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3256" windowHeight="12036" tabRatio="904" firstSheet="16" activeTab="16"/>
  </bookViews>
  <sheets>
    <sheet name="Додаткова потреба_2024 рік" sheetId="1" state="hidden" r:id="rId1"/>
    <sheet name="ПОТРЕБА_2024" sheetId="2" state="hidden" r:id="rId2"/>
    <sheet name="по КЕКВ" sheetId="3" state="hidden" r:id="rId3"/>
    <sheet name="ГРАНИЧНА_2024" sheetId="4" state="hidden" r:id="rId4"/>
    <sheet name="помісячна_по КЕКВ_МІСЦЕВИЙ" sheetId="6" state="hidden" r:id="rId5"/>
    <sheet name="помісячна_ГРАНИЧНА_2024" sheetId="7" state="hidden" r:id="rId6"/>
    <sheet name="4611010" sheetId="8" state="hidden" r:id="rId7"/>
    <sheet name="Копія аркуша 4611010" sheetId="9" state="hidden" r:id="rId8"/>
    <sheet name="4611021" sheetId="10" state="hidden" r:id="rId9"/>
    <sheet name="4611022" sheetId="11" state="hidden" r:id="rId10"/>
    <sheet name="4611025" sheetId="12" state="hidden" r:id="rId11"/>
    <sheet name="4611026" sheetId="13" state="hidden" r:id="rId12"/>
    <sheet name="4611070" sheetId="14" state="hidden" r:id="rId13"/>
    <sheet name="4611141" sheetId="15" state="hidden" r:id="rId14"/>
    <sheet name="4611142" sheetId="16" state="hidden" r:id="rId15"/>
    <sheet name="4611151" sheetId="17" state="hidden" r:id="rId16"/>
    <sheet name="дислокація" sheetId="21" r:id="rId17"/>
  </sheets>
  <definedNames>
    <definedName name="_xlnm.Print_Titles" localSheetId="1">ПОТРЕБА_2024!$3:$4</definedName>
    <definedName name="_xlnm.Print_Area" localSheetId="1">ПОТРЕБА_2024!$A$1:$L$189</definedName>
  </definedNames>
  <calcPr calcId="125725" iterateDelta="1E-4"/>
</workbook>
</file>

<file path=xl/calcChain.xml><?xml version="1.0" encoding="utf-8"?>
<calcChain xmlns="http://schemas.openxmlformats.org/spreadsheetml/2006/main">
  <c r="B81" i="21"/>
  <c r="C80" l="1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B80"/>
  <c r="G27" i="15" l="1"/>
  <c r="H27" s="1"/>
  <c r="I27" s="1"/>
  <c r="J27" s="1"/>
  <c r="L27" s="1"/>
  <c r="M27" s="1"/>
  <c r="N27" s="1"/>
  <c r="O27" s="1"/>
  <c r="P27" s="1"/>
  <c r="Q27" s="1"/>
  <c r="G28"/>
  <c r="H28" s="1"/>
  <c r="I28" s="1"/>
  <c r="J28" s="1"/>
  <c r="L28" s="1"/>
  <c r="M28" s="1"/>
  <c r="N28" s="1"/>
  <c r="O28" s="1"/>
  <c r="P28" s="1"/>
  <c r="G31"/>
  <c r="H31" s="1"/>
  <c r="I31" s="1"/>
  <c r="J31" s="1"/>
  <c r="L31" s="1"/>
  <c r="M31" s="1"/>
  <c r="N31" s="1"/>
  <c r="O31" s="1"/>
  <c r="P31" s="1"/>
  <c r="G32"/>
  <c r="H32" s="1"/>
  <c r="I32" s="1"/>
  <c r="J32" s="1"/>
  <c r="L32" s="1"/>
  <c r="M32" s="1"/>
  <c r="N32" s="1"/>
  <c r="O32" s="1"/>
  <c r="P32" s="1"/>
  <c r="Q32" s="1"/>
  <c r="G35"/>
  <c r="H35" s="1"/>
  <c r="I35" s="1"/>
  <c r="J35" s="1"/>
  <c r="L35" s="1"/>
  <c r="M35" s="1"/>
  <c r="N35" s="1"/>
  <c r="O35" s="1"/>
  <c r="P35" s="1"/>
  <c r="R186" i="17" l="1"/>
  <c r="B186" s="1"/>
  <c r="Q186"/>
  <c r="P186"/>
  <c r="O186"/>
  <c r="N186"/>
  <c r="M186"/>
  <c r="L186"/>
  <c r="K186"/>
  <c r="J186"/>
  <c r="I186"/>
  <c r="H186"/>
  <c r="G186"/>
  <c r="F186"/>
  <c r="R185"/>
  <c r="E185"/>
  <c r="E186" s="1"/>
  <c r="S184"/>
  <c r="T184" s="1"/>
  <c r="Q183"/>
  <c r="P183"/>
  <c r="O183"/>
  <c r="N183"/>
  <c r="M183"/>
  <c r="L183"/>
  <c r="K183"/>
  <c r="J183"/>
  <c r="I183"/>
  <c r="H183"/>
  <c r="G183"/>
  <c r="F183"/>
  <c r="R182"/>
  <c r="E182"/>
  <c r="S182" s="1"/>
  <c r="Q180"/>
  <c r="P180"/>
  <c r="O180"/>
  <c r="N180"/>
  <c r="M180"/>
  <c r="L180"/>
  <c r="K180"/>
  <c r="J180"/>
  <c r="I180"/>
  <c r="H180"/>
  <c r="G180"/>
  <c r="F180"/>
  <c r="R180" s="1"/>
  <c r="R179"/>
  <c r="E179"/>
  <c r="S179" s="1"/>
  <c r="T179" s="1"/>
  <c r="Q177"/>
  <c r="P177"/>
  <c r="O177"/>
  <c r="N177"/>
  <c r="M177"/>
  <c r="L177"/>
  <c r="K177"/>
  <c r="J177"/>
  <c r="I177"/>
  <c r="H177"/>
  <c r="G177"/>
  <c r="F177"/>
  <c r="R176"/>
  <c r="E176"/>
  <c r="S176" s="1"/>
  <c r="T176" s="1"/>
  <c r="R175"/>
  <c r="E175"/>
  <c r="S175" s="1"/>
  <c r="R174"/>
  <c r="E174"/>
  <c r="S174" s="1"/>
  <c r="R173"/>
  <c r="E173"/>
  <c r="S173" s="1"/>
  <c r="T173" s="1"/>
  <c r="R172"/>
  <c r="E172"/>
  <c r="S172" s="1"/>
  <c r="T172" s="1"/>
  <c r="R171"/>
  <c r="E171"/>
  <c r="S171" s="1"/>
  <c r="R170"/>
  <c r="E170"/>
  <c r="S170" s="1"/>
  <c r="R169"/>
  <c r="E169"/>
  <c r="S169" s="1"/>
  <c r="T169" s="1"/>
  <c r="R168"/>
  <c r="E168"/>
  <c r="S168" s="1"/>
  <c r="T168" s="1"/>
  <c r="Q166"/>
  <c r="P166"/>
  <c r="O166"/>
  <c r="N166"/>
  <c r="M166"/>
  <c r="L166"/>
  <c r="K166"/>
  <c r="J166"/>
  <c r="I166"/>
  <c r="H166"/>
  <c r="G166"/>
  <c r="F166"/>
  <c r="R165"/>
  <c r="E165"/>
  <c r="S165" s="1"/>
  <c r="R164"/>
  <c r="E164"/>
  <c r="S164" s="1"/>
  <c r="R163"/>
  <c r="E163"/>
  <c r="S163" s="1"/>
  <c r="R162"/>
  <c r="E162"/>
  <c r="S162" s="1"/>
  <c r="R161"/>
  <c r="E161"/>
  <c r="S161" s="1"/>
  <c r="R160"/>
  <c r="E160"/>
  <c r="E166" s="1"/>
  <c r="T159"/>
  <c r="Q158"/>
  <c r="P158"/>
  <c r="O158"/>
  <c r="N158"/>
  <c r="M158"/>
  <c r="L158"/>
  <c r="K158"/>
  <c r="J158"/>
  <c r="I158"/>
  <c r="H158"/>
  <c r="G158"/>
  <c r="F158"/>
  <c r="R157"/>
  <c r="E157"/>
  <c r="T156"/>
  <c r="Q155"/>
  <c r="P155"/>
  <c r="O155"/>
  <c r="N155"/>
  <c r="M155"/>
  <c r="L155"/>
  <c r="K155"/>
  <c r="J155"/>
  <c r="I155"/>
  <c r="H155"/>
  <c r="G155"/>
  <c r="F155"/>
  <c r="R154"/>
  <c r="E154"/>
  <c r="S154" s="1"/>
  <c r="R153"/>
  <c r="E153"/>
  <c r="S153" s="1"/>
  <c r="R152"/>
  <c r="E152"/>
  <c r="S152" s="1"/>
  <c r="R151"/>
  <c r="E151"/>
  <c r="S151" s="1"/>
  <c r="R150"/>
  <c r="E150"/>
  <c r="S150" s="1"/>
  <c r="R149"/>
  <c r="E149"/>
  <c r="S149" s="1"/>
  <c r="R148"/>
  <c r="E148"/>
  <c r="S148" s="1"/>
  <c r="R147"/>
  <c r="E147"/>
  <c r="S147" s="1"/>
  <c r="R146"/>
  <c r="E146"/>
  <c r="S146" s="1"/>
  <c r="R145"/>
  <c r="E145"/>
  <c r="S145" s="1"/>
  <c r="R144"/>
  <c r="E144"/>
  <c r="S144" s="1"/>
  <c r="R143"/>
  <c r="E143"/>
  <c r="S143" s="1"/>
  <c r="R142"/>
  <c r="E142"/>
  <c r="S142" s="1"/>
  <c r="R141"/>
  <c r="E141"/>
  <c r="S141" s="1"/>
  <c r="R140"/>
  <c r="E140"/>
  <c r="S140" s="1"/>
  <c r="R139"/>
  <c r="E139"/>
  <c r="S139" s="1"/>
  <c r="R138"/>
  <c r="E138"/>
  <c r="S138" s="1"/>
  <c r="R137"/>
  <c r="E137"/>
  <c r="S137" s="1"/>
  <c r="R136"/>
  <c r="E136"/>
  <c r="S136" s="1"/>
  <c r="R135"/>
  <c r="E135"/>
  <c r="S135" s="1"/>
  <c r="R134"/>
  <c r="E134"/>
  <c r="S134" s="1"/>
  <c r="R133"/>
  <c r="E133"/>
  <c r="S133" s="1"/>
  <c r="R132"/>
  <c r="E132"/>
  <c r="S132" s="1"/>
  <c r="R131"/>
  <c r="E131"/>
  <c r="S131" s="1"/>
  <c r="R130"/>
  <c r="E130"/>
  <c r="S130" s="1"/>
  <c r="R129"/>
  <c r="E129"/>
  <c r="S129" s="1"/>
  <c r="R128"/>
  <c r="E128"/>
  <c r="S128" s="1"/>
  <c r="R127"/>
  <c r="E127"/>
  <c r="S127" s="1"/>
  <c r="R126"/>
  <c r="E126"/>
  <c r="S126" s="1"/>
  <c r="R125"/>
  <c r="E125"/>
  <c r="S125" s="1"/>
  <c r="R124"/>
  <c r="E124"/>
  <c r="S124" s="1"/>
  <c r="R123"/>
  <c r="E123"/>
  <c r="S123" s="1"/>
  <c r="R122"/>
  <c r="E122"/>
  <c r="S122" s="1"/>
  <c r="R121"/>
  <c r="E121"/>
  <c r="S121" s="1"/>
  <c r="R120"/>
  <c r="E120"/>
  <c r="S120" s="1"/>
  <c r="R119"/>
  <c r="E119"/>
  <c r="S119" s="1"/>
  <c r="R118"/>
  <c r="E118"/>
  <c r="S118" s="1"/>
  <c r="R117"/>
  <c r="E117"/>
  <c r="S117" s="1"/>
  <c r="R116"/>
  <c r="E116"/>
  <c r="S116" s="1"/>
  <c r="R115"/>
  <c r="E115"/>
  <c r="S115" s="1"/>
  <c r="R114"/>
  <c r="E114"/>
  <c r="S114" s="1"/>
  <c r="R113"/>
  <c r="E113"/>
  <c r="S113" s="1"/>
  <c r="R112"/>
  <c r="E112"/>
  <c r="S112" s="1"/>
  <c r="R111"/>
  <c r="E111"/>
  <c r="S111" s="1"/>
  <c r="R110"/>
  <c r="E110"/>
  <c r="S110" s="1"/>
  <c r="R109"/>
  <c r="E109"/>
  <c r="S109" s="1"/>
  <c r="R108"/>
  <c r="E108"/>
  <c r="S108" s="1"/>
  <c r="R107"/>
  <c r="E107"/>
  <c r="S107" s="1"/>
  <c r="R106"/>
  <c r="E106"/>
  <c r="S106" s="1"/>
  <c r="R105"/>
  <c r="E105"/>
  <c r="S105" s="1"/>
  <c r="R104"/>
  <c r="E104"/>
  <c r="S104" s="1"/>
  <c r="R103"/>
  <c r="E103"/>
  <c r="S103" s="1"/>
  <c r="R102"/>
  <c r="E102"/>
  <c r="S102" s="1"/>
  <c r="R101"/>
  <c r="E101"/>
  <c r="S101" s="1"/>
  <c r="R100"/>
  <c r="E100"/>
  <c r="S100" s="1"/>
  <c r="R99"/>
  <c r="E99"/>
  <c r="S99" s="1"/>
  <c r="R98"/>
  <c r="E98"/>
  <c r="S98" s="1"/>
  <c r="R97"/>
  <c r="E97"/>
  <c r="S97" s="1"/>
  <c r="R96"/>
  <c r="E96"/>
  <c r="S96" s="1"/>
  <c r="R95"/>
  <c r="E95"/>
  <c r="S95" s="1"/>
  <c r="R94"/>
  <c r="E94"/>
  <c r="S94" s="1"/>
  <c r="R93"/>
  <c r="E93"/>
  <c r="S93" s="1"/>
  <c r="R92"/>
  <c r="E92"/>
  <c r="S92" s="1"/>
  <c r="R91"/>
  <c r="E91"/>
  <c r="S91" s="1"/>
  <c r="R90"/>
  <c r="E90"/>
  <c r="S90" s="1"/>
  <c r="R89"/>
  <c r="E89"/>
  <c r="S89" s="1"/>
  <c r="R88"/>
  <c r="E88"/>
  <c r="S88" s="1"/>
  <c r="R87"/>
  <c r="E87"/>
  <c r="S87" s="1"/>
  <c r="R86"/>
  <c r="E86"/>
  <c r="S86" s="1"/>
  <c r="R85"/>
  <c r="E85"/>
  <c r="S85" s="1"/>
  <c r="R84"/>
  <c r="E84"/>
  <c r="S84" s="1"/>
  <c r="R83"/>
  <c r="E83"/>
  <c r="S83" s="1"/>
  <c r="R82"/>
  <c r="E82"/>
  <c r="S82" s="1"/>
  <c r="R81"/>
  <c r="E81"/>
  <c r="S81" s="1"/>
  <c r="R80"/>
  <c r="E80"/>
  <c r="S80" s="1"/>
  <c r="R79"/>
  <c r="E79"/>
  <c r="S79" s="1"/>
  <c r="R78"/>
  <c r="E78"/>
  <c r="S78" s="1"/>
  <c r="R77"/>
  <c r="E77"/>
  <c r="S77" s="1"/>
  <c r="R76"/>
  <c r="E76"/>
  <c r="S76" s="1"/>
  <c r="R75"/>
  <c r="E75"/>
  <c r="S75" s="1"/>
  <c r="R74"/>
  <c r="E74"/>
  <c r="S74" s="1"/>
  <c r="R73"/>
  <c r="E73"/>
  <c r="S73" s="1"/>
  <c r="R72"/>
  <c r="E72"/>
  <c r="S72" s="1"/>
  <c r="R71"/>
  <c r="E71"/>
  <c r="S71" s="1"/>
  <c r="R70"/>
  <c r="E70"/>
  <c r="S70" s="1"/>
  <c r="T69"/>
  <c r="Q68"/>
  <c r="P68"/>
  <c r="O68"/>
  <c r="N68"/>
  <c r="M68"/>
  <c r="L68"/>
  <c r="K68"/>
  <c r="J68"/>
  <c r="I68"/>
  <c r="H68"/>
  <c r="G68"/>
  <c r="F68"/>
  <c r="R68" s="1"/>
  <c r="B68" s="1"/>
  <c r="R67"/>
  <c r="E67"/>
  <c r="T66"/>
  <c r="Q65"/>
  <c r="P65"/>
  <c r="O65"/>
  <c r="N65"/>
  <c r="M65"/>
  <c r="L65"/>
  <c r="K65"/>
  <c r="J65"/>
  <c r="I65"/>
  <c r="H65"/>
  <c r="G65"/>
  <c r="F65"/>
  <c r="R64"/>
  <c r="E64"/>
  <c r="E65" s="1"/>
  <c r="T63"/>
  <c r="Q62"/>
  <c r="P62"/>
  <c r="O62"/>
  <c r="N62"/>
  <c r="M62"/>
  <c r="L62"/>
  <c r="K62"/>
  <c r="J62"/>
  <c r="I62"/>
  <c r="H62"/>
  <c r="G62"/>
  <c r="F62"/>
  <c r="R61"/>
  <c r="E61"/>
  <c r="R60"/>
  <c r="E60"/>
  <c r="R59"/>
  <c r="E59"/>
  <c r="R58"/>
  <c r="E58"/>
  <c r="R57"/>
  <c r="E57"/>
  <c r="R56"/>
  <c r="E56"/>
  <c r="R55"/>
  <c r="E55"/>
  <c r="R54"/>
  <c r="E54"/>
  <c r="R53"/>
  <c r="E53"/>
  <c r="R52"/>
  <c r="E52"/>
  <c r="R51"/>
  <c r="E51"/>
  <c r="R50"/>
  <c r="E50"/>
  <c r="R49"/>
  <c r="E49"/>
  <c r="R48"/>
  <c r="E48"/>
  <c r="R47"/>
  <c r="E47"/>
  <c r="R46"/>
  <c r="E46"/>
  <c r="R45"/>
  <c r="E45"/>
  <c r="R44"/>
  <c r="E44"/>
  <c r="R43"/>
  <c r="E43"/>
  <c r="R42"/>
  <c r="E42"/>
  <c r="R41"/>
  <c r="E41"/>
  <c r="R40"/>
  <c r="E40"/>
  <c r="R39"/>
  <c r="E39"/>
  <c r="R38"/>
  <c r="E38"/>
  <c r="R37"/>
  <c r="E37"/>
  <c r="R36"/>
  <c r="E36"/>
  <c r="R35"/>
  <c r="E35"/>
  <c r="R34"/>
  <c r="E34"/>
  <c r="R33"/>
  <c r="E33"/>
  <c r="R32"/>
  <c r="E32"/>
  <c r="R31"/>
  <c r="E31"/>
  <c r="R30"/>
  <c r="E30"/>
  <c r="R29"/>
  <c r="E29"/>
  <c r="R28"/>
  <c r="E28"/>
  <c r="R27"/>
  <c r="E27"/>
  <c r="R26"/>
  <c r="E26"/>
  <c r="R25"/>
  <c r="E25"/>
  <c r="R24"/>
  <c r="E24"/>
  <c r="R23"/>
  <c r="E23"/>
  <c r="R22"/>
  <c r="E22"/>
  <c r="R21"/>
  <c r="E21"/>
  <c r="R20"/>
  <c r="E20"/>
  <c r="R19"/>
  <c r="E19"/>
  <c r="S19" s="1"/>
  <c r="T19" s="1"/>
  <c r="R18"/>
  <c r="E18"/>
  <c r="S18" s="1"/>
  <c r="T18" s="1"/>
  <c r="R17"/>
  <c r="R62" s="1"/>
  <c r="B62" s="1"/>
  <c r="E17"/>
  <c r="S16"/>
  <c r="S15"/>
  <c r="M13"/>
  <c r="M14" s="1"/>
  <c r="A13"/>
  <c r="A14" s="1"/>
  <c r="R12"/>
  <c r="E12"/>
  <c r="S12" s="1"/>
  <c r="R11"/>
  <c r="B11" s="1"/>
  <c r="E11"/>
  <c r="S11" s="1"/>
  <c r="Q10"/>
  <c r="P10"/>
  <c r="O10"/>
  <c r="O7" s="1"/>
  <c r="N10"/>
  <c r="M10"/>
  <c r="L10"/>
  <c r="K10"/>
  <c r="K7" s="1"/>
  <c r="J10"/>
  <c r="I10"/>
  <c r="H10"/>
  <c r="G10"/>
  <c r="G7" s="1"/>
  <c r="F10"/>
  <c r="R9"/>
  <c r="B9" s="1"/>
  <c r="E9"/>
  <c r="S9" s="1"/>
  <c r="T9" s="1"/>
  <c r="A9"/>
  <c r="Q8"/>
  <c r="P8"/>
  <c r="O8"/>
  <c r="N8"/>
  <c r="M8"/>
  <c r="L8"/>
  <c r="K8"/>
  <c r="J8"/>
  <c r="I8"/>
  <c r="H8"/>
  <c r="G8"/>
  <c r="F8"/>
  <c r="B8"/>
  <c r="B7"/>
  <c r="D1"/>
  <c r="Q186" i="16"/>
  <c r="P186"/>
  <c r="O186"/>
  <c r="N186"/>
  <c r="M186"/>
  <c r="L186"/>
  <c r="K186"/>
  <c r="J186"/>
  <c r="I186"/>
  <c r="H186"/>
  <c r="G186"/>
  <c r="F186"/>
  <c r="R185"/>
  <c r="R186" s="1"/>
  <c r="B186" s="1"/>
  <c r="E185"/>
  <c r="E186" s="1"/>
  <c r="S184"/>
  <c r="T184" s="1"/>
  <c r="Q183"/>
  <c r="P182"/>
  <c r="P183" s="1"/>
  <c r="O182"/>
  <c r="O183" s="1"/>
  <c r="N182"/>
  <c r="N183" s="1"/>
  <c r="M182"/>
  <c r="M183" s="1"/>
  <c r="L182"/>
  <c r="L183" s="1"/>
  <c r="K182"/>
  <c r="K183" s="1"/>
  <c r="J182"/>
  <c r="J183" s="1"/>
  <c r="I182"/>
  <c r="I183" s="1"/>
  <c r="H182"/>
  <c r="H183" s="1"/>
  <c r="G182"/>
  <c r="G183" s="1"/>
  <c r="F182"/>
  <c r="Q180"/>
  <c r="P180"/>
  <c r="O180"/>
  <c r="N180"/>
  <c r="M180"/>
  <c r="L180"/>
  <c r="K180"/>
  <c r="J180"/>
  <c r="I180"/>
  <c r="H180"/>
  <c r="G180"/>
  <c r="F180"/>
  <c r="R179"/>
  <c r="E179"/>
  <c r="E180" s="1"/>
  <c r="Q177"/>
  <c r="P177"/>
  <c r="O177"/>
  <c r="N177"/>
  <c r="M177"/>
  <c r="L177"/>
  <c r="K177"/>
  <c r="J177"/>
  <c r="I177"/>
  <c r="H177"/>
  <c r="G177"/>
  <c r="F177"/>
  <c r="R177" s="1"/>
  <c r="B177" s="1"/>
  <c r="R176"/>
  <c r="E176"/>
  <c r="S176" s="1"/>
  <c r="T176" s="1"/>
  <c r="R175"/>
  <c r="E175"/>
  <c r="S175" s="1"/>
  <c r="T175" s="1"/>
  <c r="R174"/>
  <c r="E174"/>
  <c r="S174" s="1"/>
  <c r="T174" s="1"/>
  <c r="R173"/>
  <c r="E173"/>
  <c r="S173" s="1"/>
  <c r="T173" s="1"/>
  <c r="R172"/>
  <c r="E172"/>
  <c r="S172" s="1"/>
  <c r="T172" s="1"/>
  <c r="R171"/>
  <c r="E171"/>
  <c r="S171" s="1"/>
  <c r="T171" s="1"/>
  <c r="R170"/>
  <c r="E170"/>
  <c r="S170" s="1"/>
  <c r="R169"/>
  <c r="E169"/>
  <c r="S169" s="1"/>
  <c r="T169" s="1"/>
  <c r="R168"/>
  <c r="E168"/>
  <c r="S168" s="1"/>
  <c r="T168" s="1"/>
  <c r="Q166"/>
  <c r="P166"/>
  <c r="O166"/>
  <c r="N166"/>
  <c r="M166"/>
  <c r="L166"/>
  <c r="K166"/>
  <c r="J166"/>
  <c r="I166"/>
  <c r="H166"/>
  <c r="G166"/>
  <c r="F166"/>
  <c r="R165"/>
  <c r="E165"/>
  <c r="S165" s="1"/>
  <c r="T165" s="1"/>
  <c r="R164"/>
  <c r="E164"/>
  <c r="S164" s="1"/>
  <c r="T164" s="1"/>
  <c r="R163"/>
  <c r="E163"/>
  <c r="S163" s="1"/>
  <c r="T163" s="1"/>
  <c r="R162"/>
  <c r="E162"/>
  <c r="S162" s="1"/>
  <c r="T162" s="1"/>
  <c r="R161"/>
  <c r="E161"/>
  <c r="S161" s="1"/>
  <c r="T161" s="1"/>
  <c r="R160"/>
  <c r="E160"/>
  <c r="S160" s="1"/>
  <c r="T160" s="1"/>
  <c r="Q158"/>
  <c r="P158"/>
  <c r="O158"/>
  <c r="N158"/>
  <c r="M158"/>
  <c r="L158"/>
  <c r="K158"/>
  <c r="J158"/>
  <c r="I158"/>
  <c r="H158"/>
  <c r="G158"/>
  <c r="F158"/>
  <c r="R158" s="1"/>
  <c r="R157"/>
  <c r="E157"/>
  <c r="E158" s="1"/>
  <c r="Q155"/>
  <c r="P155"/>
  <c r="O155"/>
  <c r="N155"/>
  <c r="M155"/>
  <c r="L155"/>
  <c r="K155"/>
  <c r="J155"/>
  <c r="I155"/>
  <c r="H155"/>
  <c r="G155"/>
  <c r="F155"/>
  <c r="R154"/>
  <c r="E154"/>
  <c r="S154" s="1"/>
  <c r="R153"/>
  <c r="E153"/>
  <c r="S153" s="1"/>
  <c r="T153" s="1"/>
  <c r="R152"/>
  <c r="E152"/>
  <c r="S152" s="1"/>
  <c r="T152" s="1"/>
  <c r="R151"/>
  <c r="E151"/>
  <c r="S151" s="1"/>
  <c r="R150"/>
  <c r="E150"/>
  <c r="S150" s="1"/>
  <c r="R149"/>
  <c r="E149"/>
  <c r="S149" s="1"/>
  <c r="T149" s="1"/>
  <c r="R148"/>
  <c r="E148"/>
  <c r="S148" s="1"/>
  <c r="R147"/>
  <c r="E147"/>
  <c r="S147" s="1"/>
  <c r="R146"/>
  <c r="E146"/>
  <c r="S146" s="1"/>
  <c r="R145"/>
  <c r="E145"/>
  <c r="S145" s="1"/>
  <c r="T145" s="1"/>
  <c r="R144"/>
  <c r="E144"/>
  <c r="S144" s="1"/>
  <c r="T144" s="1"/>
  <c r="R143"/>
  <c r="E143"/>
  <c r="S143" s="1"/>
  <c r="R142"/>
  <c r="E142"/>
  <c r="S142" s="1"/>
  <c r="R141"/>
  <c r="E141"/>
  <c r="S141" s="1"/>
  <c r="T141" s="1"/>
  <c r="R140"/>
  <c r="E140"/>
  <c r="S140" s="1"/>
  <c r="R139"/>
  <c r="E139"/>
  <c r="S139" s="1"/>
  <c r="R138"/>
  <c r="E138"/>
  <c r="S138" s="1"/>
  <c r="R137"/>
  <c r="E137"/>
  <c r="S137" s="1"/>
  <c r="T137" s="1"/>
  <c r="R136"/>
  <c r="E136"/>
  <c r="S136" s="1"/>
  <c r="T136" s="1"/>
  <c r="R135"/>
  <c r="E135"/>
  <c r="S135" s="1"/>
  <c r="R134"/>
  <c r="E134"/>
  <c r="S134" s="1"/>
  <c r="T134" s="1"/>
  <c r="R133"/>
  <c r="E133"/>
  <c r="S133" s="1"/>
  <c r="T133" s="1"/>
  <c r="R132"/>
  <c r="E132"/>
  <c r="S132" s="1"/>
  <c r="R131"/>
  <c r="E131"/>
  <c r="S131" s="1"/>
  <c r="T131" s="1"/>
  <c r="R130"/>
  <c r="E130"/>
  <c r="S130" s="1"/>
  <c r="R129"/>
  <c r="E129"/>
  <c r="S129" s="1"/>
  <c r="T129" s="1"/>
  <c r="R128"/>
  <c r="E128"/>
  <c r="S128" s="1"/>
  <c r="T128" s="1"/>
  <c r="R127"/>
  <c r="E127"/>
  <c r="S127" s="1"/>
  <c r="R126"/>
  <c r="E126"/>
  <c r="S126" s="1"/>
  <c r="T126" s="1"/>
  <c r="R125"/>
  <c r="E125"/>
  <c r="S125" s="1"/>
  <c r="T125" s="1"/>
  <c r="R124"/>
  <c r="E124"/>
  <c r="S124" s="1"/>
  <c r="R123"/>
  <c r="E123"/>
  <c r="S123" s="1"/>
  <c r="T123" s="1"/>
  <c r="R122"/>
  <c r="E122"/>
  <c r="S122" s="1"/>
  <c r="R121"/>
  <c r="E121"/>
  <c r="S121" s="1"/>
  <c r="T121" s="1"/>
  <c r="R120"/>
  <c r="E120"/>
  <c r="S120" s="1"/>
  <c r="T120" s="1"/>
  <c r="R119"/>
  <c r="E119"/>
  <c r="S119" s="1"/>
  <c r="R118"/>
  <c r="E118"/>
  <c r="S118" s="1"/>
  <c r="T118" s="1"/>
  <c r="R117"/>
  <c r="E117"/>
  <c r="S117" s="1"/>
  <c r="T117" s="1"/>
  <c r="R116"/>
  <c r="E116"/>
  <c r="S116" s="1"/>
  <c r="R115"/>
  <c r="E115"/>
  <c r="S115" s="1"/>
  <c r="T115" s="1"/>
  <c r="R114"/>
  <c r="E114"/>
  <c r="S114" s="1"/>
  <c r="R113"/>
  <c r="E113"/>
  <c r="S113" s="1"/>
  <c r="T113" s="1"/>
  <c r="R112"/>
  <c r="E112"/>
  <c r="S112" s="1"/>
  <c r="T112" s="1"/>
  <c r="R111"/>
  <c r="E111"/>
  <c r="S111" s="1"/>
  <c r="R110"/>
  <c r="E110"/>
  <c r="S110" s="1"/>
  <c r="T110" s="1"/>
  <c r="R109"/>
  <c r="E109"/>
  <c r="S109" s="1"/>
  <c r="T109" s="1"/>
  <c r="R108"/>
  <c r="E108"/>
  <c r="S108" s="1"/>
  <c r="R107"/>
  <c r="E107"/>
  <c r="S107" s="1"/>
  <c r="T107" s="1"/>
  <c r="R106"/>
  <c r="E106"/>
  <c r="S106" s="1"/>
  <c r="R105"/>
  <c r="E105"/>
  <c r="S105" s="1"/>
  <c r="T105" s="1"/>
  <c r="R104"/>
  <c r="E104"/>
  <c r="S104" s="1"/>
  <c r="T104" s="1"/>
  <c r="R103"/>
  <c r="E103"/>
  <c r="S103" s="1"/>
  <c r="R102"/>
  <c r="E102"/>
  <c r="S102" s="1"/>
  <c r="T102" s="1"/>
  <c r="R101"/>
  <c r="E101"/>
  <c r="S101" s="1"/>
  <c r="T101" s="1"/>
  <c r="R100"/>
  <c r="E100"/>
  <c r="S100" s="1"/>
  <c r="R99"/>
  <c r="E99"/>
  <c r="S99" s="1"/>
  <c r="T99" s="1"/>
  <c r="R98"/>
  <c r="E98"/>
  <c r="S98" s="1"/>
  <c r="R97"/>
  <c r="E97"/>
  <c r="S97" s="1"/>
  <c r="T97" s="1"/>
  <c r="R96"/>
  <c r="E96"/>
  <c r="S96" s="1"/>
  <c r="T96" s="1"/>
  <c r="R95"/>
  <c r="E95"/>
  <c r="S95" s="1"/>
  <c r="R94"/>
  <c r="E94"/>
  <c r="S94" s="1"/>
  <c r="T94" s="1"/>
  <c r="R93"/>
  <c r="E93"/>
  <c r="S93" s="1"/>
  <c r="T93" s="1"/>
  <c r="R92"/>
  <c r="E92"/>
  <c r="S92" s="1"/>
  <c r="R91"/>
  <c r="E91"/>
  <c r="S91" s="1"/>
  <c r="T91" s="1"/>
  <c r="R90"/>
  <c r="E90"/>
  <c r="S90" s="1"/>
  <c r="R89"/>
  <c r="E89"/>
  <c r="S89" s="1"/>
  <c r="T89" s="1"/>
  <c r="R88"/>
  <c r="E88"/>
  <c r="S88" s="1"/>
  <c r="T88" s="1"/>
  <c r="R87"/>
  <c r="E87"/>
  <c r="S87" s="1"/>
  <c r="R86"/>
  <c r="E86"/>
  <c r="S86" s="1"/>
  <c r="T86" s="1"/>
  <c r="R85"/>
  <c r="E85"/>
  <c r="S85" s="1"/>
  <c r="R84"/>
  <c r="E84"/>
  <c r="S84" s="1"/>
  <c r="T84" s="1"/>
  <c r="R83"/>
  <c r="E83"/>
  <c r="S83" s="1"/>
  <c r="T83" s="1"/>
  <c r="R82"/>
  <c r="E82"/>
  <c r="S82" s="1"/>
  <c r="R81"/>
  <c r="E81"/>
  <c r="S81" s="1"/>
  <c r="T81" s="1"/>
  <c r="R80"/>
  <c r="E80"/>
  <c r="S80" s="1"/>
  <c r="T80" s="1"/>
  <c r="R79"/>
  <c r="E79"/>
  <c r="S79" s="1"/>
  <c r="R78"/>
  <c r="E78"/>
  <c r="S78" s="1"/>
  <c r="T78" s="1"/>
  <c r="R77"/>
  <c r="E77"/>
  <c r="S77" s="1"/>
  <c r="T77" s="1"/>
  <c r="R76"/>
  <c r="E76"/>
  <c r="S76" s="1"/>
  <c r="R75"/>
  <c r="E75"/>
  <c r="S75" s="1"/>
  <c r="T75" s="1"/>
  <c r="R74"/>
  <c r="E74"/>
  <c r="S74" s="1"/>
  <c r="R73"/>
  <c r="E73"/>
  <c r="S73" s="1"/>
  <c r="T73" s="1"/>
  <c r="R72"/>
  <c r="E72"/>
  <c r="S72" s="1"/>
  <c r="T72" s="1"/>
  <c r="R71"/>
  <c r="E71"/>
  <c r="S71" s="1"/>
  <c r="R70"/>
  <c r="E70"/>
  <c r="Q68"/>
  <c r="P68"/>
  <c r="O68"/>
  <c r="N68"/>
  <c r="M68"/>
  <c r="L68"/>
  <c r="K68"/>
  <c r="J68"/>
  <c r="I68"/>
  <c r="H68"/>
  <c r="G68"/>
  <c r="F68"/>
  <c r="R68" s="1"/>
  <c r="B68" s="1"/>
  <c r="R67"/>
  <c r="E67"/>
  <c r="E68" s="1"/>
  <c r="Q65"/>
  <c r="P65"/>
  <c r="O65"/>
  <c r="N65"/>
  <c r="M65"/>
  <c r="L65"/>
  <c r="K65"/>
  <c r="J65"/>
  <c r="I65"/>
  <c r="H65"/>
  <c r="G65"/>
  <c r="F65"/>
  <c r="R64"/>
  <c r="E64"/>
  <c r="E65" s="1"/>
  <c r="Q62"/>
  <c r="P62"/>
  <c r="O62"/>
  <c r="N62"/>
  <c r="M62"/>
  <c r="L62"/>
  <c r="K62"/>
  <c r="J62"/>
  <c r="I62"/>
  <c r="H62"/>
  <c r="G62"/>
  <c r="F62"/>
  <c r="R61"/>
  <c r="E61"/>
  <c r="S61" s="1"/>
  <c r="T61" s="1"/>
  <c r="R60"/>
  <c r="E60"/>
  <c r="S60" s="1"/>
  <c r="R59"/>
  <c r="E59"/>
  <c r="S59" s="1"/>
  <c r="T59" s="1"/>
  <c r="R58"/>
  <c r="E58"/>
  <c r="S58" s="1"/>
  <c r="R57"/>
  <c r="E57"/>
  <c r="S57" s="1"/>
  <c r="R56"/>
  <c r="E56"/>
  <c r="S56" s="1"/>
  <c r="R55"/>
  <c r="E55"/>
  <c r="S55" s="1"/>
  <c r="R54"/>
  <c r="E54"/>
  <c r="S54" s="1"/>
  <c r="R53"/>
  <c r="E53"/>
  <c r="S53" s="1"/>
  <c r="R52"/>
  <c r="E52"/>
  <c r="S52" s="1"/>
  <c r="R51"/>
  <c r="E51"/>
  <c r="S51" s="1"/>
  <c r="T51" s="1"/>
  <c r="R50"/>
  <c r="E50"/>
  <c r="S50" s="1"/>
  <c r="R49"/>
  <c r="E49"/>
  <c r="S49" s="1"/>
  <c r="T49" s="1"/>
  <c r="R48"/>
  <c r="E48"/>
  <c r="S48" s="1"/>
  <c r="R47"/>
  <c r="E47"/>
  <c r="S47" s="1"/>
  <c r="T47" s="1"/>
  <c r="R46"/>
  <c r="E46"/>
  <c r="S46" s="1"/>
  <c r="R45"/>
  <c r="E45"/>
  <c r="S45" s="1"/>
  <c r="T45" s="1"/>
  <c r="R44"/>
  <c r="E44"/>
  <c r="S44" s="1"/>
  <c r="R43"/>
  <c r="E43"/>
  <c r="S43" s="1"/>
  <c r="T43" s="1"/>
  <c r="R42"/>
  <c r="E42"/>
  <c r="S42" s="1"/>
  <c r="R41"/>
  <c r="E41"/>
  <c r="S41" s="1"/>
  <c r="R40"/>
  <c r="E40"/>
  <c r="S40" s="1"/>
  <c r="R39"/>
  <c r="E39"/>
  <c r="S39" s="1"/>
  <c r="R38"/>
  <c r="E38"/>
  <c r="S38" s="1"/>
  <c r="R37"/>
  <c r="E37"/>
  <c r="S37" s="1"/>
  <c r="R36"/>
  <c r="E36"/>
  <c r="S36" s="1"/>
  <c r="R35"/>
  <c r="E35"/>
  <c r="S35" s="1"/>
  <c r="T35" s="1"/>
  <c r="R34"/>
  <c r="E34"/>
  <c r="S34" s="1"/>
  <c r="R33"/>
  <c r="E33"/>
  <c r="S33" s="1"/>
  <c r="T33" s="1"/>
  <c r="R32"/>
  <c r="E32"/>
  <c r="S32" s="1"/>
  <c r="R31"/>
  <c r="E31"/>
  <c r="S31" s="1"/>
  <c r="T31" s="1"/>
  <c r="R30"/>
  <c r="E30"/>
  <c r="S30" s="1"/>
  <c r="R29"/>
  <c r="E29"/>
  <c r="S29" s="1"/>
  <c r="T29" s="1"/>
  <c r="R28"/>
  <c r="E28"/>
  <c r="S28" s="1"/>
  <c r="R27"/>
  <c r="E27"/>
  <c r="S27" s="1"/>
  <c r="T27" s="1"/>
  <c r="R26"/>
  <c r="E26"/>
  <c r="S26" s="1"/>
  <c r="R25"/>
  <c r="E25"/>
  <c r="S25" s="1"/>
  <c r="R24"/>
  <c r="E24"/>
  <c r="S24" s="1"/>
  <c r="R23"/>
  <c r="E23"/>
  <c r="S23" s="1"/>
  <c r="R22"/>
  <c r="E22"/>
  <c r="S22" s="1"/>
  <c r="R21"/>
  <c r="E21"/>
  <c r="S21" s="1"/>
  <c r="R20"/>
  <c r="E20"/>
  <c r="S20" s="1"/>
  <c r="R19"/>
  <c r="E19"/>
  <c r="S19" s="1"/>
  <c r="T19" s="1"/>
  <c r="R18"/>
  <c r="E18"/>
  <c r="S18" s="1"/>
  <c r="R17"/>
  <c r="E17"/>
  <c r="S17" s="1"/>
  <c r="T17" s="1"/>
  <c r="M13"/>
  <c r="M14" s="1"/>
  <c r="A13"/>
  <c r="A14" s="1"/>
  <c r="Q12"/>
  <c r="Q8" s="1"/>
  <c r="P12"/>
  <c r="O12"/>
  <c r="N12"/>
  <c r="M12"/>
  <c r="L12"/>
  <c r="L8" s="1"/>
  <c r="K12"/>
  <c r="K8" s="1"/>
  <c r="J12"/>
  <c r="I12"/>
  <c r="H12"/>
  <c r="H8" s="1"/>
  <c r="G12"/>
  <c r="G8" s="1"/>
  <c r="F12"/>
  <c r="R11"/>
  <c r="B11" s="1"/>
  <c r="E11"/>
  <c r="S11" s="1"/>
  <c r="T11" s="1"/>
  <c r="Q10"/>
  <c r="P10"/>
  <c r="O10"/>
  <c r="O7" s="1"/>
  <c r="N10"/>
  <c r="M10"/>
  <c r="L10"/>
  <c r="K10"/>
  <c r="K7" s="1"/>
  <c r="K6" s="1"/>
  <c r="J10"/>
  <c r="I10"/>
  <c r="H10"/>
  <c r="G10"/>
  <c r="G7" s="1"/>
  <c r="F10"/>
  <c r="R9"/>
  <c r="B9" s="1"/>
  <c r="E9"/>
  <c r="S9" s="1"/>
  <c r="T9" s="1"/>
  <c r="A9"/>
  <c r="M8"/>
  <c r="J8"/>
  <c r="I8"/>
  <c r="F8"/>
  <c r="B8"/>
  <c r="B7"/>
  <c r="D1"/>
  <c r="R188" i="15"/>
  <c r="Q188"/>
  <c r="P188"/>
  <c r="O188"/>
  <c r="N188"/>
  <c r="M188"/>
  <c r="L188"/>
  <c r="K188"/>
  <c r="J188"/>
  <c r="I188"/>
  <c r="H188"/>
  <c r="G188"/>
  <c r="F188"/>
  <c r="S187"/>
  <c r="R187"/>
  <c r="E187"/>
  <c r="T186"/>
  <c r="S186"/>
  <c r="Q185"/>
  <c r="P185"/>
  <c r="O185"/>
  <c r="N185"/>
  <c r="M185"/>
  <c r="L185"/>
  <c r="K185"/>
  <c r="J185"/>
  <c r="I185"/>
  <c r="H185"/>
  <c r="G185"/>
  <c r="F185"/>
  <c r="S184"/>
  <c r="R184"/>
  <c r="E184"/>
  <c r="E185" s="1"/>
  <c r="T183"/>
  <c r="S183"/>
  <c r="Q182"/>
  <c r="P182"/>
  <c r="O182"/>
  <c r="N182"/>
  <c r="M182"/>
  <c r="L182"/>
  <c r="K182"/>
  <c r="J182"/>
  <c r="I182"/>
  <c r="H182"/>
  <c r="G182"/>
  <c r="F182"/>
  <c r="S181"/>
  <c r="R181"/>
  <c r="E181"/>
  <c r="E182" s="1"/>
  <c r="T180"/>
  <c r="S180"/>
  <c r="Q179"/>
  <c r="P179"/>
  <c r="O179"/>
  <c r="N179"/>
  <c r="L179"/>
  <c r="I179"/>
  <c r="H179"/>
  <c r="G179"/>
  <c r="F179"/>
  <c r="S178"/>
  <c r="R178"/>
  <c r="E178"/>
  <c r="S177"/>
  <c r="R177"/>
  <c r="E177"/>
  <c r="S176"/>
  <c r="R176"/>
  <c r="E176"/>
  <c r="S175"/>
  <c r="R175"/>
  <c r="E175"/>
  <c r="S174"/>
  <c r="R174"/>
  <c r="E174"/>
  <c r="E173"/>
  <c r="J173" s="1"/>
  <c r="E171"/>
  <c r="J171" s="1"/>
  <c r="I168" i="7" s="1"/>
  <c r="T169" i="15"/>
  <c r="S169"/>
  <c r="Q168"/>
  <c r="P168"/>
  <c r="O168"/>
  <c r="N168"/>
  <c r="M168"/>
  <c r="L168"/>
  <c r="K168"/>
  <c r="J168"/>
  <c r="I168"/>
  <c r="H168"/>
  <c r="G168"/>
  <c r="F168"/>
  <c r="S167"/>
  <c r="R167"/>
  <c r="E167"/>
  <c r="S166"/>
  <c r="R166"/>
  <c r="E166"/>
  <c r="S165"/>
  <c r="R165"/>
  <c r="E165"/>
  <c r="S164"/>
  <c r="R164"/>
  <c r="E164"/>
  <c r="S163"/>
  <c r="R163"/>
  <c r="E163"/>
  <c r="S162"/>
  <c r="R162"/>
  <c r="E162"/>
  <c r="T161"/>
  <c r="S161"/>
  <c r="Q158"/>
  <c r="P158"/>
  <c r="O158"/>
  <c r="N158"/>
  <c r="M158"/>
  <c r="L158"/>
  <c r="K158"/>
  <c r="J158"/>
  <c r="I158"/>
  <c r="H158"/>
  <c r="G158"/>
  <c r="F158"/>
  <c r="S158" s="1"/>
  <c r="S157"/>
  <c r="R157"/>
  <c r="E157"/>
  <c r="E158" s="1"/>
  <c r="T156"/>
  <c r="S156"/>
  <c r="S154"/>
  <c r="R154"/>
  <c r="E154"/>
  <c r="S153"/>
  <c r="R153"/>
  <c r="E153"/>
  <c r="S152"/>
  <c r="R152"/>
  <c r="E152"/>
  <c r="E151"/>
  <c r="F151" s="1"/>
  <c r="G151" s="1"/>
  <c r="E150"/>
  <c r="F150" s="1"/>
  <c r="G150" s="1"/>
  <c r="F149" i="7" s="1"/>
  <c r="E149" i="15"/>
  <c r="F149" s="1"/>
  <c r="G149" s="1"/>
  <c r="E148"/>
  <c r="F148" s="1"/>
  <c r="G148" s="1"/>
  <c r="E147"/>
  <c r="F147" s="1"/>
  <c r="G147" s="1"/>
  <c r="E146"/>
  <c r="F146" s="1"/>
  <c r="G146" s="1"/>
  <c r="F145" i="7" s="1"/>
  <c r="E145" i="15"/>
  <c r="F145" s="1"/>
  <c r="G145" s="1"/>
  <c r="E144"/>
  <c r="F144" s="1"/>
  <c r="G144" s="1"/>
  <c r="F143" i="7" s="1"/>
  <c r="E143" i="15"/>
  <c r="F143" s="1"/>
  <c r="G143" s="1"/>
  <c r="F142" i="7" s="1"/>
  <c r="E142" i="15"/>
  <c r="F142" s="1"/>
  <c r="G142" s="1"/>
  <c r="E141"/>
  <c r="F141" s="1"/>
  <c r="G141" s="1"/>
  <c r="E140"/>
  <c r="F140" s="1"/>
  <c r="G140" s="1"/>
  <c r="E139"/>
  <c r="F139" s="1"/>
  <c r="G139" s="1"/>
  <c r="F138" i="7" s="1"/>
  <c r="E138" i="15"/>
  <c r="F138" s="1"/>
  <c r="G138" s="1"/>
  <c r="E137"/>
  <c r="F137" s="1"/>
  <c r="G137" s="1"/>
  <c r="F136" i="7" s="1"/>
  <c r="E136" i="15"/>
  <c r="F136" s="1"/>
  <c r="G136" s="1"/>
  <c r="F135" i="7" s="1"/>
  <c r="E135" i="15"/>
  <c r="F135" s="1"/>
  <c r="G135" s="1"/>
  <c r="E133"/>
  <c r="F133" s="1"/>
  <c r="G133" s="1"/>
  <c r="E132"/>
  <c r="F132" s="1"/>
  <c r="G132" s="1"/>
  <c r="F131" i="7" s="1"/>
  <c r="E131" i="15"/>
  <c r="F131" s="1"/>
  <c r="G131" s="1"/>
  <c r="F130" i="7" s="1"/>
  <c r="E130" i="15"/>
  <c r="F130" s="1"/>
  <c r="G130" s="1"/>
  <c r="E129"/>
  <c r="F129" s="1"/>
  <c r="G129" s="1"/>
  <c r="E128"/>
  <c r="F128" s="1"/>
  <c r="G128" s="1"/>
  <c r="E126"/>
  <c r="F126" s="1"/>
  <c r="G126" s="1"/>
  <c r="E125"/>
  <c r="F125" s="1"/>
  <c r="G125" s="1"/>
  <c r="E124"/>
  <c r="F124" s="1"/>
  <c r="G124" s="1"/>
  <c r="E123"/>
  <c r="F123" s="1"/>
  <c r="G123" s="1"/>
  <c r="E122"/>
  <c r="F122" s="1"/>
  <c r="G122" s="1"/>
  <c r="F121" i="7" s="1"/>
  <c r="E121" i="15"/>
  <c r="F121" s="1"/>
  <c r="G121" s="1"/>
  <c r="E120"/>
  <c r="F120" s="1"/>
  <c r="G120" s="1"/>
  <c r="E119"/>
  <c r="F119" s="1"/>
  <c r="G119" s="1"/>
  <c r="E118"/>
  <c r="F118" s="1"/>
  <c r="G118" s="1"/>
  <c r="F117" i="7" s="1"/>
  <c r="E117" i="15"/>
  <c r="F117" s="1"/>
  <c r="G117" s="1"/>
  <c r="E116"/>
  <c r="F116" s="1"/>
  <c r="G116" s="1"/>
  <c r="E115"/>
  <c r="F115" s="1"/>
  <c r="G115" s="1"/>
  <c r="E114"/>
  <c r="F114" s="1"/>
  <c r="G114" s="1"/>
  <c r="F113" i="7" s="1"/>
  <c r="E113" i="15"/>
  <c r="F113" s="1"/>
  <c r="G113" s="1"/>
  <c r="E112"/>
  <c r="F112" s="1"/>
  <c r="G112" s="1"/>
  <c r="E111"/>
  <c r="F111" s="1"/>
  <c r="G111" s="1"/>
  <c r="E110"/>
  <c r="F110" s="1"/>
  <c r="G110" s="1"/>
  <c r="E109"/>
  <c r="F109" s="1"/>
  <c r="G109" s="1"/>
  <c r="E108"/>
  <c r="F108" s="1"/>
  <c r="G108" s="1"/>
  <c r="E107"/>
  <c r="F107" s="1"/>
  <c r="G107" s="1"/>
  <c r="E106"/>
  <c r="F106" s="1"/>
  <c r="G106" s="1"/>
  <c r="E105"/>
  <c r="F105" s="1"/>
  <c r="G105" s="1"/>
  <c r="E104"/>
  <c r="F104" s="1"/>
  <c r="G104" s="1"/>
  <c r="F103" i="7" s="1"/>
  <c r="E103" i="15"/>
  <c r="F103" s="1"/>
  <c r="G103" s="1"/>
  <c r="E102"/>
  <c r="F102" s="1"/>
  <c r="G102" s="1"/>
  <c r="F101" i="7" s="1"/>
  <c r="E101" i="15"/>
  <c r="F101" s="1"/>
  <c r="G101" s="1"/>
  <c r="E100"/>
  <c r="F100" s="1"/>
  <c r="G100" s="1"/>
  <c r="E99"/>
  <c r="F99" s="1"/>
  <c r="G99" s="1"/>
  <c r="E98"/>
  <c r="F98" s="1"/>
  <c r="G98" s="1"/>
  <c r="F97" i="7" s="1"/>
  <c r="E97" i="15"/>
  <c r="F97" s="1"/>
  <c r="G97" s="1"/>
  <c r="E96"/>
  <c r="F96" s="1"/>
  <c r="G96" s="1"/>
  <c r="E95"/>
  <c r="F95" s="1"/>
  <c r="E94"/>
  <c r="F94" s="1"/>
  <c r="G94" s="1"/>
  <c r="H94" s="1"/>
  <c r="I94" s="1"/>
  <c r="J94" s="1"/>
  <c r="K94" s="1"/>
  <c r="L94" s="1"/>
  <c r="M94" s="1"/>
  <c r="N94" s="1"/>
  <c r="O94" s="1"/>
  <c r="P94" s="1"/>
  <c r="Q94" s="1"/>
  <c r="P93" i="7" s="1"/>
  <c r="E93" i="15"/>
  <c r="F93" s="1"/>
  <c r="E92"/>
  <c r="F92" s="1"/>
  <c r="G92" s="1"/>
  <c r="H92" s="1"/>
  <c r="I92" s="1"/>
  <c r="J92" s="1"/>
  <c r="K92" s="1"/>
  <c r="L92" s="1"/>
  <c r="M92" s="1"/>
  <c r="N92" s="1"/>
  <c r="O92" s="1"/>
  <c r="P92" s="1"/>
  <c r="Q92" s="1"/>
  <c r="E91"/>
  <c r="F91" s="1"/>
  <c r="E90"/>
  <c r="F90" s="1"/>
  <c r="G90" s="1"/>
  <c r="H90" s="1"/>
  <c r="I90" s="1"/>
  <c r="J90" s="1"/>
  <c r="K90" s="1"/>
  <c r="L90" s="1"/>
  <c r="M90" s="1"/>
  <c r="N90" s="1"/>
  <c r="O90" s="1"/>
  <c r="P90" s="1"/>
  <c r="Q90" s="1"/>
  <c r="E89"/>
  <c r="F89" s="1"/>
  <c r="E88"/>
  <c r="F88" s="1"/>
  <c r="G88" s="1"/>
  <c r="H88" s="1"/>
  <c r="I88" s="1"/>
  <c r="J88" s="1"/>
  <c r="K88" s="1"/>
  <c r="L88" s="1"/>
  <c r="M88" s="1"/>
  <c r="N88" s="1"/>
  <c r="O88" s="1"/>
  <c r="P88" s="1"/>
  <c r="Q88" s="1"/>
  <c r="E87"/>
  <c r="F87" s="1"/>
  <c r="E86"/>
  <c r="F86" s="1"/>
  <c r="G86" s="1"/>
  <c r="H86" s="1"/>
  <c r="I86" s="1"/>
  <c r="J86" s="1"/>
  <c r="K86" s="1"/>
  <c r="L86" s="1"/>
  <c r="M86" s="1"/>
  <c r="N86" s="1"/>
  <c r="O86" s="1"/>
  <c r="P86" s="1"/>
  <c r="Q86" s="1"/>
  <c r="E85"/>
  <c r="F85" s="1"/>
  <c r="E84"/>
  <c r="F84" s="1"/>
  <c r="G84" s="1"/>
  <c r="H84" s="1"/>
  <c r="I84" s="1"/>
  <c r="J84" s="1"/>
  <c r="K84" s="1"/>
  <c r="L84" s="1"/>
  <c r="M84" s="1"/>
  <c r="N84" s="1"/>
  <c r="O84" s="1"/>
  <c r="P84" s="1"/>
  <c r="Q84" s="1"/>
  <c r="E83"/>
  <c r="F83" s="1"/>
  <c r="E82"/>
  <c r="F82" s="1"/>
  <c r="G82" s="1"/>
  <c r="E81"/>
  <c r="F81" s="1"/>
  <c r="E80"/>
  <c r="F80" s="1"/>
  <c r="G80" s="1"/>
  <c r="H80" s="1"/>
  <c r="I80" s="1"/>
  <c r="J80" s="1"/>
  <c r="K80" s="1"/>
  <c r="L80" s="1"/>
  <c r="M80" s="1"/>
  <c r="N80" s="1"/>
  <c r="O80" s="1"/>
  <c r="P80" s="1"/>
  <c r="Q80" s="1"/>
  <c r="E79"/>
  <c r="F79" s="1"/>
  <c r="E78"/>
  <c r="F78" s="1"/>
  <c r="G78" s="1"/>
  <c r="H78" s="1"/>
  <c r="I78" s="1"/>
  <c r="J78" s="1"/>
  <c r="K78" s="1"/>
  <c r="L78" s="1"/>
  <c r="M78" s="1"/>
  <c r="N78" s="1"/>
  <c r="O78" s="1"/>
  <c r="P78" s="1"/>
  <c r="Q78" s="1"/>
  <c r="E77"/>
  <c r="F77" s="1"/>
  <c r="S75"/>
  <c r="R75"/>
  <c r="E75"/>
  <c r="S74"/>
  <c r="R74"/>
  <c r="E74"/>
  <c r="S73"/>
  <c r="R73"/>
  <c r="E73"/>
  <c r="S71"/>
  <c r="R71"/>
  <c r="E71"/>
  <c r="T71" s="1"/>
  <c r="S70"/>
  <c r="R70"/>
  <c r="E70"/>
  <c r="T70" s="1"/>
  <c r="T69"/>
  <c r="S69"/>
  <c r="Q68"/>
  <c r="P68"/>
  <c r="O68"/>
  <c r="N68"/>
  <c r="M68"/>
  <c r="L68"/>
  <c r="K68"/>
  <c r="J68"/>
  <c r="I68"/>
  <c r="H68"/>
  <c r="G68"/>
  <c r="F68"/>
  <c r="S68" s="1"/>
  <c r="S67"/>
  <c r="R67"/>
  <c r="E67"/>
  <c r="E68" s="1"/>
  <c r="T66"/>
  <c r="S66"/>
  <c r="Q65"/>
  <c r="P65"/>
  <c r="O65"/>
  <c r="N65"/>
  <c r="M65"/>
  <c r="L65"/>
  <c r="K65"/>
  <c r="J65"/>
  <c r="I65"/>
  <c r="H65"/>
  <c r="G65"/>
  <c r="S65" s="1"/>
  <c r="F65"/>
  <c r="S64"/>
  <c r="R64"/>
  <c r="E64"/>
  <c r="E65" s="1"/>
  <c r="T63"/>
  <c r="S63"/>
  <c r="S61"/>
  <c r="R61"/>
  <c r="E61"/>
  <c r="S60"/>
  <c r="R60"/>
  <c r="E60"/>
  <c r="T60" s="1"/>
  <c r="S59"/>
  <c r="R59"/>
  <c r="E59"/>
  <c r="T59" s="1"/>
  <c r="S58"/>
  <c r="R58"/>
  <c r="E58"/>
  <c r="S57"/>
  <c r="R57"/>
  <c r="E57"/>
  <c r="S56"/>
  <c r="R56"/>
  <c r="E56"/>
  <c r="T56" s="1"/>
  <c r="S55"/>
  <c r="R55"/>
  <c r="E55"/>
  <c r="T55" s="1"/>
  <c r="S54"/>
  <c r="R54"/>
  <c r="E54"/>
  <c r="S53"/>
  <c r="R53"/>
  <c r="E53"/>
  <c r="S52"/>
  <c r="R52"/>
  <c r="E52"/>
  <c r="T52" s="1"/>
  <c r="E51"/>
  <c r="F51" s="1"/>
  <c r="G51" s="1"/>
  <c r="H51" s="1"/>
  <c r="I51" s="1"/>
  <c r="J51" s="1"/>
  <c r="L51" s="1"/>
  <c r="M51" s="1"/>
  <c r="N51" s="1"/>
  <c r="O51" s="1"/>
  <c r="P51" s="1"/>
  <c r="E50"/>
  <c r="F50" s="1"/>
  <c r="E48" i="7" s="1"/>
  <c r="E49" i="15"/>
  <c r="F49" s="1"/>
  <c r="G49" s="1"/>
  <c r="H49" s="1"/>
  <c r="I49" s="1"/>
  <c r="J49" s="1"/>
  <c r="K49" s="1"/>
  <c r="L49" s="1"/>
  <c r="M49" s="1"/>
  <c r="N49" s="1"/>
  <c r="O49" s="1"/>
  <c r="P49" s="1"/>
  <c r="Q49" s="1"/>
  <c r="E48"/>
  <c r="F48" s="1"/>
  <c r="G48" s="1"/>
  <c r="H48" s="1"/>
  <c r="I48" s="1"/>
  <c r="J48" s="1"/>
  <c r="K48" s="1"/>
  <c r="L48" s="1"/>
  <c r="M48" s="1"/>
  <c r="N48" s="1"/>
  <c r="O48" s="1"/>
  <c r="P48" s="1"/>
  <c r="Q48" s="1"/>
  <c r="E47"/>
  <c r="F47" s="1"/>
  <c r="G47" s="1"/>
  <c r="H47" s="1"/>
  <c r="I47" s="1"/>
  <c r="J47" s="1"/>
  <c r="K47" s="1"/>
  <c r="L47" s="1"/>
  <c r="M47" s="1"/>
  <c r="N47" s="1"/>
  <c r="O47" s="1"/>
  <c r="P47" s="1"/>
  <c r="Q47" s="1"/>
  <c r="E46"/>
  <c r="F46" s="1"/>
  <c r="E45"/>
  <c r="F45" s="1"/>
  <c r="G45" s="1"/>
  <c r="H45" s="1"/>
  <c r="I45" s="1"/>
  <c r="J45" s="1"/>
  <c r="K45" s="1"/>
  <c r="L45" s="1"/>
  <c r="M45" s="1"/>
  <c r="N45" s="1"/>
  <c r="O45" s="1"/>
  <c r="P45" s="1"/>
  <c r="Q45" s="1"/>
  <c r="E44"/>
  <c r="F44" s="1"/>
  <c r="G44" s="1"/>
  <c r="H44" s="1"/>
  <c r="I44" s="1"/>
  <c r="J44" s="1"/>
  <c r="L44" s="1"/>
  <c r="M44" s="1"/>
  <c r="N44" s="1"/>
  <c r="O44" s="1"/>
  <c r="P44" s="1"/>
  <c r="E43"/>
  <c r="F43" s="1"/>
  <c r="G43" s="1"/>
  <c r="H43" s="1"/>
  <c r="I43" s="1"/>
  <c r="J43" s="1"/>
  <c r="K43" s="1"/>
  <c r="L43" s="1"/>
  <c r="M43" s="1"/>
  <c r="N43" s="1"/>
  <c r="O43" s="1"/>
  <c r="P43" s="1"/>
  <c r="Q43" s="1"/>
  <c r="E42"/>
  <c r="F42" s="1"/>
  <c r="G42" s="1"/>
  <c r="H42" s="1"/>
  <c r="I42" s="1"/>
  <c r="J42" s="1"/>
  <c r="K42" s="1"/>
  <c r="L42" s="1"/>
  <c r="M42" s="1"/>
  <c r="N42" s="1"/>
  <c r="O42" s="1"/>
  <c r="P42" s="1"/>
  <c r="Q42" s="1"/>
  <c r="P40" i="7" s="1"/>
  <c r="E41" i="15"/>
  <c r="E40"/>
  <c r="E39"/>
  <c r="F39" s="1"/>
  <c r="G39" s="1"/>
  <c r="H39" s="1"/>
  <c r="I39" s="1"/>
  <c r="J39" s="1"/>
  <c r="K39" s="1"/>
  <c r="L39" s="1"/>
  <c r="M39" s="1"/>
  <c r="N39" s="1"/>
  <c r="O39" s="1"/>
  <c r="P39" s="1"/>
  <c r="Q39" s="1"/>
  <c r="E38"/>
  <c r="E37"/>
  <c r="F37" s="1"/>
  <c r="G37" s="1"/>
  <c r="H37" s="1"/>
  <c r="I37" s="1"/>
  <c r="J37" s="1"/>
  <c r="L37" s="1"/>
  <c r="M37" s="1"/>
  <c r="N37" s="1"/>
  <c r="O37" s="1"/>
  <c r="P37" s="1"/>
  <c r="Q37" s="1"/>
  <c r="E36"/>
  <c r="F36" s="1"/>
  <c r="G36" s="1"/>
  <c r="H36" s="1"/>
  <c r="I36" s="1"/>
  <c r="J36" s="1"/>
  <c r="K36" s="1"/>
  <c r="L36" s="1"/>
  <c r="M36" s="1"/>
  <c r="N36" s="1"/>
  <c r="O36" s="1"/>
  <c r="P36" s="1"/>
  <c r="Q36" s="1"/>
  <c r="E35"/>
  <c r="S35" s="1"/>
  <c r="E34"/>
  <c r="F34" s="1"/>
  <c r="G34" s="1"/>
  <c r="H34" s="1"/>
  <c r="I34" s="1"/>
  <c r="J34" s="1"/>
  <c r="K34" s="1"/>
  <c r="L34" s="1"/>
  <c r="M34" s="1"/>
  <c r="N34" s="1"/>
  <c r="O34" s="1"/>
  <c r="P34" s="1"/>
  <c r="Q34" s="1"/>
  <c r="P32" i="7" s="1"/>
  <c r="E33" i="15"/>
  <c r="F33" s="1"/>
  <c r="G33" s="1"/>
  <c r="H33" s="1"/>
  <c r="I33" s="1"/>
  <c r="J33" s="1"/>
  <c r="K33" s="1"/>
  <c r="L33" s="1"/>
  <c r="M33" s="1"/>
  <c r="N33" s="1"/>
  <c r="O33" s="1"/>
  <c r="P33" s="1"/>
  <c r="Q33" s="1"/>
  <c r="S32"/>
  <c r="R32"/>
  <c r="E32"/>
  <c r="E31"/>
  <c r="E30"/>
  <c r="E29"/>
  <c r="F29" s="1"/>
  <c r="G29" s="1"/>
  <c r="H29" s="1"/>
  <c r="I29" s="1"/>
  <c r="J29" s="1"/>
  <c r="K29" s="1"/>
  <c r="L29" s="1"/>
  <c r="M29" s="1"/>
  <c r="N29" s="1"/>
  <c r="O29" s="1"/>
  <c r="P29" s="1"/>
  <c r="Q29" s="1"/>
  <c r="E28"/>
  <c r="E27"/>
  <c r="E26"/>
  <c r="E25"/>
  <c r="E24"/>
  <c r="F24" s="1"/>
  <c r="G24" s="1"/>
  <c r="H24" s="1"/>
  <c r="I24" s="1"/>
  <c r="J24" s="1"/>
  <c r="K24" s="1"/>
  <c r="L24" s="1"/>
  <c r="M24" s="1"/>
  <c r="N24" s="1"/>
  <c r="O24" s="1"/>
  <c r="P24" s="1"/>
  <c r="Q24" s="1"/>
  <c r="P22" i="7" s="1"/>
  <c r="E23" i="15"/>
  <c r="F23" s="1"/>
  <c r="G23" s="1"/>
  <c r="H23" s="1"/>
  <c r="I23" s="1"/>
  <c r="J23" s="1"/>
  <c r="L23" s="1"/>
  <c r="M23" s="1"/>
  <c r="N23" s="1"/>
  <c r="E22"/>
  <c r="F22" s="1"/>
  <c r="G22" s="1"/>
  <c r="H22" s="1"/>
  <c r="I22" s="1"/>
  <c r="J22" s="1"/>
  <c r="L22" s="1"/>
  <c r="M22" s="1"/>
  <c r="N22" s="1"/>
  <c r="O22" s="1"/>
  <c r="P22" s="1"/>
  <c r="Q22" s="1"/>
  <c r="E21"/>
  <c r="F21" s="1"/>
  <c r="G21" s="1"/>
  <c r="H21" s="1"/>
  <c r="I21" s="1"/>
  <c r="J21" s="1"/>
  <c r="L21" s="1"/>
  <c r="M21" s="1"/>
  <c r="N21" s="1"/>
  <c r="O21" s="1"/>
  <c r="P21" s="1"/>
  <c r="Q21" s="1"/>
  <c r="S20"/>
  <c r="R20"/>
  <c r="E20"/>
  <c r="S19"/>
  <c r="R19"/>
  <c r="E19"/>
  <c r="S18"/>
  <c r="R18"/>
  <c r="E18"/>
  <c r="S17"/>
  <c r="R17"/>
  <c r="E17"/>
  <c r="T16"/>
  <c r="S16"/>
  <c r="T15"/>
  <c r="S15"/>
  <c r="M13"/>
  <c r="M14" s="1"/>
  <c r="A13"/>
  <c r="A14" s="1"/>
  <c r="Q12"/>
  <c r="Q8" s="1"/>
  <c r="P12"/>
  <c r="O12"/>
  <c r="O8" s="1"/>
  <c r="N12"/>
  <c r="N8" s="1"/>
  <c r="M12"/>
  <c r="M8" s="1"/>
  <c r="L12"/>
  <c r="K12"/>
  <c r="K8" s="1"/>
  <c r="J12"/>
  <c r="J8" s="1"/>
  <c r="I12"/>
  <c r="I8" s="1"/>
  <c r="H12"/>
  <c r="G12"/>
  <c r="G8" s="1"/>
  <c r="F12"/>
  <c r="F8" s="1"/>
  <c r="S11"/>
  <c r="R11"/>
  <c r="E11"/>
  <c r="E12" s="1"/>
  <c r="Q10"/>
  <c r="P10"/>
  <c r="O10"/>
  <c r="N10"/>
  <c r="M10"/>
  <c r="L10"/>
  <c r="K10"/>
  <c r="J10"/>
  <c r="I10"/>
  <c r="H10"/>
  <c r="G10"/>
  <c r="F10"/>
  <c r="S9"/>
  <c r="R9"/>
  <c r="E9"/>
  <c r="E10" s="1"/>
  <c r="A9"/>
  <c r="P8"/>
  <c r="L8"/>
  <c r="H8"/>
  <c r="B8"/>
  <c r="B7"/>
  <c r="D1"/>
  <c r="Q188" i="14"/>
  <c r="P188"/>
  <c r="O188"/>
  <c r="N188"/>
  <c r="M188"/>
  <c r="L188"/>
  <c r="K188"/>
  <c r="J188"/>
  <c r="I188"/>
  <c r="H188"/>
  <c r="G188"/>
  <c r="F188"/>
  <c r="S187"/>
  <c r="R187"/>
  <c r="R188" s="1"/>
  <c r="E187"/>
  <c r="T187" s="1"/>
  <c r="T186"/>
  <c r="S186"/>
  <c r="Q185"/>
  <c r="P185"/>
  <c r="O185"/>
  <c r="N185"/>
  <c r="M185"/>
  <c r="L185"/>
  <c r="K185"/>
  <c r="J185"/>
  <c r="I185"/>
  <c r="H185"/>
  <c r="G185"/>
  <c r="F185"/>
  <c r="S184"/>
  <c r="R184"/>
  <c r="E184"/>
  <c r="E185" s="1"/>
  <c r="T183"/>
  <c r="S183"/>
  <c r="Q182"/>
  <c r="P182"/>
  <c r="O182"/>
  <c r="N182"/>
  <c r="M182"/>
  <c r="L182"/>
  <c r="K182"/>
  <c r="J182"/>
  <c r="I182"/>
  <c r="H182"/>
  <c r="G182"/>
  <c r="F182"/>
  <c r="S181"/>
  <c r="R181"/>
  <c r="E181"/>
  <c r="E182" s="1"/>
  <c r="T180"/>
  <c r="S180"/>
  <c r="Q179"/>
  <c r="P179"/>
  <c r="O179"/>
  <c r="N179"/>
  <c r="L179"/>
  <c r="K179"/>
  <c r="J179"/>
  <c r="I179"/>
  <c r="H179"/>
  <c r="G179"/>
  <c r="F179"/>
  <c r="S178"/>
  <c r="R178"/>
  <c r="E178"/>
  <c r="T178" s="1"/>
  <c r="S177"/>
  <c r="R177"/>
  <c r="E177"/>
  <c r="T177" s="1"/>
  <c r="S176"/>
  <c r="R176"/>
  <c r="E176"/>
  <c r="T176" s="1"/>
  <c r="S175"/>
  <c r="R175"/>
  <c r="E175"/>
  <c r="T175" s="1"/>
  <c r="S174"/>
  <c r="R174"/>
  <c r="E174"/>
  <c r="T174" s="1"/>
  <c r="S173"/>
  <c r="R173"/>
  <c r="E173"/>
  <c r="T173" s="1"/>
  <c r="S172"/>
  <c r="R172"/>
  <c r="E172"/>
  <c r="T172" s="1"/>
  <c r="S171"/>
  <c r="R171"/>
  <c r="E171"/>
  <c r="T171" s="1"/>
  <c r="T169"/>
  <c r="S169"/>
  <c r="Q168"/>
  <c r="P168"/>
  <c r="O168"/>
  <c r="N168"/>
  <c r="M168"/>
  <c r="L168"/>
  <c r="K168"/>
  <c r="J168"/>
  <c r="I168"/>
  <c r="H168"/>
  <c r="G168"/>
  <c r="F168"/>
  <c r="S167"/>
  <c r="R167"/>
  <c r="E167"/>
  <c r="T167" s="1"/>
  <c r="S166"/>
  <c r="R166"/>
  <c r="E166"/>
  <c r="T166" s="1"/>
  <c r="S165"/>
  <c r="R165"/>
  <c r="E165"/>
  <c r="T165" s="1"/>
  <c r="S164"/>
  <c r="R164"/>
  <c r="E164"/>
  <c r="T164" s="1"/>
  <c r="S163"/>
  <c r="R163"/>
  <c r="E163"/>
  <c r="T163" s="1"/>
  <c r="S162"/>
  <c r="R162"/>
  <c r="E162"/>
  <c r="T161"/>
  <c r="S161"/>
  <c r="Q158"/>
  <c r="P158"/>
  <c r="O158"/>
  <c r="N158"/>
  <c r="M158"/>
  <c r="L158"/>
  <c r="K158"/>
  <c r="J158"/>
  <c r="I158"/>
  <c r="H158"/>
  <c r="G158"/>
  <c r="F158"/>
  <c r="S157"/>
  <c r="R157"/>
  <c r="E157"/>
  <c r="E158" s="1"/>
  <c r="T156"/>
  <c r="S156"/>
  <c r="E153"/>
  <c r="H153" s="1"/>
  <c r="E152"/>
  <c r="N152" s="1"/>
  <c r="E151"/>
  <c r="F151" s="1"/>
  <c r="S150"/>
  <c r="R150"/>
  <c r="E150"/>
  <c r="T150" s="1"/>
  <c r="S149"/>
  <c r="R149"/>
  <c r="E149"/>
  <c r="S148"/>
  <c r="R148"/>
  <c r="E148"/>
  <c r="T148" s="1"/>
  <c r="S147"/>
  <c r="R147"/>
  <c r="E147"/>
  <c r="S146"/>
  <c r="R146"/>
  <c r="E146"/>
  <c r="T146" s="1"/>
  <c r="S145"/>
  <c r="R145"/>
  <c r="E145"/>
  <c r="S144"/>
  <c r="R144"/>
  <c r="E144"/>
  <c r="T144" s="1"/>
  <c r="S143"/>
  <c r="R143"/>
  <c r="E143"/>
  <c r="S142"/>
  <c r="R142"/>
  <c r="E142"/>
  <c r="T142" s="1"/>
  <c r="S141"/>
  <c r="R141"/>
  <c r="E141"/>
  <c r="S140"/>
  <c r="R140"/>
  <c r="E140"/>
  <c r="T140" s="1"/>
  <c r="S139"/>
  <c r="R139"/>
  <c r="E139"/>
  <c r="S138"/>
  <c r="R138"/>
  <c r="E138"/>
  <c r="T138" s="1"/>
  <c r="S137"/>
  <c r="R137"/>
  <c r="E137"/>
  <c r="S136"/>
  <c r="R136"/>
  <c r="E136"/>
  <c r="T136" s="1"/>
  <c r="S135"/>
  <c r="R135"/>
  <c r="E135"/>
  <c r="S134"/>
  <c r="R134"/>
  <c r="E134"/>
  <c r="T134" s="1"/>
  <c r="S133"/>
  <c r="R133"/>
  <c r="E133"/>
  <c r="S132"/>
  <c r="R132"/>
  <c r="E132"/>
  <c r="T132" s="1"/>
  <c r="S131"/>
  <c r="R131"/>
  <c r="E131"/>
  <c r="S130"/>
  <c r="R130"/>
  <c r="E130"/>
  <c r="T130" s="1"/>
  <c r="S129"/>
  <c r="R129"/>
  <c r="E129"/>
  <c r="S128"/>
  <c r="R128"/>
  <c r="E128"/>
  <c r="T128" s="1"/>
  <c r="E127"/>
  <c r="F127" s="1"/>
  <c r="E124"/>
  <c r="J124" s="1"/>
  <c r="S123"/>
  <c r="R123"/>
  <c r="E123"/>
  <c r="E122"/>
  <c r="K122" s="1"/>
  <c r="E121"/>
  <c r="N121" s="1"/>
  <c r="E120"/>
  <c r="L120" s="1"/>
  <c r="S119"/>
  <c r="R119"/>
  <c r="E119"/>
  <c r="S118"/>
  <c r="R118"/>
  <c r="E118"/>
  <c r="T118" s="1"/>
  <c r="S117"/>
  <c r="R117"/>
  <c r="E117"/>
  <c r="S116"/>
  <c r="R116"/>
  <c r="E116"/>
  <c r="T116" s="1"/>
  <c r="S115"/>
  <c r="R115"/>
  <c r="E115"/>
  <c r="S114"/>
  <c r="R114"/>
  <c r="E114"/>
  <c r="T114" s="1"/>
  <c r="E113"/>
  <c r="F113" s="1"/>
  <c r="E112"/>
  <c r="F112" s="1"/>
  <c r="E111"/>
  <c r="F111" s="1"/>
  <c r="E110"/>
  <c r="F110" s="1"/>
  <c r="S109"/>
  <c r="R109"/>
  <c r="E109"/>
  <c r="E108"/>
  <c r="F108" s="1"/>
  <c r="S107"/>
  <c r="R107"/>
  <c r="E107"/>
  <c r="S106"/>
  <c r="R106"/>
  <c r="E106"/>
  <c r="T106" s="1"/>
  <c r="E105"/>
  <c r="F105" s="1"/>
  <c r="S104"/>
  <c r="R104"/>
  <c r="E104"/>
  <c r="T104" s="1"/>
  <c r="E103"/>
  <c r="I103" s="1"/>
  <c r="S102"/>
  <c r="R102"/>
  <c r="E102"/>
  <c r="S101"/>
  <c r="R101"/>
  <c r="E101"/>
  <c r="L100"/>
  <c r="S99"/>
  <c r="R99"/>
  <c r="E99"/>
  <c r="S98"/>
  <c r="R98"/>
  <c r="E98"/>
  <c r="S97"/>
  <c r="R97"/>
  <c r="E97"/>
  <c r="S96"/>
  <c r="R96"/>
  <c r="E96"/>
  <c r="S95"/>
  <c r="R95"/>
  <c r="E95"/>
  <c r="E94"/>
  <c r="L94" s="1"/>
  <c r="S93"/>
  <c r="R93"/>
  <c r="E93"/>
  <c r="T93" s="1"/>
  <c r="E92"/>
  <c r="F92" s="1"/>
  <c r="E91"/>
  <c r="F91" s="1"/>
  <c r="E89"/>
  <c r="F89" s="1"/>
  <c r="E88"/>
  <c r="F88" s="1"/>
  <c r="G88" s="1"/>
  <c r="H88" s="1"/>
  <c r="I88" s="1"/>
  <c r="J88" s="1"/>
  <c r="K88" s="1"/>
  <c r="L88" s="1"/>
  <c r="M88" s="1"/>
  <c r="N88" s="1"/>
  <c r="O88" s="1"/>
  <c r="P88" s="1"/>
  <c r="Q88" s="1"/>
  <c r="E87"/>
  <c r="F87" s="1"/>
  <c r="G87" s="1"/>
  <c r="S86"/>
  <c r="R86"/>
  <c r="E86"/>
  <c r="T86" s="1"/>
  <c r="S85"/>
  <c r="R85"/>
  <c r="E85"/>
  <c r="S84"/>
  <c r="R84"/>
  <c r="E84"/>
  <c r="T84" s="1"/>
  <c r="S82"/>
  <c r="R82"/>
  <c r="E82"/>
  <c r="S81"/>
  <c r="R81"/>
  <c r="E81"/>
  <c r="S80"/>
  <c r="R80"/>
  <c r="E80"/>
  <c r="S79"/>
  <c r="R79"/>
  <c r="E79"/>
  <c r="S78"/>
  <c r="R78"/>
  <c r="E78"/>
  <c r="S77"/>
  <c r="R77"/>
  <c r="E77"/>
  <c r="S76"/>
  <c r="R76"/>
  <c r="E76"/>
  <c r="S75"/>
  <c r="R75"/>
  <c r="E75"/>
  <c r="S70"/>
  <c r="R70"/>
  <c r="E70"/>
  <c r="T69"/>
  <c r="S69"/>
  <c r="Q68"/>
  <c r="P68"/>
  <c r="O68"/>
  <c r="N68"/>
  <c r="M68"/>
  <c r="L68"/>
  <c r="K68"/>
  <c r="J68"/>
  <c r="I68"/>
  <c r="H68"/>
  <c r="G68"/>
  <c r="F68"/>
  <c r="S67"/>
  <c r="R67"/>
  <c r="E67"/>
  <c r="T66"/>
  <c r="S66"/>
  <c r="Q65"/>
  <c r="P65"/>
  <c r="O65"/>
  <c r="N65"/>
  <c r="M65"/>
  <c r="L65"/>
  <c r="K65"/>
  <c r="J65"/>
  <c r="I65"/>
  <c r="H65"/>
  <c r="G65"/>
  <c r="F65"/>
  <c r="S64"/>
  <c r="R64"/>
  <c r="E64"/>
  <c r="E65" s="1"/>
  <c r="T63"/>
  <c r="S63"/>
  <c r="Q62"/>
  <c r="P62"/>
  <c r="O62"/>
  <c r="G62"/>
  <c r="F62"/>
  <c r="S61"/>
  <c r="R61"/>
  <c r="E61"/>
  <c r="S60"/>
  <c r="R60"/>
  <c r="E60"/>
  <c r="S59"/>
  <c r="R59"/>
  <c r="E59"/>
  <c r="S58"/>
  <c r="R58"/>
  <c r="E58"/>
  <c r="S57"/>
  <c r="R57"/>
  <c r="E57"/>
  <c r="S56"/>
  <c r="R56"/>
  <c r="E56"/>
  <c r="S55"/>
  <c r="R55"/>
  <c r="E55"/>
  <c r="S54"/>
  <c r="R54"/>
  <c r="E54"/>
  <c r="S53"/>
  <c r="R53"/>
  <c r="E53"/>
  <c r="S52"/>
  <c r="R52"/>
  <c r="E52"/>
  <c r="S51"/>
  <c r="R51"/>
  <c r="E51"/>
  <c r="S50"/>
  <c r="R50"/>
  <c r="E50"/>
  <c r="S49"/>
  <c r="R49"/>
  <c r="E49"/>
  <c r="S48"/>
  <c r="R48"/>
  <c r="E48"/>
  <c r="S47"/>
  <c r="R47"/>
  <c r="E47"/>
  <c r="S46"/>
  <c r="R46"/>
  <c r="E46"/>
  <c r="S45"/>
  <c r="R45"/>
  <c r="E45"/>
  <c r="S44"/>
  <c r="R44"/>
  <c r="E44"/>
  <c r="S43"/>
  <c r="R43"/>
  <c r="E43"/>
  <c r="S42"/>
  <c r="R42"/>
  <c r="E42"/>
  <c r="S41"/>
  <c r="R41"/>
  <c r="E41"/>
  <c r="S40"/>
  <c r="R40"/>
  <c r="E40"/>
  <c r="S39"/>
  <c r="R39"/>
  <c r="E39"/>
  <c r="S38"/>
  <c r="R38"/>
  <c r="E38"/>
  <c r="S37"/>
  <c r="R37"/>
  <c r="E37"/>
  <c r="S36"/>
  <c r="R36"/>
  <c r="E36"/>
  <c r="E35"/>
  <c r="J35" s="1"/>
  <c r="S34"/>
  <c r="R34"/>
  <c r="E34"/>
  <c r="S33"/>
  <c r="R33"/>
  <c r="E33"/>
  <c r="S32"/>
  <c r="R32"/>
  <c r="E32"/>
  <c r="S31"/>
  <c r="R31"/>
  <c r="E31"/>
  <c r="S30"/>
  <c r="R30"/>
  <c r="E30"/>
  <c r="S29"/>
  <c r="R29"/>
  <c r="E29"/>
  <c r="E25"/>
  <c r="H25" s="1"/>
  <c r="S24"/>
  <c r="R24"/>
  <c r="E24"/>
  <c r="E23"/>
  <c r="K23" s="1"/>
  <c r="E22"/>
  <c r="K22" s="1"/>
  <c r="E21"/>
  <c r="J21" s="1"/>
  <c r="S21" s="1"/>
  <c r="E20"/>
  <c r="K20" s="1"/>
  <c r="S20" s="1"/>
  <c r="S19"/>
  <c r="R19"/>
  <c r="S18"/>
  <c r="R18"/>
  <c r="E18"/>
  <c r="S17"/>
  <c r="R17"/>
  <c r="E17"/>
  <c r="T16"/>
  <c r="S16"/>
  <c r="T15"/>
  <c r="S15"/>
  <c r="M13"/>
  <c r="M14" s="1"/>
  <c r="A13"/>
  <c r="A14" s="1"/>
  <c r="Q12"/>
  <c r="P12"/>
  <c r="O12"/>
  <c r="N12"/>
  <c r="M12"/>
  <c r="M8" s="1"/>
  <c r="L12"/>
  <c r="K12"/>
  <c r="K8" s="1"/>
  <c r="J12"/>
  <c r="J8" s="1"/>
  <c r="I12"/>
  <c r="I8" s="1"/>
  <c r="H12"/>
  <c r="G12"/>
  <c r="F12"/>
  <c r="F8" s="1"/>
  <c r="S11"/>
  <c r="R11"/>
  <c r="E11"/>
  <c r="E12" s="1"/>
  <c r="B11"/>
  <c r="P10"/>
  <c r="O10"/>
  <c r="N10"/>
  <c r="M10"/>
  <c r="L10"/>
  <c r="K10"/>
  <c r="J10"/>
  <c r="I10"/>
  <c r="H10"/>
  <c r="G10"/>
  <c r="F10"/>
  <c r="Q9"/>
  <c r="E9"/>
  <c r="A9"/>
  <c r="Q8"/>
  <c r="L8"/>
  <c r="H8"/>
  <c r="B8"/>
  <c r="B7"/>
  <c r="D1"/>
  <c r="Q188" i="13"/>
  <c r="P188"/>
  <c r="O188"/>
  <c r="N188"/>
  <c r="M188"/>
  <c r="L188"/>
  <c r="K188"/>
  <c r="J188"/>
  <c r="I188"/>
  <c r="H188"/>
  <c r="G188"/>
  <c r="F188"/>
  <c r="R187"/>
  <c r="R188" s="1"/>
  <c r="B188" s="1"/>
  <c r="E187"/>
  <c r="S187" s="1"/>
  <c r="T186"/>
  <c r="S186"/>
  <c r="Q185"/>
  <c r="P185"/>
  <c r="O185"/>
  <c r="N185"/>
  <c r="M185"/>
  <c r="L185"/>
  <c r="K185"/>
  <c r="J185"/>
  <c r="I185"/>
  <c r="H185"/>
  <c r="G185"/>
  <c r="F185"/>
  <c r="R184"/>
  <c r="E184"/>
  <c r="E185" s="1"/>
  <c r="Q182"/>
  <c r="P182"/>
  <c r="O182"/>
  <c r="N182"/>
  <c r="M182"/>
  <c r="L182"/>
  <c r="K182"/>
  <c r="J182"/>
  <c r="I182"/>
  <c r="H182"/>
  <c r="G182"/>
  <c r="F182"/>
  <c r="R181"/>
  <c r="E181"/>
  <c r="E182" s="1"/>
  <c r="Q179"/>
  <c r="P179"/>
  <c r="O179"/>
  <c r="N179"/>
  <c r="L179"/>
  <c r="K179"/>
  <c r="J179"/>
  <c r="I179"/>
  <c r="H179"/>
  <c r="G179"/>
  <c r="F179"/>
  <c r="R178"/>
  <c r="E178"/>
  <c r="S178" s="1"/>
  <c r="T178" s="1"/>
  <c r="R177"/>
  <c r="E177"/>
  <c r="S177" s="1"/>
  <c r="T177" s="1"/>
  <c r="R176"/>
  <c r="E176"/>
  <c r="S176" s="1"/>
  <c r="R175"/>
  <c r="E175"/>
  <c r="S175" s="1"/>
  <c r="T175" s="1"/>
  <c r="R174"/>
  <c r="E174"/>
  <c r="R173"/>
  <c r="E173"/>
  <c r="S173" s="1"/>
  <c r="T173" s="1"/>
  <c r="R172"/>
  <c r="E172"/>
  <c r="S172" s="1"/>
  <c r="R171"/>
  <c r="E171"/>
  <c r="S171" s="1"/>
  <c r="E170"/>
  <c r="M170" s="1"/>
  <c r="S170" s="1"/>
  <c r="T169"/>
  <c r="S169"/>
  <c r="Q168"/>
  <c r="P168"/>
  <c r="O168"/>
  <c r="N168"/>
  <c r="M168"/>
  <c r="L168"/>
  <c r="K168"/>
  <c r="J168"/>
  <c r="I168"/>
  <c r="H168"/>
  <c r="G168"/>
  <c r="F168"/>
  <c r="R168" s="1"/>
  <c r="S167"/>
  <c r="R167"/>
  <c r="E167"/>
  <c r="S166"/>
  <c r="R166"/>
  <c r="E166"/>
  <c r="S165"/>
  <c r="R165"/>
  <c r="E165"/>
  <c r="S164"/>
  <c r="R164"/>
  <c r="E164"/>
  <c r="S163"/>
  <c r="R163"/>
  <c r="E163"/>
  <c r="S162"/>
  <c r="R162"/>
  <c r="E162"/>
  <c r="T161"/>
  <c r="S161"/>
  <c r="Q158"/>
  <c r="P158"/>
  <c r="O158"/>
  <c r="N158"/>
  <c r="M158"/>
  <c r="L158"/>
  <c r="K158"/>
  <c r="J158"/>
  <c r="I158"/>
  <c r="H158"/>
  <c r="G158"/>
  <c r="F158"/>
  <c r="S157"/>
  <c r="R157"/>
  <c r="E157"/>
  <c r="E158" s="1"/>
  <c r="T156"/>
  <c r="S156"/>
  <c r="S154"/>
  <c r="R154"/>
  <c r="E154"/>
  <c r="S153"/>
  <c r="R153"/>
  <c r="E153"/>
  <c r="T153" s="1"/>
  <c r="S152"/>
  <c r="R152"/>
  <c r="E152"/>
  <c r="S151"/>
  <c r="R151"/>
  <c r="E151"/>
  <c r="T151" s="1"/>
  <c r="S150"/>
  <c r="R150"/>
  <c r="E150"/>
  <c r="S149"/>
  <c r="R149"/>
  <c r="E149"/>
  <c r="T149" s="1"/>
  <c r="S148"/>
  <c r="R148"/>
  <c r="E148"/>
  <c r="S147"/>
  <c r="R147"/>
  <c r="E147"/>
  <c r="T147" s="1"/>
  <c r="S146"/>
  <c r="R146"/>
  <c r="E146"/>
  <c r="S145"/>
  <c r="R145"/>
  <c r="E145"/>
  <c r="T145" s="1"/>
  <c r="S144"/>
  <c r="R144"/>
  <c r="E144"/>
  <c r="S143"/>
  <c r="R143"/>
  <c r="E143"/>
  <c r="T143" s="1"/>
  <c r="S142"/>
  <c r="R142"/>
  <c r="E142"/>
  <c r="S141"/>
  <c r="R141"/>
  <c r="E141"/>
  <c r="T141" s="1"/>
  <c r="S140"/>
  <c r="R140"/>
  <c r="E140"/>
  <c r="S139"/>
  <c r="R139"/>
  <c r="E139"/>
  <c r="T139" s="1"/>
  <c r="S138"/>
  <c r="R138"/>
  <c r="E138"/>
  <c r="S137"/>
  <c r="R137"/>
  <c r="E137"/>
  <c r="T137" s="1"/>
  <c r="S136"/>
  <c r="R136"/>
  <c r="E136"/>
  <c r="S135"/>
  <c r="R135"/>
  <c r="E135"/>
  <c r="T135" s="1"/>
  <c r="S134"/>
  <c r="R134"/>
  <c r="E134"/>
  <c r="S133"/>
  <c r="R133"/>
  <c r="E133"/>
  <c r="T133" s="1"/>
  <c r="S132"/>
  <c r="R132"/>
  <c r="E132"/>
  <c r="S131"/>
  <c r="R131"/>
  <c r="E131"/>
  <c r="T131" s="1"/>
  <c r="S130"/>
  <c r="R130"/>
  <c r="E130"/>
  <c r="S129"/>
  <c r="R129"/>
  <c r="E129"/>
  <c r="T129" s="1"/>
  <c r="S128"/>
  <c r="R128"/>
  <c r="E128"/>
  <c r="S127"/>
  <c r="R127"/>
  <c r="E127"/>
  <c r="T127" s="1"/>
  <c r="S126"/>
  <c r="R126"/>
  <c r="E126"/>
  <c r="S125"/>
  <c r="R125"/>
  <c r="E125"/>
  <c r="T125" s="1"/>
  <c r="S124"/>
  <c r="R124"/>
  <c r="E124"/>
  <c r="S123"/>
  <c r="R123"/>
  <c r="E123"/>
  <c r="T123" s="1"/>
  <c r="S122"/>
  <c r="R122"/>
  <c r="E122"/>
  <c r="S121"/>
  <c r="R121"/>
  <c r="E121"/>
  <c r="T121" s="1"/>
  <c r="S120"/>
  <c r="R120"/>
  <c r="E120"/>
  <c r="S119"/>
  <c r="R119"/>
  <c r="E119"/>
  <c r="T119" s="1"/>
  <c r="S118"/>
  <c r="R118"/>
  <c r="E118"/>
  <c r="S117"/>
  <c r="R117"/>
  <c r="E117"/>
  <c r="T117" s="1"/>
  <c r="S116"/>
  <c r="R116"/>
  <c r="E116"/>
  <c r="S115"/>
  <c r="R115"/>
  <c r="E115"/>
  <c r="T115" s="1"/>
  <c r="S114"/>
  <c r="R114"/>
  <c r="E114"/>
  <c r="S113"/>
  <c r="R113"/>
  <c r="E113"/>
  <c r="T113" s="1"/>
  <c r="S112"/>
  <c r="R112"/>
  <c r="E112"/>
  <c r="S111"/>
  <c r="R111"/>
  <c r="E111"/>
  <c r="T111" s="1"/>
  <c r="S110"/>
  <c r="R110"/>
  <c r="E110"/>
  <c r="S109"/>
  <c r="R109"/>
  <c r="E109"/>
  <c r="T109" s="1"/>
  <c r="S108"/>
  <c r="R108"/>
  <c r="E108"/>
  <c r="S107"/>
  <c r="R107"/>
  <c r="E107"/>
  <c r="T107" s="1"/>
  <c r="S106"/>
  <c r="R106"/>
  <c r="E106"/>
  <c r="S105"/>
  <c r="R105"/>
  <c r="E105"/>
  <c r="T105" s="1"/>
  <c r="S104"/>
  <c r="R104"/>
  <c r="E104"/>
  <c r="S103"/>
  <c r="R103"/>
  <c r="E103"/>
  <c r="T103" s="1"/>
  <c r="S102"/>
  <c r="R102"/>
  <c r="E102"/>
  <c r="S101"/>
  <c r="R101"/>
  <c r="E101"/>
  <c r="T101" s="1"/>
  <c r="S100"/>
  <c r="R100"/>
  <c r="E100"/>
  <c r="S99"/>
  <c r="R99"/>
  <c r="E99"/>
  <c r="T99" s="1"/>
  <c r="S98"/>
  <c r="R98"/>
  <c r="E98"/>
  <c r="J97"/>
  <c r="G97"/>
  <c r="H97" s="1"/>
  <c r="I97" s="1"/>
  <c r="E97"/>
  <c r="S96"/>
  <c r="R96"/>
  <c r="E96"/>
  <c r="T96" s="1"/>
  <c r="S95"/>
  <c r="R95"/>
  <c r="E95"/>
  <c r="S94"/>
  <c r="R94"/>
  <c r="E94"/>
  <c r="T94" s="1"/>
  <c r="S93"/>
  <c r="R93"/>
  <c r="E93"/>
  <c r="S92"/>
  <c r="R92"/>
  <c r="E92"/>
  <c r="T92" s="1"/>
  <c r="S91"/>
  <c r="R91"/>
  <c r="E91"/>
  <c r="S86"/>
  <c r="R86"/>
  <c r="E86"/>
  <c r="T86" s="1"/>
  <c r="S85"/>
  <c r="R85"/>
  <c r="E85"/>
  <c r="S84"/>
  <c r="R84"/>
  <c r="E84"/>
  <c r="T84" s="1"/>
  <c r="S83"/>
  <c r="R83"/>
  <c r="E83"/>
  <c r="S82"/>
  <c r="R82"/>
  <c r="E82"/>
  <c r="T82" s="1"/>
  <c r="S81"/>
  <c r="R81"/>
  <c r="E81"/>
  <c r="S80"/>
  <c r="R80"/>
  <c r="E80"/>
  <c r="T80" s="1"/>
  <c r="S79"/>
  <c r="R79"/>
  <c r="E79"/>
  <c r="S78"/>
  <c r="R78"/>
  <c r="E78"/>
  <c r="T78" s="1"/>
  <c r="S77"/>
  <c r="R77"/>
  <c r="E77"/>
  <c r="S76"/>
  <c r="R76"/>
  <c r="E76"/>
  <c r="T76" s="1"/>
  <c r="S75"/>
  <c r="R75"/>
  <c r="E75"/>
  <c r="S74"/>
  <c r="R74"/>
  <c r="E74"/>
  <c r="T74" s="1"/>
  <c r="S73"/>
  <c r="R73"/>
  <c r="E73"/>
  <c r="S71"/>
  <c r="R71"/>
  <c r="E71"/>
  <c r="S70"/>
  <c r="R70"/>
  <c r="E70"/>
  <c r="T69"/>
  <c r="S69"/>
  <c r="Q68"/>
  <c r="P68"/>
  <c r="O68"/>
  <c r="N68"/>
  <c r="M68"/>
  <c r="L68"/>
  <c r="K68"/>
  <c r="J68"/>
  <c r="I68"/>
  <c r="H68"/>
  <c r="G68"/>
  <c r="F68"/>
  <c r="S67"/>
  <c r="R67"/>
  <c r="E67"/>
  <c r="T66"/>
  <c r="S66"/>
  <c r="Q65"/>
  <c r="P65"/>
  <c r="O65"/>
  <c r="N65"/>
  <c r="M65"/>
  <c r="L65"/>
  <c r="K65"/>
  <c r="J65"/>
  <c r="I65"/>
  <c r="H65"/>
  <c r="G65"/>
  <c r="F65"/>
  <c r="S64"/>
  <c r="R64"/>
  <c r="E64"/>
  <c r="E65" s="1"/>
  <c r="T63"/>
  <c r="S63"/>
  <c r="Q62"/>
  <c r="P62"/>
  <c r="O62"/>
  <c r="N62"/>
  <c r="M62"/>
  <c r="L62"/>
  <c r="K62"/>
  <c r="S61"/>
  <c r="R61"/>
  <c r="E61"/>
  <c r="S60"/>
  <c r="R60"/>
  <c r="E60"/>
  <c r="S59"/>
  <c r="R59"/>
  <c r="E59"/>
  <c r="S58"/>
  <c r="R58"/>
  <c r="E58"/>
  <c r="S57"/>
  <c r="R57"/>
  <c r="E57"/>
  <c r="S56"/>
  <c r="R56"/>
  <c r="E56"/>
  <c r="S55"/>
  <c r="R55"/>
  <c r="E55"/>
  <c r="S54"/>
  <c r="R54"/>
  <c r="E54"/>
  <c r="S53"/>
  <c r="R53"/>
  <c r="E53"/>
  <c r="S52"/>
  <c r="R52"/>
  <c r="E52"/>
  <c r="S51"/>
  <c r="R51"/>
  <c r="E51"/>
  <c r="S50"/>
  <c r="R50"/>
  <c r="E50"/>
  <c r="S49"/>
  <c r="R49"/>
  <c r="E49"/>
  <c r="S48"/>
  <c r="R48"/>
  <c r="E48"/>
  <c r="S47"/>
  <c r="R47"/>
  <c r="E47"/>
  <c r="S46"/>
  <c r="R46"/>
  <c r="E46"/>
  <c r="S45"/>
  <c r="R45"/>
  <c r="E45"/>
  <c r="S43"/>
  <c r="R43"/>
  <c r="E43"/>
  <c r="S42"/>
  <c r="R42"/>
  <c r="E42"/>
  <c r="S41"/>
  <c r="R41"/>
  <c r="E41"/>
  <c r="S40"/>
  <c r="R40"/>
  <c r="E40"/>
  <c r="S39"/>
  <c r="R39"/>
  <c r="E39"/>
  <c r="S38"/>
  <c r="R38"/>
  <c r="E38"/>
  <c r="S37"/>
  <c r="R37"/>
  <c r="E37"/>
  <c r="S36"/>
  <c r="R36"/>
  <c r="E36"/>
  <c r="E35"/>
  <c r="J35" s="1"/>
  <c r="S34"/>
  <c r="R34"/>
  <c r="E34"/>
  <c r="S33"/>
  <c r="R33"/>
  <c r="E33"/>
  <c r="T33" s="1"/>
  <c r="S32"/>
  <c r="R32"/>
  <c r="E32"/>
  <c r="T32" s="1"/>
  <c r="S31"/>
  <c r="R31"/>
  <c r="E31"/>
  <c r="T31" s="1"/>
  <c r="S30"/>
  <c r="R30"/>
  <c r="E30"/>
  <c r="S29"/>
  <c r="R29"/>
  <c r="E29"/>
  <c r="T29" s="1"/>
  <c r="S28"/>
  <c r="R28"/>
  <c r="E28"/>
  <c r="T28" s="1"/>
  <c r="S26"/>
  <c r="R26"/>
  <c r="E26"/>
  <c r="S25"/>
  <c r="R25"/>
  <c r="E25"/>
  <c r="S24"/>
  <c r="R24"/>
  <c r="E24"/>
  <c r="S23"/>
  <c r="R23"/>
  <c r="E23"/>
  <c r="S22"/>
  <c r="R22"/>
  <c r="E22"/>
  <c r="S21"/>
  <c r="R21"/>
  <c r="E21"/>
  <c r="S20"/>
  <c r="R20"/>
  <c r="E20"/>
  <c r="S19"/>
  <c r="R19"/>
  <c r="S18"/>
  <c r="R18"/>
  <c r="E18"/>
  <c r="S17"/>
  <c r="R17"/>
  <c r="E17"/>
  <c r="T16"/>
  <c r="S16"/>
  <c r="T15"/>
  <c r="S15"/>
  <c r="M13"/>
  <c r="M14" s="1"/>
  <c r="A13"/>
  <c r="A14" s="1"/>
  <c r="Q12"/>
  <c r="Q8" s="1"/>
  <c r="P12"/>
  <c r="O12"/>
  <c r="N12"/>
  <c r="M12"/>
  <c r="M8" s="1"/>
  <c r="L12"/>
  <c r="L8" s="1"/>
  <c r="K12"/>
  <c r="J12"/>
  <c r="I12"/>
  <c r="H12"/>
  <c r="H8" s="1"/>
  <c r="G12"/>
  <c r="G8" s="1"/>
  <c r="F12"/>
  <c r="S11"/>
  <c r="R11"/>
  <c r="E11"/>
  <c r="E12" s="1"/>
  <c r="S10"/>
  <c r="R10"/>
  <c r="S9"/>
  <c r="R9"/>
  <c r="E9"/>
  <c r="E10" s="1"/>
  <c r="A9"/>
  <c r="K8"/>
  <c r="J8"/>
  <c r="I8"/>
  <c r="B8"/>
  <c r="B7"/>
  <c r="D1"/>
  <c r="Q190" i="12"/>
  <c r="P190"/>
  <c r="O190"/>
  <c r="N190"/>
  <c r="M190"/>
  <c r="L190"/>
  <c r="K190"/>
  <c r="J190"/>
  <c r="I190"/>
  <c r="H190"/>
  <c r="G190"/>
  <c r="F190"/>
  <c r="R189"/>
  <c r="R190" s="1"/>
  <c r="B190" s="1"/>
  <c r="E189"/>
  <c r="E190" s="1"/>
  <c r="S188"/>
  <c r="T188" s="1"/>
  <c r="Q187"/>
  <c r="P187"/>
  <c r="M84" i="6" s="1"/>
  <c r="O187" i="12"/>
  <c r="N187"/>
  <c r="M187"/>
  <c r="L187"/>
  <c r="I84" i="6" s="1"/>
  <c r="K187" i="12"/>
  <c r="I187"/>
  <c r="H187"/>
  <c r="G187"/>
  <c r="D84" i="6" s="1"/>
  <c r="F187" i="12"/>
  <c r="T185"/>
  <c r="S185"/>
  <c r="Q184"/>
  <c r="P184"/>
  <c r="O184"/>
  <c r="N184"/>
  <c r="M184"/>
  <c r="L184"/>
  <c r="K184"/>
  <c r="J184"/>
  <c r="I184"/>
  <c r="H184"/>
  <c r="G184"/>
  <c r="F184"/>
  <c r="R184" s="1"/>
  <c r="S183"/>
  <c r="R183"/>
  <c r="E183"/>
  <c r="T182"/>
  <c r="S182"/>
  <c r="Q181"/>
  <c r="P181"/>
  <c r="O181"/>
  <c r="L83" i="6" s="1"/>
  <c r="N181" i="12"/>
  <c r="L181"/>
  <c r="K181"/>
  <c r="I181"/>
  <c r="F83" i="6" s="1"/>
  <c r="H181" i="12"/>
  <c r="G181"/>
  <c r="F181"/>
  <c r="S180"/>
  <c r="R180"/>
  <c r="E180"/>
  <c r="S179"/>
  <c r="R179"/>
  <c r="E179"/>
  <c r="S178"/>
  <c r="R178"/>
  <c r="E178"/>
  <c r="S177"/>
  <c r="R177"/>
  <c r="E177"/>
  <c r="E176"/>
  <c r="J176" s="1"/>
  <c r="S175"/>
  <c r="R175"/>
  <c r="E175"/>
  <c r="T175" s="1"/>
  <c r="S174"/>
  <c r="R174"/>
  <c r="E174"/>
  <c r="T174" s="1"/>
  <c r="S173"/>
  <c r="R173"/>
  <c r="E173"/>
  <c r="T171"/>
  <c r="S171"/>
  <c r="Q170"/>
  <c r="P170"/>
  <c r="O170"/>
  <c r="N170"/>
  <c r="M170"/>
  <c r="L170"/>
  <c r="K170"/>
  <c r="J170"/>
  <c r="I170"/>
  <c r="H170"/>
  <c r="G170"/>
  <c r="F170"/>
  <c r="S169"/>
  <c r="R169"/>
  <c r="E169"/>
  <c r="T169" s="1"/>
  <c r="S168"/>
  <c r="R168"/>
  <c r="E168"/>
  <c r="S167"/>
  <c r="R167"/>
  <c r="E167"/>
  <c r="T167" s="1"/>
  <c r="S166"/>
  <c r="R166"/>
  <c r="E166"/>
  <c r="T166" s="1"/>
  <c r="S165"/>
  <c r="R165"/>
  <c r="E165"/>
  <c r="T165" s="1"/>
  <c r="S164"/>
  <c r="R164"/>
  <c r="E164"/>
  <c r="T163"/>
  <c r="S163"/>
  <c r="Q160"/>
  <c r="P160"/>
  <c r="O160"/>
  <c r="N160"/>
  <c r="M160"/>
  <c r="L160"/>
  <c r="K160"/>
  <c r="J160"/>
  <c r="I160"/>
  <c r="H160"/>
  <c r="G160"/>
  <c r="F160"/>
  <c r="S159"/>
  <c r="R159"/>
  <c r="E159"/>
  <c r="T158"/>
  <c r="S158"/>
  <c r="E155"/>
  <c r="H155" s="1"/>
  <c r="S154"/>
  <c r="R154"/>
  <c r="E154"/>
  <c r="E153"/>
  <c r="F153" s="1"/>
  <c r="S152"/>
  <c r="R152"/>
  <c r="E152"/>
  <c r="S151"/>
  <c r="R151"/>
  <c r="E151"/>
  <c r="S150"/>
  <c r="R150"/>
  <c r="E150"/>
  <c r="S149"/>
  <c r="R149"/>
  <c r="E149"/>
  <c r="S148"/>
  <c r="R148"/>
  <c r="E148"/>
  <c r="S147"/>
  <c r="R147"/>
  <c r="E147"/>
  <c r="S146"/>
  <c r="R146"/>
  <c r="E146"/>
  <c r="S145"/>
  <c r="R145"/>
  <c r="E145"/>
  <c r="S144"/>
  <c r="R144"/>
  <c r="E144"/>
  <c r="S143"/>
  <c r="R143"/>
  <c r="E143"/>
  <c r="S142"/>
  <c r="R142"/>
  <c r="E142"/>
  <c r="S141"/>
  <c r="R141"/>
  <c r="E141"/>
  <c r="S140"/>
  <c r="R140"/>
  <c r="E140"/>
  <c r="S139"/>
  <c r="R139"/>
  <c r="E139"/>
  <c r="S138"/>
  <c r="R138"/>
  <c r="E138"/>
  <c r="S137"/>
  <c r="R137"/>
  <c r="E137"/>
  <c r="S136"/>
  <c r="R136"/>
  <c r="E136"/>
  <c r="S135"/>
  <c r="R135"/>
  <c r="E135"/>
  <c r="S134"/>
  <c r="R134"/>
  <c r="E134"/>
  <c r="S133"/>
  <c r="R133"/>
  <c r="E133"/>
  <c r="S132"/>
  <c r="R132"/>
  <c r="E132"/>
  <c r="S131"/>
  <c r="R131"/>
  <c r="E131"/>
  <c r="S130"/>
  <c r="R130"/>
  <c r="E130"/>
  <c r="E129"/>
  <c r="F129" s="1"/>
  <c r="E127"/>
  <c r="F127" s="1"/>
  <c r="S126"/>
  <c r="R126"/>
  <c r="E126"/>
  <c r="S125"/>
  <c r="R125"/>
  <c r="E125"/>
  <c r="E124"/>
  <c r="K124" s="1"/>
  <c r="E123"/>
  <c r="N123" s="1"/>
  <c r="R123" s="1"/>
  <c r="T123" s="1"/>
  <c r="E122"/>
  <c r="L122" s="1"/>
  <c r="S122" s="1"/>
  <c r="S121"/>
  <c r="R121"/>
  <c r="E121"/>
  <c r="S120"/>
  <c r="R120"/>
  <c r="E120"/>
  <c r="S119"/>
  <c r="R119"/>
  <c r="E119"/>
  <c r="S118"/>
  <c r="R118"/>
  <c r="E118"/>
  <c r="E117"/>
  <c r="K117" s="1"/>
  <c r="S116"/>
  <c r="R116"/>
  <c r="E116"/>
  <c r="E115"/>
  <c r="F115" s="1"/>
  <c r="E114"/>
  <c r="F114" s="1"/>
  <c r="E112"/>
  <c r="F112" s="1"/>
  <c r="G112" s="1"/>
  <c r="H112" s="1"/>
  <c r="I112" s="1"/>
  <c r="J112" s="1"/>
  <c r="K112" s="1"/>
  <c r="L112" s="1"/>
  <c r="M112" s="1"/>
  <c r="N112" s="1"/>
  <c r="O112" s="1"/>
  <c r="P112" s="1"/>
  <c r="Q112" s="1"/>
  <c r="E111"/>
  <c r="F111" s="1"/>
  <c r="G111" s="1"/>
  <c r="H111" s="1"/>
  <c r="I111" s="1"/>
  <c r="E110"/>
  <c r="F110" s="1"/>
  <c r="G110" s="1"/>
  <c r="H110" s="1"/>
  <c r="I110" s="1"/>
  <c r="E109"/>
  <c r="F109" s="1"/>
  <c r="G109" s="1"/>
  <c r="H109" s="1"/>
  <c r="I109" s="1"/>
  <c r="E108"/>
  <c r="F108" s="1"/>
  <c r="G108" s="1"/>
  <c r="H108" s="1"/>
  <c r="I108" s="1"/>
  <c r="E107"/>
  <c r="F107" s="1"/>
  <c r="G107" s="1"/>
  <c r="H107" s="1"/>
  <c r="I107" s="1"/>
  <c r="S106"/>
  <c r="R106"/>
  <c r="E106"/>
  <c r="S105"/>
  <c r="R105"/>
  <c r="E105"/>
  <c r="S104"/>
  <c r="R104"/>
  <c r="E104"/>
  <c r="E103"/>
  <c r="K103" s="1"/>
  <c r="E102"/>
  <c r="K102" s="1"/>
  <c r="L102" s="1"/>
  <c r="M101"/>
  <c r="E100"/>
  <c r="K100" s="1"/>
  <c r="E99"/>
  <c r="I99" s="1"/>
  <c r="J99" s="1"/>
  <c r="K99" s="1"/>
  <c r="E98"/>
  <c r="F98" s="1"/>
  <c r="E95" i="7" s="1"/>
  <c r="S97" i="12"/>
  <c r="R97"/>
  <c r="E97"/>
  <c r="S96"/>
  <c r="R96"/>
  <c r="E96"/>
  <c r="S95"/>
  <c r="R95"/>
  <c r="E95"/>
  <c r="E94"/>
  <c r="F94" s="1"/>
  <c r="E93"/>
  <c r="F93" s="1"/>
  <c r="E91"/>
  <c r="F91" s="1"/>
  <c r="E90"/>
  <c r="F90" s="1"/>
  <c r="E89"/>
  <c r="F89" s="1"/>
  <c r="S87"/>
  <c r="R87"/>
  <c r="E87"/>
  <c r="S86"/>
  <c r="R86"/>
  <c r="E86"/>
  <c r="S85"/>
  <c r="R85"/>
  <c r="T85" s="1"/>
  <c r="S83"/>
  <c r="R83"/>
  <c r="E83"/>
  <c r="S82"/>
  <c r="R82"/>
  <c r="E82"/>
  <c r="E81"/>
  <c r="F81" s="1"/>
  <c r="S80"/>
  <c r="R80"/>
  <c r="E80"/>
  <c r="T80" s="1"/>
  <c r="S79"/>
  <c r="R79"/>
  <c r="E79"/>
  <c r="T79" s="1"/>
  <c r="S78"/>
  <c r="R78"/>
  <c r="E78"/>
  <c r="T78" s="1"/>
  <c r="S77"/>
  <c r="R77"/>
  <c r="E77"/>
  <c r="T77" s="1"/>
  <c r="S76"/>
  <c r="R76"/>
  <c r="E76"/>
  <c r="T76" s="1"/>
  <c r="S75"/>
  <c r="R75"/>
  <c r="E75"/>
  <c r="T75" s="1"/>
  <c r="S74"/>
  <c r="R74"/>
  <c r="E74"/>
  <c r="T74" s="1"/>
  <c r="S71"/>
  <c r="R71"/>
  <c r="E71"/>
  <c r="T70"/>
  <c r="S70"/>
  <c r="M69"/>
  <c r="L69"/>
  <c r="T67"/>
  <c r="S67"/>
  <c r="Q66"/>
  <c r="P66"/>
  <c r="O66"/>
  <c r="N66"/>
  <c r="M66"/>
  <c r="L66"/>
  <c r="K66"/>
  <c r="I66"/>
  <c r="H66"/>
  <c r="G66"/>
  <c r="F66"/>
  <c r="T64"/>
  <c r="S64"/>
  <c r="Q63"/>
  <c r="P63"/>
  <c r="O63"/>
  <c r="G63"/>
  <c r="F63"/>
  <c r="S62"/>
  <c r="R62"/>
  <c r="E62"/>
  <c r="S61"/>
  <c r="R61"/>
  <c r="E61"/>
  <c r="S60"/>
  <c r="R60"/>
  <c r="E60"/>
  <c r="S59"/>
  <c r="R59"/>
  <c r="E59"/>
  <c r="S58"/>
  <c r="R58"/>
  <c r="E58"/>
  <c r="S57"/>
  <c r="R57"/>
  <c r="E57"/>
  <c r="S56"/>
  <c r="R56"/>
  <c r="E56"/>
  <c r="S55"/>
  <c r="R55"/>
  <c r="E55"/>
  <c r="S54"/>
  <c r="R54"/>
  <c r="E54"/>
  <c r="S53"/>
  <c r="R53"/>
  <c r="E53"/>
  <c r="S52"/>
  <c r="R52"/>
  <c r="E52"/>
  <c r="S51"/>
  <c r="R51"/>
  <c r="E51"/>
  <c r="S50"/>
  <c r="R50"/>
  <c r="E50"/>
  <c r="S49"/>
  <c r="R49"/>
  <c r="E49"/>
  <c r="S48"/>
  <c r="R48"/>
  <c r="E48"/>
  <c r="S47"/>
  <c r="R47"/>
  <c r="E47"/>
  <c r="S46"/>
  <c r="R46"/>
  <c r="E46"/>
  <c r="S45"/>
  <c r="R45"/>
  <c r="E45"/>
  <c r="S44"/>
  <c r="R44"/>
  <c r="E44"/>
  <c r="S43"/>
  <c r="R43"/>
  <c r="E43"/>
  <c r="S42"/>
  <c r="R42"/>
  <c r="E42"/>
  <c r="S41"/>
  <c r="R41"/>
  <c r="E41"/>
  <c r="S40"/>
  <c r="R40"/>
  <c r="E40"/>
  <c r="S39"/>
  <c r="R39"/>
  <c r="E39"/>
  <c r="S38"/>
  <c r="R38"/>
  <c r="E38"/>
  <c r="S37"/>
  <c r="R37"/>
  <c r="E37"/>
  <c r="E36"/>
  <c r="J36" s="1"/>
  <c r="S36" s="1"/>
  <c r="S35"/>
  <c r="R35"/>
  <c r="E35"/>
  <c r="S34"/>
  <c r="R34"/>
  <c r="E34"/>
  <c r="E33"/>
  <c r="I33" s="1"/>
  <c r="S32"/>
  <c r="R32"/>
  <c r="E32"/>
  <c r="T32" s="1"/>
  <c r="S31"/>
  <c r="R31"/>
  <c r="E31"/>
  <c r="T31" s="1"/>
  <c r="S30"/>
  <c r="R30"/>
  <c r="E30"/>
  <c r="T30" s="1"/>
  <c r="E27"/>
  <c r="J27" s="1"/>
  <c r="R27" s="1"/>
  <c r="T27" s="1"/>
  <c r="E26"/>
  <c r="H26" s="1"/>
  <c r="S25"/>
  <c r="R25"/>
  <c r="E25"/>
  <c r="E24"/>
  <c r="L24" s="1"/>
  <c r="E23"/>
  <c r="L23" s="1"/>
  <c r="K23" s="1"/>
  <c r="S22"/>
  <c r="R22"/>
  <c r="E22"/>
  <c r="T22" s="1"/>
  <c r="E21"/>
  <c r="K21" s="1"/>
  <c r="S21" s="1"/>
  <c r="T17"/>
  <c r="S17"/>
  <c r="O16"/>
  <c r="N16"/>
  <c r="M16"/>
  <c r="L16"/>
  <c r="I16"/>
  <c r="G16"/>
  <c r="F16"/>
  <c r="T15"/>
  <c r="S15"/>
  <c r="A14"/>
  <c r="M13"/>
  <c r="M14" s="1"/>
  <c r="A13"/>
  <c r="S12"/>
  <c r="R12"/>
  <c r="E12"/>
  <c r="S11"/>
  <c r="R11"/>
  <c r="E11"/>
  <c r="S10"/>
  <c r="R10"/>
  <c r="P9"/>
  <c r="K9"/>
  <c r="J9"/>
  <c r="J16" s="1"/>
  <c r="H9"/>
  <c r="E9"/>
  <c r="Q8"/>
  <c r="P8"/>
  <c r="O8"/>
  <c r="N8"/>
  <c r="M8"/>
  <c r="L8"/>
  <c r="K8"/>
  <c r="J8"/>
  <c r="I8"/>
  <c r="H8"/>
  <c r="G8"/>
  <c r="F8"/>
  <c r="S8" s="1"/>
  <c r="B8"/>
  <c r="B7"/>
  <c r="D1"/>
  <c r="Q188" i="11"/>
  <c r="P188"/>
  <c r="O188"/>
  <c r="N188"/>
  <c r="M188"/>
  <c r="L188"/>
  <c r="K188"/>
  <c r="J188"/>
  <c r="I188"/>
  <c r="H188"/>
  <c r="G188"/>
  <c r="F188"/>
  <c r="R187"/>
  <c r="R188" s="1"/>
  <c r="B188" s="1"/>
  <c r="E187"/>
  <c r="S186"/>
  <c r="T186" s="1"/>
  <c r="Q185"/>
  <c r="P185"/>
  <c r="O185"/>
  <c r="N185"/>
  <c r="M185"/>
  <c r="L185"/>
  <c r="K185"/>
  <c r="J185"/>
  <c r="I185"/>
  <c r="H185"/>
  <c r="G185"/>
  <c r="F185"/>
  <c r="R185" s="1"/>
  <c r="B185" s="1"/>
  <c r="R184"/>
  <c r="E184"/>
  <c r="E185" s="1"/>
  <c r="Q182"/>
  <c r="P182"/>
  <c r="O182"/>
  <c r="N182"/>
  <c r="M182"/>
  <c r="L182"/>
  <c r="K182"/>
  <c r="J182"/>
  <c r="I182"/>
  <c r="H182"/>
  <c r="G182"/>
  <c r="F182"/>
  <c r="R181"/>
  <c r="E181"/>
  <c r="S181" s="1"/>
  <c r="T181" s="1"/>
  <c r="Q179"/>
  <c r="P179"/>
  <c r="O179"/>
  <c r="N179"/>
  <c r="L179"/>
  <c r="I179"/>
  <c r="H179"/>
  <c r="G179"/>
  <c r="F179"/>
  <c r="S178"/>
  <c r="R178"/>
  <c r="E178"/>
  <c r="T178" s="1"/>
  <c r="S177"/>
  <c r="R177"/>
  <c r="E177"/>
  <c r="T177" s="1"/>
  <c r="S176"/>
  <c r="R176"/>
  <c r="E176"/>
  <c r="T176" s="1"/>
  <c r="S175"/>
  <c r="R175"/>
  <c r="E175"/>
  <c r="T175" s="1"/>
  <c r="E174"/>
  <c r="J174" s="1"/>
  <c r="S173"/>
  <c r="R173"/>
  <c r="E173"/>
  <c r="S171"/>
  <c r="R171"/>
  <c r="E171"/>
  <c r="T169"/>
  <c r="S169"/>
  <c r="Q168"/>
  <c r="P168"/>
  <c r="O168"/>
  <c r="N168"/>
  <c r="M168"/>
  <c r="L168"/>
  <c r="K168"/>
  <c r="J168"/>
  <c r="I168"/>
  <c r="H168"/>
  <c r="G168"/>
  <c r="F168"/>
  <c r="S167"/>
  <c r="R167"/>
  <c r="E167"/>
  <c r="S166"/>
  <c r="R166"/>
  <c r="E166"/>
  <c r="S165"/>
  <c r="R165"/>
  <c r="E165"/>
  <c r="S164"/>
  <c r="R164"/>
  <c r="E164"/>
  <c r="S163"/>
  <c r="R163"/>
  <c r="E163"/>
  <c r="S162"/>
  <c r="R162"/>
  <c r="E162"/>
  <c r="E168" s="1"/>
  <c r="T161"/>
  <c r="S161"/>
  <c r="Q158"/>
  <c r="P158"/>
  <c r="O158"/>
  <c r="N158"/>
  <c r="M158"/>
  <c r="L158"/>
  <c r="K158"/>
  <c r="J158"/>
  <c r="I158"/>
  <c r="H158"/>
  <c r="G158"/>
  <c r="F158"/>
  <c r="S157"/>
  <c r="R157"/>
  <c r="E157"/>
  <c r="E158" s="1"/>
  <c r="T156"/>
  <c r="S156"/>
  <c r="E153"/>
  <c r="H153" s="1"/>
  <c r="R153" s="1"/>
  <c r="T153" s="1"/>
  <c r="E152"/>
  <c r="N152" s="1"/>
  <c r="E151"/>
  <c r="F151" s="1"/>
  <c r="G151" s="1"/>
  <c r="H151" s="1"/>
  <c r="I151" s="1"/>
  <c r="S150"/>
  <c r="R150"/>
  <c r="E150"/>
  <c r="S149"/>
  <c r="R149"/>
  <c r="E149"/>
  <c r="S148"/>
  <c r="R148"/>
  <c r="E148"/>
  <c r="S147"/>
  <c r="R147"/>
  <c r="E147"/>
  <c r="S146"/>
  <c r="R146"/>
  <c r="E146"/>
  <c r="S145"/>
  <c r="R145"/>
  <c r="E145"/>
  <c r="S144"/>
  <c r="R144"/>
  <c r="E144"/>
  <c r="S143"/>
  <c r="R143"/>
  <c r="E143"/>
  <c r="S142"/>
  <c r="R142"/>
  <c r="E142"/>
  <c r="S141"/>
  <c r="R141"/>
  <c r="E141"/>
  <c r="S140"/>
  <c r="R140"/>
  <c r="E140"/>
  <c r="S139"/>
  <c r="R139"/>
  <c r="E139"/>
  <c r="S137"/>
  <c r="R137"/>
  <c r="E137"/>
  <c r="S136"/>
  <c r="R136"/>
  <c r="E136"/>
  <c r="S135"/>
  <c r="R135"/>
  <c r="E135"/>
  <c r="S134"/>
  <c r="R134"/>
  <c r="E134"/>
  <c r="S133"/>
  <c r="R133"/>
  <c r="E133"/>
  <c r="S132"/>
  <c r="R132"/>
  <c r="E132"/>
  <c r="S131"/>
  <c r="R131"/>
  <c r="E131"/>
  <c r="S130"/>
  <c r="R130"/>
  <c r="E130"/>
  <c r="S129"/>
  <c r="R129"/>
  <c r="E129"/>
  <c r="S128"/>
  <c r="R128"/>
  <c r="E128"/>
  <c r="E127"/>
  <c r="F127" s="1"/>
  <c r="E125"/>
  <c r="F125" s="1"/>
  <c r="E124"/>
  <c r="J124" s="1"/>
  <c r="S123"/>
  <c r="R123"/>
  <c r="E123"/>
  <c r="E122"/>
  <c r="K122" s="1"/>
  <c r="E121"/>
  <c r="N121" s="1"/>
  <c r="E120"/>
  <c r="L120" s="1"/>
  <c r="S119"/>
  <c r="R119"/>
  <c r="E119"/>
  <c r="S118"/>
  <c r="R118"/>
  <c r="E118"/>
  <c r="S117"/>
  <c r="R117"/>
  <c r="E117"/>
  <c r="S116"/>
  <c r="R116"/>
  <c r="E116"/>
  <c r="E115"/>
  <c r="L115" s="1"/>
  <c r="S114"/>
  <c r="R114"/>
  <c r="E114"/>
  <c r="E113"/>
  <c r="F113" s="1"/>
  <c r="E112"/>
  <c r="F112" s="1"/>
  <c r="E110"/>
  <c r="F110" s="1"/>
  <c r="E109"/>
  <c r="F109" s="1"/>
  <c r="E108"/>
  <c r="F108" s="1"/>
  <c r="E107"/>
  <c r="F107" s="1"/>
  <c r="E106" i="7" s="1"/>
  <c r="E106" i="11"/>
  <c r="F106" s="1"/>
  <c r="E105"/>
  <c r="F105" s="1"/>
  <c r="S104"/>
  <c r="R104"/>
  <c r="E104"/>
  <c r="S103"/>
  <c r="R103"/>
  <c r="E103"/>
  <c r="S102"/>
  <c r="R102"/>
  <c r="E102"/>
  <c r="E101"/>
  <c r="K101" s="1"/>
  <c r="E100"/>
  <c r="K100" s="1"/>
  <c r="M99"/>
  <c r="L99"/>
  <c r="R99" s="1"/>
  <c r="E98"/>
  <c r="K98" s="1"/>
  <c r="S97"/>
  <c r="R97"/>
  <c r="E97"/>
  <c r="S96"/>
  <c r="R96"/>
  <c r="E96"/>
  <c r="R95"/>
  <c r="K95"/>
  <c r="S95" s="1"/>
  <c r="E95"/>
  <c r="S94"/>
  <c r="R94"/>
  <c r="E94"/>
  <c r="S93"/>
  <c r="R93"/>
  <c r="E93"/>
  <c r="E92"/>
  <c r="F92" s="1"/>
  <c r="E91"/>
  <c r="F91" s="1"/>
  <c r="E89"/>
  <c r="F89" s="1"/>
  <c r="E88"/>
  <c r="F88" s="1"/>
  <c r="E87"/>
  <c r="F87" s="1"/>
  <c r="S86"/>
  <c r="R86"/>
  <c r="E86"/>
  <c r="S85"/>
  <c r="R85"/>
  <c r="E85"/>
  <c r="S84"/>
  <c r="R84"/>
  <c r="E84"/>
  <c r="S82"/>
  <c r="R82"/>
  <c r="E82"/>
  <c r="S81"/>
  <c r="R81"/>
  <c r="E81"/>
  <c r="E80"/>
  <c r="F80" s="1"/>
  <c r="S79"/>
  <c r="R79"/>
  <c r="E79"/>
  <c r="S78"/>
  <c r="R78"/>
  <c r="E78"/>
  <c r="S77"/>
  <c r="R77"/>
  <c r="E77"/>
  <c r="S76"/>
  <c r="R76"/>
  <c r="E76"/>
  <c r="S75"/>
  <c r="R75"/>
  <c r="E75"/>
  <c r="S74"/>
  <c r="R74"/>
  <c r="E74"/>
  <c r="S73"/>
  <c r="R73"/>
  <c r="E73"/>
  <c r="S70"/>
  <c r="R70"/>
  <c r="E70"/>
  <c r="T70" s="1"/>
  <c r="T69"/>
  <c r="S69"/>
  <c r="M68"/>
  <c r="L68"/>
  <c r="T66"/>
  <c r="S66"/>
  <c r="Q65"/>
  <c r="P65"/>
  <c r="O65"/>
  <c r="N65"/>
  <c r="M65"/>
  <c r="L65"/>
  <c r="K65"/>
  <c r="I65"/>
  <c r="H65"/>
  <c r="G65"/>
  <c r="F65"/>
  <c r="E64"/>
  <c r="E65" s="1"/>
  <c r="T63"/>
  <c r="S63"/>
  <c r="Q62"/>
  <c r="P62"/>
  <c r="O62"/>
  <c r="G62"/>
  <c r="F62"/>
  <c r="S61"/>
  <c r="R61"/>
  <c r="E61"/>
  <c r="S60"/>
  <c r="R60"/>
  <c r="E60"/>
  <c r="S59"/>
  <c r="R59"/>
  <c r="E59"/>
  <c r="S58"/>
  <c r="R58"/>
  <c r="E58"/>
  <c r="S57"/>
  <c r="R57"/>
  <c r="E57"/>
  <c r="S56"/>
  <c r="R56"/>
  <c r="E56"/>
  <c r="S55"/>
  <c r="R55"/>
  <c r="E55"/>
  <c r="S54"/>
  <c r="R54"/>
  <c r="E54"/>
  <c r="S53"/>
  <c r="R53"/>
  <c r="E53"/>
  <c r="S52"/>
  <c r="R52"/>
  <c r="E52"/>
  <c r="S51"/>
  <c r="R51"/>
  <c r="E51"/>
  <c r="S50"/>
  <c r="R50"/>
  <c r="E50"/>
  <c r="S49"/>
  <c r="R49"/>
  <c r="E49"/>
  <c r="S48"/>
  <c r="R48"/>
  <c r="E48"/>
  <c r="S47"/>
  <c r="R47"/>
  <c r="E47"/>
  <c r="S46"/>
  <c r="R46"/>
  <c r="E46"/>
  <c r="S45"/>
  <c r="R45"/>
  <c r="E45"/>
  <c r="S44"/>
  <c r="R44"/>
  <c r="E44"/>
  <c r="S43"/>
  <c r="R43"/>
  <c r="E43"/>
  <c r="S42"/>
  <c r="R42"/>
  <c r="E42"/>
  <c r="S41"/>
  <c r="R41"/>
  <c r="E41"/>
  <c r="S40"/>
  <c r="R40"/>
  <c r="E40"/>
  <c r="S39"/>
  <c r="R39"/>
  <c r="E39"/>
  <c r="S38"/>
  <c r="R38"/>
  <c r="E38"/>
  <c r="S37"/>
  <c r="R37"/>
  <c r="E37"/>
  <c r="S36"/>
  <c r="R36"/>
  <c r="E36"/>
  <c r="E35"/>
  <c r="J35" s="1"/>
  <c r="S34"/>
  <c r="R34"/>
  <c r="E34"/>
  <c r="S33"/>
  <c r="R33"/>
  <c r="E33"/>
  <c r="E32"/>
  <c r="I32" s="1"/>
  <c r="S31"/>
  <c r="R31"/>
  <c r="E31"/>
  <c r="S30"/>
  <c r="R30"/>
  <c r="E30"/>
  <c r="S29"/>
  <c r="R29"/>
  <c r="E29"/>
  <c r="E26"/>
  <c r="J26" s="1"/>
  <c r="I26" s="1"/>
  <c r="E25"/>
  <c r="H25" s="1"/>
  <c r="E24"/>
  <c r="J24" s="1"/>
  <c r="R24" s="1"/>
  <c r="T24" s="1"/>
  <c r="E22"/>
  <c r="L22" s="1"/>
  <c r="S21"/>
  <c r="R21"/>
  <c r="E21"/>
  <c r="T21" s="1"/>
  <c r="E20"/>
  <c r="K20" s="1"/>
  <c r="S20" s="1"/>
  <c r="E19"/>
  <c r="J19" s="1"/>
  <c r="T16"/>
  <c r="S16"/>
  <c r="T15"/>
  <c r="S15"/>
  <c r="M13"/>
  <c r="M14" s="1"/>
  <c r="A13"/>
  <c r="A14" s="1"/>
  <c r="S12"/>
  <c r="R12"/>
  <c r="E12"/>
  <c r="S11"/>
  <c r="R11"/>
  <c r="E11"/>
  <c r="T11" s="1"/>
  <c r="B11"/>
  <c r="S10"/>
  <c r="R10"/>
  <c r="B10"/>
  <c r="Q9"/>
  <c r="O9"/>
  <c r="P9" s="1"/>
  <c r="N9"/>
  <c r="J9"/>
  <c r="F9"/>
  <c r="G9" s="1"/>
  <c r="Q8"/>
  <c r="P8"/>
  <c r="O8"/>
  <c r="N8"/>
  <c r="M8"/>
  <c r="L8"/>
  <c r="K8"/>
  <c r="J8"/>
  <c r="I8"/>
  <c r="H8"/>
  <c r="G8"/>
  <c r="S8" s="1"/>
  <c r="F8"/>
  <c r="R8" s="1"/>
  <c r="B8"/>
  <c r="B7"/>
  <c r="D1"/>
  <c r="Q191" i="10"/>
  <c r="P191"/>
  <c r="O191"/>
  <c r="N191"/>
  <c r="M191"/>
  <c r="L191"/>
  <c r="K191"/>
  <c r="J191"/>
  <c r="I191"/>
  <c r="H191"/>
  <c r="G191"/>
  <c r="F191"/>
  <c r="R190"/>
  <c r="R191" s="1"/>
  <c r="B191" s="1"/>
  <c r="E190"/>
  <c r="S190" s="1"/>
  <c r="T190" s="1"/>
  <c r="S189"/>
  <c r="T189" s="1"/>
  <c r="Q188"/>
  <c r="P188"/>
  <c r="O188"/>
  <c r="N188"/>
  <c r="M188"/>
  <c r="L188"/>
  <c r="K188"/>
  <c r="I188"/>
  <c r="H188"/>
  <c r="G188"/>
  <c r="F188"/>
  <c r="S186"/>
  <c r="R184"/>
  <c r="R183"/>
  <c r="Q182"/>
  <c r="P182"/>
  <c r="P185" s="1"/>
  <c r="O182"/>
  <c r="O185" s="1"/>
  <c r="N182"/>
  <c r="N185" s="1"/>
  <c r="M182"/>
  <c r="L182"/>
  <c r="L185" s="1"/>
  <c r="K182"/>
  <c r="K185" s="1"/>
  <c r="J182"/>
  <c r="J185" s="1"/>
  <c r="I182"/>
  <c r="H182"/>
  <c r="H185" s="1"/>
  <c r="G182"/>
  <c r="G185" s="1"/>
  <c r="F182"/>
  <c r="F185" s="1"/>
  <c r="S181"/>
  <c r="Q180"/>
  <c r="P180"/>
  <c r="O180"/>
  <c r="N180"/>
  <c r="L180"/>
  <c r="I180"/>
  <c r="H180"/>
  <c r="G180"/>
  <c r="F180"/>
  <c r="E179"/>
  <c r="J179" s="1"/>
  <c r="I175" i="7" s="1"/>
  <c r="S178" i="10"/>
  <c r="R178"/>
  <c r="E178"/>
  <c r="S177"/>
  <c r="R177"/>
  <c r="E177"/>
  <c r="S176"/>
  <c r="R176"/>
  <c r="E176"/>
  <c r="E175"/>
  <c r="J175" s="1"/>
  <c r="S175" s="1"/>
  <c r="S174"/>
  <c r="R174"/>
  <c r="T174" s="1"/>
  <c r="S172"/>
  <c r="T172" s="1"/>
  <c r="R172"/>
  <c r="S170"/>
  <c r="P169"/>
  <c r="N169"/>
  <c r="M169"/>
  <c r="J169"/>
  <c r="I169"/>
  <c r="H169"/>
  <c r="G169"/>
  <c r="S168"/>
  <c r="R168"/>
  <c r="T168" s="1"/>
  <c r="E168"/>
  <c r="S167"/>
  <c r="R167"/>
  <c r="Q166"/>
  <c r="Q169" s="1"/>
  <c r="O166"/>
  <c r="L166"/>
  <c r="L169" s="1"/>
  <c r="K166"/>
  <c r="K169" s="1"/>
  <c r="E166"/>
  <c r="S165"/>
  <c r="R165"/>
  <c r="E165"/>
  <c r="R164"/>
  <c r="Q164"/>
  <c r="F164"/>
  <c r="F169" s="1"/>
  <c r="E164"/>
  <c r="R163"/>
  <c r="O163"/>
  <c r="S163" s="1"/>
  <c r="S162"/>
  <c r="Q161"/>
  <c r="P161"/>
  <c r="O161"/>
  <c r="N161"/>
  <c r="M161"/>
  <c r="K161"/>
  <c r="J161"/>
  <c r="I161"/>
  <c r="H161"/>
  <c r="G161"/>
  <c r="F161"/>
  <c r="S159"/>
  <c r="E154"/>
  <c r="H154" s="1"/>
  <c r="E153"/>
  <c r="N153" s="1"/>
  <c r="R153" s="1"/>
  <c r="T153" s="1"/>
  <c r="S151"/>
  <c r="R151"/>
  <c r="E151"/>
  <c r="S150"/>
  <c r="R150"/>
  <c r="E150"/>
  <c r="S149"/>
  <c r="R149"/>
  <c r="E149"/>
  <c r="S148"/>
  <c r="R148"/>
  <c r="E148"/>
  <c r="S147"/>
  <c r="R147"/>
  <c r="E147"/>
  <c r="S146"/>
  <c r="R146"/>
  <c r="E146"/>
  <c r="S145"/>
  <c r="R145"/>
  <c r="E145"/>
  <c r="S144"/>
  <c r="R144"/>
  <c r="E144"/>
  <c r="S143"/>
  <c r="R143"/>
  <c r="E143"/>
  <c r="S142"/>
  <c r="R142"/>
  <c r="E142"/>
  <c r="S141"/>
  <c r="R141"/>
  <c r="E141"/>
  <c r="S140"/>
  <c r="R140"/>
  <c r="E140"/>
  <c r="S139"/>
  <c r="R139"/>
  <c r="E139"/>
  <c r="S137"/>
  <c r="R137"/>
  <c r="E137"/>
  <c r="S136"/>
  <c r="R136"/>
  <c r="E136"/>
  <c r="S135"/>
  <c r="R135"/>
  <c r="E135"/>
  <c r="S134"/>
  <c r="R134"/>
  <c r="E134"/>
  <c r="S133"/>
  <c r="R133"/>
  <c r="E133"/>
  <c r="S132"/>
  <c r="R132"/>
  <c r="E132"/>
  <c r="S131"/>
  <c r="R131"/>
  <c r="E131"/>
  <c r="S130"/>
  <c r="R130"/>
  <c r="E130"/>
  <c r="S129"/>
  <c r="R129"/>
  <c r="E129"/>
  <c r="E125"/>
  <c r="J125" s="1"/>
  <c r="K125" s="1"/>
  <c r="L125" s="1"/>
  <c r="S124"/>
  <c r="R124"/>
  <c r="E124"/>
  <c r="T124" s="1"/>
  <c r="E123"/>
  <c r="K123" s="1"/>
  <c r="E122"/>
  <c r="N122" s="1"/>
  <c r="R122" s="1"/>
  <c r="T122" s="1"/>
  <c r="E121"/>
  <c r="L121" s="1"/>
  <c r="E120"/>
  <c r="L120" s="1"/>
  <c r="R120" s="1"/>
  <c r="T120" s="1"/>
  <c r="S119"/>
  <c r="R119"/>
  <c r="E119"/>
  <c r="T119" s="1"/>
  <c r="E118"/>
  <c r="L118" s="1"/>
  <c r="S117"/>
  <c r="R117"/>
  <c r="E117"/>
  <c r="S115"/>
  <c r="R115"/>
  <c r="E115"/>
  <c r="E114"/>
  <c r="F114" s="1"/>
  <c r="E113"/>
  <c r="F113" s="1"/>
  <c r="E112"/>
  <c r="F112" s="1"/>
  <c r="E111"/>
  <c r="F111" s="1"/>
  <c r="E110"/>
  <c r="F110" s="1"/>
  <c r="Q109"/>
  <c r="G109"/>
  <c r="I109" s="1"/>
  <c r="E109"/>
  <c r="S107"/>
  <c r="R107"/>
  <c r="E107"/>
  <c r="N105"/>
  <c r="R105" s="1"/>
  <c r="M105"/>
  <c r="S104"/>
  <c r="R104"/>
  <c r="M103"/>
  <c r="S102"/>
  <c r="R102"/>
  <c r="S101"/>
  <c r="R101"/>
  <c r="S100"/>
  <c r="R100"/>
  <c r="S99"/>
  <c r="R99"/>
  <c r="L98"/>
  <c r="M98" s="1"/>
  <c r="R98" s="1"/>
  <c r="L97"/>
  <c r="E97"/>
  <c r="L96"/>
  <c r="M96" s="1"/>
  <c r="R96" s="1"/>
  <c r="S95"/>
  <c r="R95"/>
  <c r="E95"/>
  <c r="S94"/>
  <c r="R94"/>
  <c r="E94"/>
  <c r="E93"/>
  <c r="F93" s="1"/>
  <c r="E92"/>
  <c r="F92" s="1"/>
  <c r="E89"/>
  <c r="F89" s="1"/>
  <c r="E87"/>
  <c r="L87" s="1"/>
  <c r="S86"/>
  <c r="R86"/>
  <c r="T85"/>
  <c r="S85"/>
  <c r="S82"/>
  <c r="R82"/>
  <c r="E82"/>
  <c r="S81"/>
  <c r="R81"/>
  <c r="E81"/>
  <c r="E80"/>
  <c r="F80" s="1"/>
  <c r="S79"/>
  <c r="R79"/>
  <c r="E79"/>
  <c r="S78"/>
  <c r="R78"/>
  <c r="E78"/>
  <c r="G77"/>
  <c r="H77" s="1"/>
  <c r="S76"/>
  <c r="R76"/>
  <c r="E75"/>
  <c r="H75" s="1"/>
  <c r="G73" i="7" s="1"/>
  <c r="S73" i="10"/>
  <c r="R73"/>
  <c r="E73"/>
  <c r="S70"/>
  <c r="R70"/>
  <c r="E70"/>
  <c r="S69"/>
  <c r="M68"/>
  <c r="L68"/>
  <c r="E67"/>
  <c r="F67" s="1"/>
  <c r="G67" s="1"/>
  <c r="S66"/>
  <c r="Q65"/>
  <c r="P65"/>
  <c r="O65"/>
  <c r="N65"/>
  <c r="M65"/>
  <c r="L65"/>
  <c r="K65"/>
  <c r="I65"/>
  <c r="H65"/>
  <c r="G65"/>
  <c r="F65"/>
  <c r="S63"/>
  <c r="Q62"/>
  <c r="P62"/>
  <c r="O62"/>
  <c r="G62"/>
  <c r="F62"/>
  <c r="E61"/>
  <c r="J61" s="1"/>
  <c r="S61" s="1"/>
  <c r="S60"/>
  <c r="R60"/>
  <c r="E60"/>
  <c r="S59"/>
  <c r="R59"/>
  <c r="E59"/>
  <c r="S58"/>
  <c r="R58"/>
  <c r="E58"/>
  <c r="S57"/>
  <c r="R57"/>
  <c r="E57"/>
  <c r="S56"/>
  <c r="R56"/>
  <c r="E56"/>
  <c r="S55"/>
  <c r="R55"/>
  <c r="E55"/>
  <c r="S54"/>
  <c r="R54"/>
  <c r="E54"/>
  <c r="T54" s="1"/>
  <c r="S53"/>
  <c r="R53"/>
  <c r="E53"/>
  <c r="T53" s="1"/>
  <c r="S52"/>
  <c r="R52"/>
  <c r="E52"/>
  <c r="S51"/>
  <c r="R51"/>
  <c r="E51"/>
  <c r="T51" s="1"/>
  <c r="S50"/>
  <c r="R50"/>
  <c r="E50"/>
  <c r="T50" s="1"/>
  <c r="S49"/>
  <c r="R49"/>
  <c r="E49"/>
  <c r="T49" s="1"/>
  <c r="S48"/>
  <c r="R48"/>
  <c r="E48"/>
  <c r="S47"/>
  <c r="R47"/>
  <c r="E47"/>
  <c r="T47" s="1"/>
  <c r="S46"/>
  <c r="R46"/>
  <c r="E46"/>
  <c r="T46" s="1"/>
  <c r="S45"/>
  <c r="R45"/>
  <c r="E45"/>
  <c r="T45" s="1"/>
  <c r="S44"/>
  <c r="R44"/>
  <c r="E44"/>
  <c r="S43"/>
  <c r="R43"/>
  <c r="E43"/>
  <c r="T43" s="1"/>
  <c r="S42"/>
  <c r="R42"/>
  <c r="E42"/>
  <c r="T42" s="1"/>
  <c r="S41"/>
  <c r="R41"/>
  <c r="E41"/>
  <c r="T41" s="1"/>
  <c r="S40"/>
  <c r="R40"/>
  <c r="E40"/>
  <c r="S39"/>
  <c r="R39"/>
  <c r="E39"/>
  <c r="T39" s="1"/>
  <c r="S38"/>
  <c r="R38"/>
  <c r="E38"/>
  <c r="T38" s="1"/>
  <c r="S37"/>
  <c r="R37"/>
  <c r="E37"/>
  <c r="T37" s="1"/>
  <c r="S36"/>
  <c r="R36"/>
  <c r="E36"/>
  <c r="E35"/>
  <c r="J35" s="1"/>
  <c r="S35" s="1"/>
  <c r="S34"/>
  <c r="R34"/>
  <c r="E34"/>
  <c r="S33"/>
  <c r="R33"/>
  <c r="E33"/>
  <c r="E32"/>
  <c r="I32" s="1"/>
  <c r="S31"/>
  <c r="R31"/>
  <c r="E31"/>
  <c r="S29"/>
  <c r="R29"/>
  <c r="E29"/>
  <c r="N28"/>
  <c r="N62" s="1"/>
  <c r="E28"/>
  <c r="H28" s="1"/>
  <c r="S28" s="1"/>
  <c r="S24"/>
  <c r="R24"/>
  <c r="E24"/>
  <c r="S21"/>
  <c r="R21"/>
  <c r="E21"/>
  <c r="T21" s="1"/>
  <c r="S19"/>
  <c r="R19"/>
  <c r="E18"/>
  <c r="K18" s="1"/>
  <c r="E17"/>
  <c r="K17" s="1"/>
  <c r="T16"/>
  <c r="S16"/>
  <c r="T15"/>
  <c r="S15"/>
  <c r="M13"/>
  <c r="A13"/>
  <c r="A14" s="1"/>
  <c r="S12"/>
  <c r="R12"/>
  <c r="S11"/>
  <c r="R11"/>
  <c r="E11"/>
  <c r="T11" s="1"/>
  <c r="B11"/>
  <c r="L10"/>
  <c r="F10"/>
  <c r="E10"/>
  <c r="M9"/>
  <c r="M10" s="1"/>
  <c r="H9"/>
  <c r="G9"/>
  <c r="E9"/>
  <c r="P8"/>
  <c r="O8"/>
  <c r="N8"/>
  <c r="L8"/>
  <c r="K8"/>
  <c r="J8"/>
  <c r="H8"/>
  <c r="G8"/>
  <c r="F8"/>
  <c r="B8"/>
  <c r="B7"/>
  <c r="D1"/>
  <c r="I192" i="9"/>
  <c r="D192"/>
  <c r="Q190"/>
  <c r="P190"/>
  <c r="O190"/>
  <c r="N190"/>
  <c r="M190"/>
  <c r="L190"/>
  <c r="K190"/>
  <c r="J190"/>
  <c r="I190"/>
  <c r="H190"/>
  <c r="G190"/>
  <c r="S190" s="1"/>
  <c r="F190"/>
  <c r="S189"/>
  <c r="R189"/>
  <c r="R190" s="1"/>
  <c r="B190" s="1"/>
  <c r="E189"/>
  <c r="E190" s="1"/>
  <c r="T188"/>
  <c r="S188"/>
  <c r="Q187"/>
  <c r="P187"/>
  <c r="O187"/>
  <c r="N187"/>
  <c r="M187"/>
  <c r="L187"/>
  <c r="K187"/>
  <c r="J187"/>
  <c r="I187"/>
  <c r="H187"/>
  <c r="G187"/>
  <c r="F187"/>
  <c r="S186"/>
  <c r="R186"/>
  <c r="E186"/>
  <c r="E187" s="1"/>
  <c r="S185"/>
  <c r="T185" s="1"/>
  <c r="Q184"/>
  <c r="P184"/>
  <c r="O184"/>
  <c r="N184"/>
  <c r="M184"/>
  <c r="L184"/>
  <c r="K184"/>
  <c r="J184"/>
  <c r="I184"/>
  <c r="H184"/>
  <c r="G184"/>
  <c r="S184" s="1"/>
  <c r="F184"/>
  <c r="S183"/>
  <c r="R183"/>
  <c r="E183"/>
  <c r="E184" s="1"/>
  <c r="S182"/>
  <c r="T182" s="1"/>
  <c r="Q181"/>
  <c r="P181"/>
  <c r="O181"/>
  <c r="N181"/>
  <c r="K181"/>
  <c r="I181"/>
  <c r="H181"/>
  <c r="G181"/>
  <c r="F181"/>
  <c r="S180"/>
  <c r="R180"/>
  <c r="E180"/>
  <c r="S179"/>
  <c r="R179"/>
  <c r="E179"/>
  <c r="S178"/>
  <c r="R178"/>
  <c r="E178"/>
  <c r="S177"/>
  <c r="R177"/>
  <c r="E177"/>
  <c r="E176"/>
  <c r="J176" s="1"/>
  <c r="S175"/>
  <c r="R175"/>
  <c r="E175"/>
  <c r="S173"/>
  <c r="R173"/>
  <c r="E173"/>
  <c r="S171"/>
  <c r="T171" s="1"/>
  <c r="Q170"/>
  <c r="P170"/>
  <c r="O170"/>
  <c r="N170"/>
  <c r="M170"/>
  <c r="L170"/>
  <c r="K170"/>
  <c r="H170"/>
  <c r="G170"/>
  <c r="S169"/>
  <c r="R169"/>
  <c r="E169"/>
  <c r="S168"/>
  <c r="R168"/>
  <c r="E168"/>
  <c r="S167"/>
  <c r="R167"/>
  <c r="E167"/>
  <c r="S166"/>
  <c r="R166"/>
  <c r="E166"/>
  <c r="S165"/>
  <c r="R165"/>
  <c r="E165"/>
  <c r="M164"/>
  <c r="J164"/>
  <c r="J170" s="1"/>
  <c r="I164"/>
  <c r="I170" s="1"/>
  <c r="G164"/>
  <c r="F164"/>
  <c r="F170" s="1"/>
  <c r="E164"/>
  <c r="S163"/>
  <c r="T163" s="1"/>
  <c r="Q160"/>
  <c r="P160"/>
  <c r="O160"/>
  <c r="N160"/>
  <c r="M160"/>
  <c r="L160"/>
  <c r="K160"/>
  <c r="J160"/>
  <c r="I160"/>
  <c r="H160"/>
  <c r="G160"/>
  <c r="F160"/>
  <c r="R160" s="1"/>
  <c r="S159"/>
  <c r="R159"/>
  <c r="E159"/>
  <c r="E160" s="1"/>
  <c r="S158"/>
  <c r="T158" s="1"/>
  <c r="I157"/>
  <c r="I161" s="1"/>
  <c r="G157"/>
  <c r="H155"/>
  <c r="J155" s="1"/>
  <c r="E155"/>
  <c r="H154"/>
  <c r="E154"/>
  <c r="J152"/>
  <c r="L152" s="1"/>
  <c r="R152" s="1"/>
  <c r="H152"/>
  <c r="E152"/>
  <c r="H151"/>
  <c r="J151" s="1"/>
  <c r="L151" s="1"/>
  <c r="E151"/>
  <c r="J150"/>
  <c r="H150"/>
  <c r="E150"/>
  <c r="H149"/>
  <c r="E149"/>
  <c r="J148"/>
  <c r="L148" s="1"/>
  <c r="R148" s="1"/>
  <c r="H148"/>
  <c r="E148"/>
  <c r="H147"/>
  <c r="J147" s="1"/>
  <c r="L147" s="1"/>
  <c r="E147"/>
  <c r="H146"/>
  <c r="J146" s="1"/>
  <c r="E146"/>
  <c r="H145"/>
  <c r="E145"/>
  <c r="H144"/>
  <c r="J144" s="1"/>
  <c r="L144" s="1"/>
  <c r="R144" s="1"/>
  <c r="E144"/>
  <c r="H143"/>
  <c r="J143" s="1"/>
  <c r="L143" s="1"/>
  <c r="E143"/>
  <c r="J142"/>
  <c r="H142"/>
  <c r="E142"/>
  <c r="H141"/>
  <c r="E141"/>
  <c r="J140"/>
  <c r="L140" s="1"/>
  <c r="R140" s="1"/>
  <c r="H140"/>
  <c r="E140"/>
  <c r="H139"/>
  <c r="J139" s="1"/>
  <c r="L139" s="1"/>
  <c r="E139"/>
  <c r="H138"/>
  <c r="J138" s="1"/>
  <c r="E138"/>
  <c r="H137"/>
  <c r="E137"/>
  <c r="H136"/>
  <c r="E136"/>
  <c r="H135"/>
  <c r="J135" s="1"/>
  <c r="L135" s="1"/>
  <c r="E135"/>
  <c r="J134"/>
  <c r="H134"/>
  <c r="E134"/>
  <c r="H133"/>
  <c r="E133"/>
  <c r="H132"/>
  <c r="E132"/>
  <c r="H131"/>
  <c r="J131" s="1"/>
  <c r="L131" s="1"/>
  <c r="E131"/>
  <c r="H130"/>
  <c r="J130" s="1"/>
  <c r="E130"/>
  <c r="H126"/>
  <c r="J126" s="1"/>
  <c r="E126"/>
  <c r="H125"/>
  <c r="E125"/>
  <c r="O124"/>
  <c r="N124"/>
  <c r="H124"/>
  <c r="E124"/>
  <c r="M124" s="1"/>
  <c r="H123"/>
  <c r="E123"/>
  <c r="M123" s="1"/>
  <c r="H122"/>
  <c r="J122" s="1"/>
  <c r="E122"/>
  <c r="M122" s="1"/>
  <c r="J121"/>
  <c r="H121"/>
  <c r="E121"/>
  <c r="M121" s="1"/>
  <c r="H120"/>
  <c r="E120"/>
  <c r="H119"/>
  <c r="J119" s="1"/>
  <c r="E119"/>
  <c r="M119" s="1"/>
  <c r="J118"/>
  <c r="H118"/>
  <c r="E118"/>
  <c r="H117"/>
  <c r="E117"/>
  <c r="H116"/>
  <c r="J116" s="1"/>
  <c r="L116" s="1"/>
  <c r="R116" s="1"/>
  <c r="E116"/>
  <c r="E115"/>
  <c r="F115" s="1"/>
  <c r="E112"/>
  <c r="F112" s="1"/>
  <c r="E111"/>
  <c r="F111" s="1"/>
  <c r="E110"/>
  <c r="F110" s="1"/>
  <c r="H109"/>
  <c r="J109" s="1"/>
  <c r="L109" s="1"/>
  <c r="E109"/>
  <c r="J108"/>
  <c r="H108"/>
  <c r="E108"/>
  <c r="H106"/>
  <c r="E106"/>
  <c r="J105"/>
  <c r="L105" s="1"/>
  <c r="R105" s="1"/>
  <c r="H105"/>
  <c r="E105"/>
  <c r="H104"/>
  <c r="J104" s="1"/>
  <c r="L104" s="1"/>
  <c r="E104"/>
  <c r="H103"/>
  <c r="J103" s="1"/>
  <c r="E103"/>
  <c r="H102"/>
  <c r="E102"/>
  <c r="H101"/>
  <c r="J101" s="1"/>
  <c r="L101" s="1"/>
  <c r="R101" s="1"/>
  <c r="E101"/>
  <c r="H100"/>
  <c r="J100" s="1"/>
  <c r="L100" s="1"/>
  <c r="E100"/>
  <c r="H99"/>
  <c r="J99" s="1"/>
  <c r="E99"/>
  <c r="H98"/>
  <c r="E98"/>
  <c r="J97"/>
  <c r="L97" s="1"/>
  <c r="R97" s="1"/>
  <c r="H97"/>
  <c r="E97"/>
  <c r="H96"/>
  <c r="J96" s="1"/>
  <c r="L96" s="1"/>
  <c r="E96"/>
  <c r="H95"/>
  <c r="J95" s="1"/>
  <c r="E95"/>
  <c r="E94"/>
  <c r="F94" s="1"/>
  <c r="E93"/>
  <c r="F93" s="1"/>
  <c r="E91"/>
  <c r="F91" s="1"/>
  <c r="E90"/>
  <c r="F90" s="1"/>
  <c r="S88"/>
  <c r="J88"/>
  <c r="R88" s="1"/>
  <c r="E88"/>
  <c r="J87"/>
  <c r="J86"/>
  <c r="J85"/>
  <c r="J84"/>
  <c r="S83"/>
  <c r="R83"/>
  <c r="J83"/>
  <c r="E83"/>
  <c r="J82"/>
  <c r="S82" s="1"/>
  <c r="E82"/>
  <c r="E81"/>
  <c r="F81" s="1"/>
  <c r="R80"/>
  <c r="J80"/>
  <c r="S80" s="1"/>
  <c r="E80"/>
  <c r="J79"/>
  <c r="E79"/>
  <c r="J78"/>
  <c r="E78"/>
  <c r="J77"/>
  <c r="S77" s="1"/>
  <c r="E77"/>
  <c r="J76"/>
  <c r="E76"/>
  <c r="J75"/>
  <c r="E75"/>
  <c r="J74"/>
  <c r="J73"/>
  <c r="J72"/>
  <c r="O71"/>
  <c r="M71"/>
  <c r="J71"/>
  <c r="R71" s="1"/>
  <c r="E71"/>
  <c r="S70"/>
  <c r="T70" s="1"/>
  <c r="Q69"/>
  <c r="P69"/>
  <c r="O69"/>
  <c r="N69"/>
  <c r="M69"/>
  <c r="L69"/>
  <c r="K69"/>
  <c r="J69"/>
  <c r="I69"/>
  <c r="H69"/>
  <c r="G69"/>
  <c r="S69" s="1"/>
  <c r="F69"/>
  <c r="S68"/>
  <c r="R68"/>
  <c r="E68"/>
  <c r="E69" s="1"/>
  <c r="T67"/>
  <c r="S67"/>
  <c r="Q66"/>
  <c r="P66"/>
  <c r="O66"/>
  <c r="N66"/>
  <c r="M66"/>
  <c r="L66"/>
  <c r="K66"/>
  <c r="I66"/>
  <c r="H66"/>
  <c r="G66"/>
  <c r="F66"/>
  <c r="E65"/>
  <c r="S64"/>
  <c r="T64" s="1"/>
  <c r="Q63"/>
  <c r="P63"/>
  <c r="O63"/>
  <c r="N63"/>
  <c r="L63"/>
  <c r="K63"/>
  <c r="I63"/>
  <c r="G63"/>
  <c r="F63"/>
  <c r="S62"/>
  <c r="R62"/>
  <c r="E62"/>
  <c r="S61"/>
  <c r="R61"/>
  <c r="E61"/>
  <c r="S60"/>
  <c r="R60"/>
  <c r="E60"/>
  <c r="S59"/>
  <c r="R59"/>
  <c r="E59"/>
  <c r="S58"/>
  <c r="R58"/>
  <c r="E58"/>
  <c r="S57"/>
  <c r="R57"/>
  <c r="E57"/>
  <c r="S56"/>
  <c r="R56"/>
  <c r="E56"/>
  <c r="S55"/>
  <c r="R55"/>
  <c r="E55"/>
  <c r="S54"/>
  <c r="R54"/>
  <c r="E54"/>
  <c r="S53"/>
  <c r="R53"/>
  <c r="E53"/>
  <c r="S52"/>
  <c r="R52"/>
  <c r="E52"/>
  <c r="S51"/>
  <c r="R51"/>
  <c r="E51"/>
  <c r="S50"/>
  <c r="R50"/>
  <c r="E50"/>
  <c r="E49"/>
  <c r="M49" s="1"/>
  <c r="E48"/>
  <c r="M48" s="1"/>
  <c r="E47"/>
  <c r="M47" s="1"/>
  <c r="S47" s="1"/>
  <c r="T47" s="1"/>
  <c r="E46"/>
  <c r="M46" s="1"/>
  <c r="E45"/>
  <c r="M45" s="1"/>
  <c r="E44"/>
  <c r="M44" s="1"/>
  <c r="E43"/>
  <c r="M43" s="1"/>
  <c r="S43" s="1"/>
  <c r="T43" s="1"/>
  <c r="S42"/>
  <c r="R42"/>
  <c r="E42"/>
  <c r="T42" s="1"/>
  <c r="E41"/>
  <c r="M41" s="1"/>
  <c r="S40"/>
  <c r="R40"/>
  <c r="E40"/>
  <c r="E39"/>
  <c r="M39" s="1"/>
  <c r="R39" s="1"/>
  <c r="E38"/>
  <c r="M38" s="1"/>
  <c r="S37"/>
  <c r="R37"/>
  <c r="E37"/>
  <c r="E36"/>
  <c r="M36" s="1"/>
  <c r="S36" s="1"/>
  <c r="T36" s="1"/>
  <c r="S35"/>
  <c r="R35"/>
  <c r="E35"/>
  <c r="S34"/>
  <c r="R34"/>
  <c r="E34"/>
  <c r="S33"/>
  <c r="R33"/>
  <c r="E33"/>
  <c r="S32"/>
  <c r="R32"/>
  <c r="E32"/>
  <c r="S31"/>
  <c r="R31"/>
  <c r="E31"/>
  <c r="S30"/>
  <c r="R30"/>
  <c r="E30"/>
  <c r="E29"/>
  <c r="H29" s="1"/>
  <c r="E27"/>
  <c r="J27" s="1"/>
  <c r="M27" s="1"/>
  <c r="R27" s="1"/>
  <c r="J26"/>
  <c r="E26"/>
  <c r="H26" s="1"/>
  <c r="S25"/>
  <c r="R25"/>
  <c r="E25"/>
  <c r="E24"/>
  <c r="M24" s="1"/>
  <c r="E23"/>
  <c r="H23" s="1"/>
  <c r="S22"/>
  <c r="R22"/>
  <c r="E22"/>
  <c r="E21"/>
  <c r="M21" s="1"/>
  <c r="R20"/>
  <c r="E20"/>
  <c r="S20" s="1"/>
  <c r="T20" s="1"/>
  <c r="R19"/>
  <c r="E19"/>
  <c r="S19" s="1"/>
  <c r="R18"/>
  <c r="E18"/>
  <c r="T17"/>
  <c r="T16"/>
  <c r="M14"/>
  <c r="A14"/>
  <c r="A15" s="1"/>
  <c r="Q13"/>
  <c r="Q9" s="1"/>
  <c r="P13"/>
  <c r="O13"/>
  <c r="N13"/>
  <c r="M13"/>
  <c r="L13"/>
  <c r="K13"/>
  <c r="J13"/>
  <c r="I13"/>
  <c r="I9" s="1"/>
  <c r="H13"/>
  <c r="G13"/>
  <c r="F13"/>
  <c r="R13" s="1"/>
  <c r="R12"/>
  <c r="E12"/>
  <c r="M11"/>
  <c r="J11"/>
  <c r="H11"/>
  <c r="G11"/>
  <c r="F11"/>
  <c r="M10"/>
  <c r="K10"/>
  <c r="K11" s="1"/>
  <c r="I10"/>
  <c r="L10" s="1"/>
  <c r="E10"/>
  <c r="L9"/>
  <c r="K9"/>
  <c r="J9"/>
  <c r="H9"/>
  <c r="G9"/>
  <c r="F9"/>
  <c r="B9"/>
  <c r="B8"/>
  <c r="I192" i="8"/>
  <c r="I193" i="10" s="1"/>
  <c r="I190" i="11" s="1"/>
  <c r="I192" i="12" s="1"/>
  <c r="I190" i="13" s="1"/>
  <c r="I190" i="14" s="1"/>
  <c r="I190" i="15" s="1"/>
  <c r="I188" i="16" s="1"/>
  <c r="I188" i="17" s="1"/>
  <c r="D192" i="8"/>
  <c r="D193" i="10" s="1"/>
  <c r="D190" i="11" s="1"/>
  <c r="D192" i="12" s="1"/>
  <c r="D190" i="13" s="1"/>
  <c r="D190" i="14" s="1"/>
  <c r="D190" i="15" s="1"/>
  <c r="D188" i="16" s="1"/>
  <c r="D188" i="17" s="1"/>
  <c r="Q190" i="8"/>
  <c r="P190"/>
  <c r="O190"/>
  <c r="N190"/>
  <c r="M190"/>
  <c r="L190"/>
  <c r="K190"/>
  <c r="J190"/>
  <c r="I190"/>
  <c r="H190"/>
  <c r="G190"/>
  <c r="F190"/>
  <c r="S189"/>
  <c r="R189"/>
  <c r="R190" s="1"/>
  <c r="B190" s="1"/>
  <c r="E189"/>
  <c r="E190" s="1"/>
  <c r="S188"/>
  <c r="T188" s="1"/>
  <c r="Q187"/>
  <c r="P187"/>
  <c r="O187"/>
  <c r="N187"/>
  <c r="M187"/>
  <c r="L187"/>
  <c r="K187"/>
  <c r="J187"/>
  <c r="I187"/>
  <c r="H187"/>
  <c r="G187"/>
  <c r="F187"/>
  <c r="S186"/>
  <c r="R186"/>
  <c r="E186"/>
  <c r="E187" s="1"/>
  <c r="S185"/>
  <c r="T185" s="1"/>
  <c r="Q184"/>
  <c r="P184"/>
  <c r="O184"/>
  <c r="N184"/>
  <c r="M184"/>
  <c r="L184"/>
  <c r="K184"/>
  <c r="J184"/>
  <c r="I184"/>
  <c r="H184"/>
  <c r="G184"/>
  <c r="F184"/>
  <c r="S183"/>
  <c r="R183"/>
  <c r="E183"/>
  <c r="E184" s="1"/>
  <c r="S182"/>
  <c r="T182" s="1"/>
  <c r="Q181"/>
  <c r="P181"/>
  <c r="O181"/>
  <c r="N181"/>
  <c r="K181"/>
  <c r="I181"/>
  <c r="H181"/>
  <c r="G181"/>
  <c r="F181"/>
  <c r="S180"/>
  <c r="R180"/>
  <c r="E180"/>
  <c r="T180" s="1"/>
  <c r="S179"/>
  <c r="R179"/>
  <c r="E179"/>
  <c r="T179" s="1"/>
  <c r="S178"/>
  <c r="R178"/>
  <c r="E178"/>
  <c r="T178" s="1"/>
  <c r="S177"/>
  <c r="R177"/>
  <c r="E177"/>
  <c r="T177" s="1"/>
  <c r="E176"/>
  <c r="J176" s="1"/>
  <c r="S175"/>
  <c r="R175"/>
  <c r="E175"/>
  <c r="S173"/>
  <c r="R173"/>
  <c r="E173"/>
  <c r="T173" s="1"/>
  <c r="S171"/>
  <c r="T171" s="1"/>
  <c r="Q170"/>
  <c r="P170"/>
  <c r="O170"/>
  <c r="N170"/>
  <c r="M170"/>
  <c r="L170"/>
  <c r="K170"/>
  <c r="J170"/>
  <c r="I170"/>
  <c r="H170"/>
  <c r="G170"/>
  <c r="F170"/>
  <c r="R170" s="1"/>
  <c r="B170" s="1"/>
  <c r="S169"/>
  <c r="R169"/>
  <c r="E169"/>
  <c r="S168"/>
  <c r="R168"/>
  <c r="E168"/>
  <c r="S167"/>
  <c r="R167"/>
  <c r="E167"/>
  <c r="S166"/>
  <c r="R166"/>
  <c r="E166"/>
  <c r="S165"/>
  <c r="R165"/>
  <c r="E165"/>
  <c r="S164"/>
  <c r="R164"/>
  <c r="E164"/>
  <c r="E170" s="1"/>
  <c r="S163"/>
  <c r="T163" s="1"/>
  <c r="Q160"/>
  <c r="P160"/>
  <c r="O160"/>
  <c r="N160"/>
  <c r="M160"/>
  <c r="L160"/>
  <c r="K160"/>
  <c r="J160"/>
  <c r="I160"/>
  <c r="H160"/>
  <c r="G160"/>
  <c r="F160"/>
  <c r="S159"/>
  <c r="R159"/>
  <c r="E159"/>
  <c r="E160" s="1"/>
  <c r="T158"/>
  <c r="S158"/>
  <c r="L155"/>
  <c r="E155"/>
  <c r="L154"/>
  <c r="R154" s="1"/>
  <c r="E154"/>
  <c r="S152"/>
  <c r="L152"/>
  <c r="R152" s="1"/>
  <c r="E152"/>
  <c r="S151"/>
  <c r="R151"/>
  <c r="L151"/>
  <c r="E151"/>
  <c r="L150"/>
  <c r="S150" s="1"/>
  <c r="E150"/>
  <c r="L149"/>
  <c r="S149" s="1"/>
  <c r="E149"/>
  <c r="S148"/>
  <c r="L148"/>
  <c r="R148" s="1"/>
  <c r="E148"/>
  <c r="S147"/>
  <c r="R147"/>
  <c r="L147"/>
  <c r="E147"/>
  <c r="L146"/>
  <c r="S146" s="1"/>
  <c r="E146"/>
  <c r="L145"/>
  <c r="S145" s="1"/>
  <c r="E145"/>
  <c r="S144"/>
  <c r="L144"/>
  <c r="R144" s="1"/>
  <c r="E144"/>
  <c r="L143"/>
  <c r="E143"/>
  <c r="O143" s="1"/>
  <c r="L142"/>
  <c r="S142" s="1"/>
  <c r="E142"/>
  <c r="S141"/>
  <c r="L141"/>
  <c r="R141" s="1"/>
  <c r="E141"/>
  <c r="S140"/>
  <c r="R140"/>
  <c r="L140"/>
  <c r="E140"/>
  <c r="L139"/>
  <c r="S139" s="1"/>
  <c r="E139"/>
  <c r="L138"/>
  <c r="S138" s="1"/>
  <c r="E138"/>
  <c r="S137"/>
  <c r="L137"/>
  <c r="R137" s="1"/>
  <c r="E137"/>
  <c r="S136"/>
  <c r="R136"/>
  <c r="L136"/>
  <c r="E136"/>
  <c r="L135"/>
  <c r="S135" s="1"/>
  <c r="E135"/>
  <c r="L134"/>
  <c r="S134" s="1"/>
  <c r="E134"/>
  <c r="S133"/>
  <c r="L133"/>
  <c r="R133" s="1"/>
  <c r="E133"/>
  <c r="S132"/>
  <c r="R132"/>
  <c r="L132"/>
  <c r="E132"/>
  <c r="L131"/>
  <c r="S131" s="1"/>
  <c r="E131"/>
  <c r="L130"/>
  <c r="S130" s="1"/>
  <c r="E130"/>
  <c r="L126"/>
  <c r="K126"/>
  <c r="E126"/>
  <c r="L125"/>
  <c r="E125"/>
  <c r="L124"/>
  <c r="E124"/>
  <c r="R123"/>
  <c r="L123"/>
  <c r="S123" s="1"/>
  <c r="E123"/>
  <c r="L122"/>
  <c r="E122"/>
  <c r="L121"/>
  <c r="S121" s="1"/>
  <c r="E121"/>
  <c r="S120"/>
  <c r="L120"/>
  <c r="R120" s="1"/>
  <c r="E120"/>
  <c r="L119"/>
  <c r="E119"/>
  <c r="M119" s="1"/>
  <c r="L118"/>
  <c r="S118" s="1"/>
  <c r="E118"/>
  <c r="S117"/>
  <c r="L117"/>
  <c r="R117" s="1"/>
  <c r="E117"/>
  <c r="S116"/>
  <c r="R116"/>
  <c r="L116"/>
  <c r="E116"/>
  <c r="E115"/>
  <c r="F115" s="1"/>
  <c r="G115" s="1"/>
  <c r="H112"/>
  <c r="I112" s="1"/>
  <c r="E112"/>
  <c r="F112" s="1"/>
  <c r="E111"/>
  <c r="F111" s="1"/>
  <c r="E110"/>
  <c r="F110" s="1"/>
  <c r="R109"/>
  <c r="L109"/>
  <c r="J109"/>
  <c r="S109" s="1"/>
  <c r="E109"/>
  <c r="L108"/>
  <c r="J108"/>
  <c r="E108"/>
  <c r="L106"/>
  <c r="J106"/>
  <c r="R106" s="1"/>
  <c r="E106"/>
  <c r="L105"/>
  <c r="J105"/>
  <c r="S105" s="1"/>
  <c r="E105"/>
  <c r="L104"/>
  <c r="J104"/>
  <c r="R104" s="1"/>
  <c r="E104"/>
  <c r="L103"/>
  <c r="J103"/>
  <c r="S103" s="1"/>
  <c r="E103"/>
  <c r="L102"/>
  <c r="J102"/>
  <c r="R102" s="1"/>
  <c r="E102"/>
  <c r="S101"/>
  <c r="L101"/>
  <c r="J101"/>
  <c r="E101"/>
  <c r="L100"/>
  <c r="S100" s="1"/>
  <c r="J100"/>
  <c r="E100"/>
  <c r="S99"/>
  <c r="L99"/>
  <c r="R99" s="1"/>
  <c r="J99"/>
  <c r="E99"/>
  <c r="L98"/>
  <c r="S98" s="1"/>
  <c r="J98"/>
  <c r="E98"/>
  <c r="L97"/>
  <c r="J97"/>
  <c r="S97" s="1"/>
  <c r="E97"/>
  <c r="L96"/>
  <c r="J96"/>
  <c r="E96"/>
  <c r="L95"/>
  <c r="J95"/>
  <c r="S95" s="1"/>
  <c r="E95"/>
  <c r="E94"/>
  <c r="F94" s="1"/>
  <c r="G94" s="1"/>
  <c r="H94" s="1"/>
  <c r="I94" s="1"/>
  <c r="E93"/>
  <c r="F93" s="1"/>
  <c r="E91"/>
  <c r="F91" s="1"/>
  <c r="E90"/>
  <c r="F90" s="1"/>
  <c r="G90" s="1"/>
  <c r="H90" s="1"/>
  <c r="I90" s="1"/>
  <c r="S88"/>
  <c r="R88"/>
  <c r="E88"/>
  <c r="S87"/>
  <c r="R87"/>
  <c r="S86"/>
  <c r="R86"/>
  <c r="S85"/>
  <c r="R85"/>
  <c r="S84"/>
  <c r="R84"/>
  <c r="S83"/>
  <c r="R83"/>
  <c r="E83"/>
  <c r="S82"/>
  <c r="R82"/>
  <c r="E82"/>
  <c r="E81"/>
  <c r="F81" s="1"/>
  <c r="S80"/>
  <c r="R80"/>
  <c r="E80"/>
  <c r="S79"/>
  <c r="R79"/>
  <c r="E79"/>
  <c r="S78"/>
  <c r="R78"/>
  <c r="E78"/>
  <c r="S77"/>
  <c r="R77"/>
  <c r="E77"/>
  <c r="S76"/>
  <c r="R76"/>
  <c r="E76"/>
  <c r="S75"/>
  <c r="R75"/>
  <c r="E75"/>
  <c r="S74"/>
  <c r="R74"/>
  <c r="S73"/>
  <c r="R73"/>
  <c r="H71"/>
  <c r="I71" s="1"/>
  <c r="E71"/>
  <c r="S70"/>
  <c r="T70" s="1"/>
  <c r="Q69"/>
  <c r="P69"/>
  <c r="O69"/>
  <c r="N69"/>
  <c r="M69"/>
  <c r="L69"/>
  <c r="K69"/>
  <c r="J69"/>
  <c r="I69"/>
  <c r="H69"/>
  <c r="G69"/>
  <c r="F69"/>
  <c r="S68"/>
  <c r="R68"/>
  <c r="E68"/>
  <c r="E69" s="1"/>
  <c r="T67"/>
  <c r="S67"/>
  <c r="Q66"/>
  <c r="P66"/>
  <c r="O66"/>
  <c r="N66"/>
  <c r="M66"/>
  <c r="K66"/>
  <c r="J66"/>
  <c r="I66"/>
  <c r="H66"/>
  <c r="G66"/>
  <c r="F66"/>
  <c r="E65"/>
  <c r="L65" s="1"/>
  <c r="K62" i="7" s="1"/>
  <c r="K63" s="1"/>
  <c r="T64" i="8"/>
  <c r="S64"/>
  <c r="Q63"/>
  <c r="P63"/>
  <c r="O63"/>
  <c r="K63"/>
  <c r="G63"/>
  <c r="F63"/>
  <c r="S62"/>
  <c r="R62"/>
  <c r="E62"/>
  <c r="S61"/>
  <c r="R61"/>
  <c r="E61"/>
  <c r="S60"/>
  <c r="R60"/>
  <c r="E60"/>
  <c r="S59"/>
  <c r="R59"/>
  <c r="E59"/>
  <c r="S58"/>
  <c r="R58"/>
  <c r="E58"/>
  <c r="S57"/>
  <c r="R57"/>
  <c r="E57"/>
  <c r="S56"/>
  <c r="R56"/>
  <c r="E56"/>
  <c r="S55"/>
  <c r="R55"/>
  <c r="E55"/>
  <c r="S54"/>
  <c r="R54"/>
  <c r="E54"/>
  <c r="S53"/>
  <c r="R53"/>
  <c r="E53"/>
  <c r="S52"/>
  <c r="R52"/>
  <c r="E52"/>
  <c r="S51"/>
  <c r="R51"/>
  <c r="E51"/>
  <c r="S50"/>
  <c r="R50"/>
  <c r="E50"/>
  <c r="S49"/>
  <c r="R49"/>
  <c r="E49"/>
  <c r="S48"/>
  <c r="R48"/>
  <c r="E48"/>
  <c r="S47"/>
  <c r="R47"/>
  <c r="E47"/>
  <c r="E46"/>
  <c r="L46" s="1"/>
  <c r="R46" s="1"/>
  <c r="S45"/>
  <c r="R45"/>
  <c r="E45"/>
  <c r="S44"/>
  <c r="R44"/>
  <c r="E44"/>
  <c r="E43"/>
  <c r="L43" s="1"/>
  <c r="S42"/>
  <c r="R42"/>
  <c r="E42"/>
  <c r="E41"/>
  <c r="L41" s="1"/>
  <c r="S40"/>
  <c r="R40"/>
  <c r="E40"/>
  <c r="E39"/>
  <c r="I39" s="1"/>
  <c r="E38"/>
  <c r="I38" s="1"/>
  <c r="S37"/>
  <c r="R37"/>
  <c r="E37"/>
  <c r="E36"/>
  <c r="J36" s="1"/>
  <c r="S35"/>
  <c r="R35"/>
  <c r="E35"/>
  <c r="S34"/>
  <c r="R34"/>
  <c r="E34"/>
  <c r="S33"/>
  <c r="R33"/>
  <c r="E33"/>
  <c r="S32"/>
  <c r="R32"/>
  <c r="E32"/>
  <c r="S31"/>
  <c r="R31"/>
  <c r="E31"/>
  <c r="S30"/>
  <c r="R30"/>
  <c r="E30"/>
  <c r="E29"/>
  <c r="H29" s="1"/>
  <c r="E27"/>
  <c r="M27" s="1"/>
  <c r="L27" s="1"/>
  <c r="S26"/>
  <c r="R26"/>
  <c r="E26"/>
  <c r="S25"/>
  <c r="R25"/>
  <c r="E25"/>
  <c r="S24"/>
  <c r="R24"/>
  <c r="E24"/>
  <c r="S23"/>
  <c r="R23"/>
  <c r="E23"/>
  <c r="S22"/>
  <c r="R22"/>
  <c r="E22"/>
  <c r="E21"/>
  <c r="L21" s="1"/>
  <c r="R20"/>
  <c r="E20"/>
  <c r="S20" s="1"/>
  <c r="R19"/>
  <c r="E19"/>
  <c r="S19" s="1"/>
  <c r="T19" s="1"/>
  <c r="R18"/>
  <c r="E18"/>
  <c r="T17"/>
  <c r="T16"/>
  <c r="M14"/>
  <c r="M15" s="1"/>
  <c r="A14"/>
  <c r="A15" s="1"/>
  <c r="Q13"/>
  <c r="Q9" s="1"/>
  <c r="P13"/>
  <c r="O13"/>
  <c r="N13"/>
  <c r="M13"/>
  <c r="L13"/>
  <c r="K13"/>
  <c r="K9" s="1"/>
  <c r="J13"/>
  <c r="J9" s="1"/>
  <c r="I13"/>
  <c r="I9" s="1"/>
  <c r="H13"/>
  <c r="G13"/>
  <c r="G9" s="1"/>
  <c r="F13"/>
  <c r="R12"/>
  <c r="E12"/>
  <c r="Q11"/>
  <c r="P11"/>
  <c r="O11"/>
  <c r="K11"/>
  <c r="H20" i="6" s="1"/>
  <c r="J11" i="8"/>
  <c r="I11"/>
  <c r="H11"/>
  <c r="E20" i="6" s="1"/>
  <c r="N10" i="8"/>
  <c r="N11" s="1"/>
  <c r="M10"/>
  <c r="L10"/>
  <c r="G10"/>
  <c r="F10"/>
  <c r="F11" s="1"/>
  <c r="E10"/>
  <c r="L9"/>
  <c r="H9"/>
  <c r="F9"/>
  <c r="B9"/>
  <c r="B8"/>
  <c r="P184" i="7"/>
  <c r="O184"/>
  <c r="N184"/>
  <c r="M184"/>
  <c r="M185" s="1"/>
  <c r="L184"/>
  <c r="L185" s="1"/>
  <c r="K184"/>
  <c r="K185" s="1"/>
  <c r="J184"/>
  <c r="J185" s="1"/>
  <c r="I184"/>
  <c r="I185" s="1"/>
  <c r="H184"/>
  <c r="H185" s="1"/>
  <c r="G184"/>
  <c r="G185" s="1"/>
  <c r="F184"/>
  <c r="F185" s="1"/>
  <c r="E184"/>
  <c r="E185" s="1"/>
  <c r="R183"/>
  <c r="S183" s="1"/>
  <c r="P181"/>
  <c r="O181"/>
  <c r="N181"/>
  <c r="M181"/>
  <c r="M182" s="1"/>
  <c r="L181"/>
  <c r="L182" s="1"/>
  <c r="K181"/>
  <c r="K182" s="1"/>
  <c r="J181"/>
  <c r="J182" s="1"/>
  <c r="H181"/>
  <c r="H182" s="1"/>
  <c r="G181"/>
  <c r="G182" s="1"/>
  <c r="F181"/>
  <c r="F182" s="1"/>
  <c r="E181"/>
  <c r="E182" s="1"/>
  <c r="R180"/>
  <c r="S180" s="1"/>
  <c r="P178"/>
  <c r="O178"/>
  <c r="N178"/>
  <c r="M178"/>
  <c r="M179" s="1"/>
  <c r="L178"/>
  <c r="L179" s="1"/>
  <c r="K178"/>
  <c r="K179" s="1"/>
  <c r="J178"/>
  <c r="J179" s="1"/>
  <c r="I178"/>
  <c r="I179" s="1"/>
  <c r="H178"/>
  <c r="H179" s="1"/>
  <c r="G178"/>
  <c r="G179" s="1"/>
  <c r="F178"/>
  <c r="F179" s="1"/>
  <c r="E178"/>
  <c r="R177"/>
  <c r="S177" s="1"/>
  <c r="P175"/>
  <c r="O175"/>
  <c r="N175"/>
  <c r="M175"/>
  <c r="L175"/>
  <c r="K175"/>
  <c r="J175"/>
  <c r="H175"/>
  <c r="G175"/>
  <c r="F175"/>
  <c r="E175"/>
  <c r="P174"/>
  <c r="O174"/>
  <c r="N174"/>
  <c r="M174"/>
  <c r="L174"/>
  <c r="K174"/>
  <c r="J174"/>
  <c r="I174"/>
  <c r="H174"/>
  <c r="G174"/>
  <c r="F174"/>
  <c r="E174"/>
  <c r="P173"/>
  <c r="O173"/>
  <c r="N173"/>
  <c r="M173"/>
  <c r="L173"/>
  <c r="K173"/>
  <c r="J173"/>
  <c r="I173"/>
  <c r="H173"/>
  <c r="G173"/>
  <c r="F173"/>
  <c r="E173"/>
  <c r="P172"/>
  <c r="O172"/>
  <c r="N172"/>
  <c r="M172"/>
  <c r="L172"/>
  <c r="K172"/>
  <c r="J172"/>
  <c r="I172"/>
  <c r="H172"/>
  <c r="G172"/>
  <c r="F172"/>
  <c r="E172"/>
  <c r="P171"/>
  <c r="O171"/>
  <c r="N171"/>
  <c r="M171"/>
  <c r="L171"/>
  <c r="K171"/>
  <c r="J171"/>
  <c r="H171"/>
  <c r="G171"/>
  <c r="F171"/>
  <c r="E171"/>
  <c r="P170"/>
  <c r="O170"/>
  <c r="N170"/>
  <c r="M170"/>
  <c r="L170"/>
  <c r="K170"/>
  <c r="J170"/>
  <c r="I170"/>
  <c r="H170"/>
  <c r="G170"/>
  <c r="F170"/>
  <c r="E170"/>
  <c r="P169"/>
  <c r="O169"/>
  <c r="N169"/>
  <c r="M169"/>
  <c r="L169"/>
  <c r="I169"/>
  <c r="H169"/>
  <c r="G169"/>
  <c r="F169"/>
  <c r="E169"/>
  <c r="P168"/>
  <c r="O168"/>
  <c r="N168"/>
  <c r="M168"/>
  <c r="L168"/>
  <c r="K168"/>
  <c r="J168"/>
  <c r="H168"/>
  <c r="G168"/>
  <c r="F168"/>
  <c r="E168"/>
  <c r="P167"/>
  <c r="O167"/>
  <c r="N167"/>
  <c r="M167"/>
  <c r="K167"/>
  <c r="J167"/>
  <c r="I167"/>
  <c r="H167"/>
  <c r="G167"/>
  <c r="F167"/>
  <c r="F176" s="1"/>
  <c r="E167"/>
  <c r="R166"/>
  <c r="S166" s="1"/>
  <c r="P164"/>
  <c r="O164"/>
  <c r="N164"/>
  <c r="M164"/>
  <c r="L164"/>
  <c r="K164"/>
  <c r="J164"/>
  <c r="I164"/>
  <c r="H164"/>
  <c r="G164"/>
  <c r="F164"/>
  <c r="E164"/>
  <c r="P163"/>
  <c r="O163"/>
  <c r="N163"/>
  <c r="M163"/>
  <c r="L163"/>
  <c r="K163"/>
  <c r="J163"/>
  <c r="I163"/>
  <c r="H163"/>
  <c r="G163"/>
  <c r="F163"/>
  <c r="E163"/>
  <c r="P162"/>
  <c r="O162"/>
  <c r="N162"/>
  <c r="M162"/>
  <c r="L162"/>
  <c r="K162"/>
  <c r="J162"/>
  <c r="I162"/>
  <c r="H162"/>
  <c r="G162"/>
  <c r="F162"/>
  <c r="E162"/>
  <c r="P161"/>
  <c r="O161"/>
  <c r="N161"/>
  <c r="M161"/>
  <c r="L161"/>
  <c r="K161"/>
  <c r="J161"/>
  <c r="I161"/>
  <c r="H161"/>
  <c r="G161"/>
  <c r="F161"/>
  <c r="E161"/>
  <c r="P160"/>
  <c r="O160"/>
  <c r="N160"/>
  <c r="M160"/>
  <c r="L160"/>
  <c r="K160"/>
  <c r="J160"/>
  <c r="I160"/>
  <c r="H160"/>
  <c r="G160"/>
  <c r="F160"/>
  <c r="E160"/>
  <c r="P159"/>
  <c r="P165" s="1"/>
  <c r="O159"/>
  <c r="N159"/>
  <c r="M159"/>
  <c r="M165" s="1"/>
  <c r="L159"/>
  <c r="L165" s="1"/>
  <c r="K159"/>
  <c r="K165" s="1"/>
  <c r="J159"/>
  <c r="J165" s="1"/>
  <c r="I159"/>
  <c r="I165" s="1"/>
  <c r="H159"/>
  <c r="H165" s="1"/>
  <c r="G159"/>
  <c r="G165" s="1"/>
  <c r="F159"/>
  <c r="F165" s="1"/>
  <c r="E159"/>
  <c r="R158"/>
  <c r="S158" s="1"/>
  <c r="P156"/>
  <c r="O156"/>
  <c r="N156"/>
  <c r="M156"/>
  <c r="M157" s="1"/>
  <c r="L156"/>
  <c r="L157" s="1"/>
  <c r="J156"/>
  <c r="J157" s="1"/>
  <c r="I156"/>
  <c r="I157" s="1"/>
  <c r="H156"/>
  <c r="H157" s="1"/>
  <c r="G156"/>
  <c r="G157" s="1"/>
  <c r="F156"/>
  <c r="F157" s="1"/>
  <c r="E156"/>
  <c r="E157" s="1"/>
  <c r="R155"/>
  <c r="S155" s="1"/>
  <c r="P152"/>
  <c r="O152"/>
  <c r="N152"/>
  <c r="M152"/>
  <c r="L152"/>
  <c r="K152"/>
  <c r="J152"/>
  <c r="I152"/>
  <c r="H152"/>
  <c r="F152"/>
  <c r="E152"/>
  <c r="P151"/>
  <c r="O151"/>
  <c r="N151"/>
  <c r="L151"/>
  <c r="K151"/>
  <c r="J151"/>
  <c r="I151"/>
  <c r="H151"/>
  <c r="G151"/>
  <c r="F151"/>
  <c r="E151"/>
  <c r="E149"/>
  <c r="F148"/>
  <c r="E148"/>
  <c r="F147"/>
  <c r="E147"/>
  <c r="F146"/>
  <c r="E146"/>
  <c r="E145"/>
  <c r="F144"/>
  <c r="E144"/>
  <c r="E143"/>
  <c r="E142"/>
  <c r="F141"/>
  <c r="E141"/>
  <c r="F140"/>
  <c r="E140"/>
  <c r="F139"/>
  <c r="E139"/>
  <c r="E138"/>
  <c r="F137"/>
  <c r="E137"/>
  <c r="E136"/>
  <c r="E135"/>
  <c r="F134"/>
  <c r="E134"/>
  <c r="F132"/>
  <c r="E132"/>
  <c r="E130"/>
  <c r="F129"/>
  <c r="E129"/>
  <c r="F128"/>
  <c r="E128"/>
  <c r="F127"/>
  <c r="F123"/>
  <c r="E123"/>
  <c r="F122"/>
  <c r="E121"/>
  <c r="F120"/>
  <c r="E120"/>
  <c r="F119"/>
  <c r="E119"/>
  <c r="F118"/>
  <c r="E118"/>
  <c r="E117"/>
  <c r="F116"/>
  <c r="E116"/>
  <c r="F115"/>
  <c r="E115"/>
  <c r="F114"/>
  <c r="E114"/>
  <c r="E113"/>
  <c r="E103"/>
  <c r="F102"/>
  <c r="E102"/>
  <c r="E101"/>
  <c r="F100"/>
  <c r="E100"/>
  <c r="F99"/>
  <c r="E99"/>
  <c r="F98"/>
  <c r="E98"/>
  <c r="E97"/>
  <c r="F96"/>
  <c r="E96"/>
  <c r="E94"/>
  <c r="M93"/>
  <c r="G93"/>
  <c r="E92"/>
  <c r="P85"/>
  <c r="L85"/>
  <c r="G85"/>
  <c r="E84"/>
  <c r="P83"/>
  <c r="O83"/>
  <c r="N83"/>
  <c r="M83"/>
  <c r="L83"/>
  <c r="K83"/>
  <c r="J83"/>
  <c r="I83"/>
  <c r="H83"/>
  <c r="G83"/>
  <c r="F83"/>
  <c r="E83"/>
  <c r="P82"/>
  <c r="O82"/>
  <c r="N82"/>
  <c r="M82"/>
  <c r="L82"/>
  <c r="K82"/>
  <c r="J82"/>
  <c r="I82"/>
  <c r="E81"/>
  <c r="E79"/>
  <c r="E77"/>
  <c r="P76"/>
  <c r="L76"/>
  <c r="H76"/>
  <c r="E75"/>
  <c r="P73"/>
  <c r="O73"/>
  <c r="N73"/>
  <c r="M73"/>
  <c r="L73"/>
  <c r="K73"/>
  <c r="J73"/>
  <c r="I73"/>
  <c r="H73"/>
  <c r="F73"/>
  <c r="E73"/>
  <c r="P72"/>
  <c r="O72"/>
  <c r="N72"/>
  <c r="M72"/>
  <c r="L72"/>
  <c r="K72"/>
  <c r="I72"/>
  <c r="H72"/>
  <c r="G72"/>
  <c r="F72"/>
  <c r="E72"/>
  <c r="P71"/>
  <c r="O71"/>
  <c r="N71"/>
  <c r="M71"/>
  <c r="L71"/>
  <c r="K71"/>
  <c r="J71"/>
  <c r="H71"/>
  <c r="G71"/>
  <c r="F71"/>
  <c r="E71"/>
  <c r="P70"/>
  <c r="O70"/>
  <c r="N70"/>
  <c r="M70"/>
  <c r="L70"/>
  <c r="K70"/>
  <c r="I70"/>
  <c r="H70"/>
  <c r="G70"/>
  <c r="F70"/>
  <c r="E70"/>
  <c r="P69"/>
  <c r="O69"/>
  <c r="L69"/>
  <c r="K69"/>
  <c r="J69"/>
  <c r="I69"/>
  <c r="H69"/>
  <c r="G69"/>
  <c r="F69"/>
  <c r="E69"/>
  <c r="H68"/>
  <c r="G68"/>
  <c r="F68"/>
  <c r="E68"/>
  <c r="R67"/>
  <c r="S67" s="1"/>
  <c r="L65"/>
  <c r="L66" s="1"/>
  <c r="K65"/>
  <c r="K66" s="1"/>
  <c r="R64"/>
  <c r="S64" s="1"/>
  <c r="P62"/>
  <c r="P63" s="1"/>
  <c r="O62"/>
  <c r="O63" s="1"/>
  <c r="N62"/>
  <c r="N63" s="1"/>
  <c r="M62"/>
  <c r="M63" s="1"/>
  <c r="L62"/>
  <c r="L63" s="1"/>
  <c r="J62"/>
  <c r="J63" s="1"/>
  <c r="H62"/>
  <c r="H63" s="1"/>
  <c r="G62"/>
  <c r="G63" s="1"/>
  <c r="F62"/>
  <c r="F63" s="1"/>
  <c r="E62"/>
  <c r="E63" s="1"/>
  <c r="R61"/>
  <c r="S61" s="1"/>
  <c r="P59"/>
  <c r="O59"/>
  <c r="N59"/>
  <c r="M59"/>
  <c r="L59"/>
  <c r="K59"/>
  <c r="J59"/>
  <c r="H59"/>
  <c r="G59"/>
  <c r="F59"/>
  <c r="E59"/>
  <c r="P58"/>
  <c r="O58"/>
  <c r="N58"/>
  <c r="M58"/>
  <c r="L58"/>
  <c r="K58"/>
  <c r="J58"/>
  <c r="I58"/>
  <c r="H58"/>
  <c r="G58"/>
  <c r="F58"/>
  <c r="E58"/>
  <c r="P57"/>
  <c r="O57"/>
  <c r="N57"/>
  <c r="M57"/>
  <c r="L57"/>
  <c r="K57"/>
  <c r="J57"/>
  <c r="I57"/>
  <c r="H57"/>
  <c r="G57"/>
  <c r="F57"/>
  <c r="E57"/>
  <c r="P56"/>
  <c r="O56"/>
  <c r="N56"/>
  <c r="M56"/>
  <c r="L56"/>
  <c r="K56"/>
  <c r="J56"/>
  <c r="I56"/>
  <c r="H56"/>
  <c r="G56"/>
  <c r="F56"/>
  <c r="E56"/>
  <c r="P55"/>
  <c r="O55"/>
  <c r="N55"/>
  <c r="M55"/>
  <c r="L55"/>
  <c r="K55"/>
  <c r="J55"/>
  <c r="I55"/>
  <c r="H55"/>
  <c r="G55"/>
  <c r="F55"/>
  <c r="E55"/>
  <c r="P54"/>
  <c r="O54"/>
  <c r="N54"/>
  <c r="M54"/>
  <c r="L54"/>
  <c r="K54"/>
  <c r="J54"/>
  <c r="I54"/>
  <c r="H54"/>
  <c r="G54"/>
  <c r="F54"/>
  <c r="E54"/>
  <c r="P53"/>
  <c r="O53"/>
  <c r="N53"/>
  <c r="M53"/>
  <c r="L53"/>
  <c r="K53"/>
  <c r="J53"/>
  <c r="I53"/>
  <c r="H53"/>
  <c r="G53"/>
  <c r="F53"/>
  <c r="E53"/>
  <c r="P52"/>
  <c r="O52"/>
  <c r="N52"/>
  <c r="M52"/>
  <c r="L52"/>
  <c r="K52"/>
  <c r="J52"/>
  <c r="I52"/>
  <c r="H52"/>
  <c r="G52"/>
  <c r="F52"/>
  <c r="E52"/>
  <c r="P51"/>
  <c r="O51"/>
  <c r="N51"/>
  <c r="M51"/>
  <c r="L51"/>
  <c r="K51"/>
  <c r="J51"/>
  <c r="I51"/>
  <c r="H51"/>
  <c r="G51"/>
  <c r="F51"/>
  <c r="E51"/>
  <c r="P50"/>
  <c r="O50"/>
  <c r="N50"/>
  <c r="M50"/>
  <c r="L50"/>
  <c r="K50"/>
  <c r="J50"/>
  <c r="I50"/>
  <c r="H50"/>
  <c r="G50"/>
  <c r="F50"/>
  <c r="E50"/>
  <c r="P49"/>
  <c r="O49"/>
  <c r="N49"/>
  <c r="M49"/>
  <c r="L49"/>
  <c r="K49"/>
  <c r="J49"/>
  <c r="I49"/>
  <c r="H49"/>
  <c r="G49"/>
  <c r="F49"/>
  <c r="E49"/>
  <c r="P47"/>
  <c r="O47"/>
  <c r="N47"/>
  <c r="M47"/>
  <c r="L47"/>
  <c r="K47"/>
  <c r="J47"/>
  <c r="I47"/>
  <c r="H47"/>
  <c r="G47"/>
  <c r="F47"/>
  <c r="E47"/>
  <c r="P46"/>
  <c r="O46"/>
  <c r="N46"/>
  <c r="M46"/>
  <c r="L46"/>
  <c r="K46"/>
  <c r="J46"/>
  <c r="I46"/>
  <c r="H46"/>
  <c r="G46"/>
  <c r="F46"/>
  <c r="E46"/>
  <c r="P45"/>
  <c r="O45"/>
  <c r="N45"/>
  <c r="M45"/>
  <c r="L45"/>
  <c r="K45"/>
  <c r="J45"/>
  <c r="I45"/>
  <c r="H45"/>
  <c r="G45"/>
  <c r="F45"/>
  <c r="E45"/>
  <c r="E44"/>
  <c r="P43"/>
  <c r="O43"/>
  <c r="N43"/>
  <c r="M43"/>
  <c r="L43"/>
  <c r="J43"/>
  <c r="I43"/>
  <c r="H43"/>
  <c r="G43"/>
  <c r="F43"/>
  <c r="E43"/>
  <c r="P42"/>
  <c r="O42"/>
  <c r="N42"/>
  <c r="M42"/>
  <c r="L42"/>
  <c r="K42"/>
  <c r="J42"/>
  <c r="P41"/>
  <c r="O41"/>
  <c r="N41"/>
  <c r="M41"/>
  <c r="L41"/>
  <c r="K41"/>
  <c r="J41"/>
  <c r="I41"/>
  <c r="H41"/>
  <c r="G41"/>
  <c r="F41"/>
  <c r="E41"/>
  <c r="Q41" s="1"/>
  <c r="O40"/>
  <c r="K40"/>
  <c r="G40"/>
  <c r="P37"/>
  <c r="O37"/>
  <c r="N37"/>
  <c r="M37"/>
  <c r="L37"/>
  <c r="K37"/>
  <c r="J37"/>
  <c r="I37"/>
  <c r="H37"/>
  <c r="G37"/>
  <c r="F37"/>
  <c r="E37"/>
  <c r="P35"/>
  <c r="O35"/>
  <c r="N35"/>
  <c r="M35"/>
  <c r="L35"/>
  <c r="K35"/>
  <c r="J35"/>
  <c r="I35"/>
  <c r="G35"/>
  <c r="F35"/>
  <c r="E35"/>
  <c r="P34"/>
  <c r="O34"/>
  <c r="N34"/>
  <c r="M34"/>
  <c r="L34"/>
  <c r="K34"/>
  <c r="J34"/>
  <c r="I34"/>
  <c r="H34"/>
  <c r="G34"/>
  <c r="F34"/>
  <c r="E34"/>
  <c r="P33"/>
  <c r="O33"/>
  <c r="N33"/>
  <c r="M33"/>
  <c r="L33"/>
  <c r="K33"/>
  <c r="J33"/>
  <c r="H33"/>
  <c r="G33"/>
  <c r="F33"/>
  <c r="E33"/>
  <c r="M32"/>
  <c r="I32"/>
  <c r="E32"/>
  <c r="P31"/>
  <c r="O31"/>
  <c r="N31"/>
  <c r="M31"/>
  <c r="L31"/>
  <c r="K31"/>
  <c r="J31"/>
  <c r="I31"/>
  <c r="H31"/>
  <c r="G31"/>
  <c r="F31"/>
  <c r="E31"/>
  <c r="P30"/>
  <c r="O30"/>
  <c r="N30"/>
  <c r="M30"/>
  <c r="L30"/>
  <c r="K30"/>
  <c r="J30"/>
  <c r="I30"/>
  <c r="G30"/>
  <c r="F30"/>
  <c r="E30"/>
  <c r="P29"/>
  <c r="O29"/>
  <c r="N29"/>
  <c r="M29"/>
  <c r="L29"/>
  <c r="K29"/>
  <c r="J29"/>
  <c r="I29"/>
  <c r="H29"/>
  <c r="G29"/>
  <c r="F29"/>
  <c r="E29"/>
  <c r="P27"/>
  <c r="O27"/>
  <c r="N27"/>
  <c r="M27"/>
  <c r="L27"/>
  <c r="K27"/>
  <c r="J27"/>
  <c r="I27"/>
  <c r="H27"/>
  <c r="G27"/>
  <c r="F27"/>
  <c r="E27"/>
  <c r="P26"/>
  <c r="O26"/>
  <c r="N26"/>
  <c r="K26"/>
  <c r="J26"/>
  <c r="H26"/>
  <c r="F26"/>
  <c r="E26"/>
  <c r="P25"/>
  <c r="O25"/>
  <c r="N25"/>
  <c r="M25"/>
  <c r="L25"/>
  <c r="K25"/>
  <c r="J25"/>
  <c r="O22"/>
  <c r="K22"/>
  <c r="G22"/>
  <c r="G21"/>
  <c r="P20"/>
  <c r="O20"/>
  <c r="N20"/>
  <c r="M20"/>
  <c r="I20"/>
  <c r="H20"/>
  <c r="G20"/>
  <c r="F20"/>
  <c r="E20"/>
  <c r="P19"/>
  <c r="O19"/>
  <c r="N19"/>
  <c r="M19"/>
  <c r="L19"/>
  <c r="K19"/>
  <c r="J19"/>
  <c r="I19"/>
  <c r="H19"/>
  <c r="G19"/>
  <c r="F19"/>
  <c r="E19"/>
  <c r="P18"/>
  <c r="O18"/>
  <c r="N18"/>
  <c r="M18"/>
  <c r="I18"/>
  <c r="H18"/>
  <c r="G18"/>
  <c r="F18"/>
  <c r="E18"/>
  <c r="P17"/>
  <c r="O17"/>
  <c r="N17"/>
  <c r="M17"/>
  <c r="L17"/>
  <c r="K17"/>
  <c r="J17"/>
  <c r="H17"/>
  <c r="G17"/>
  <c r="F17"/>
  <c r="E17"/>
  <c r="P16"/>
  <c r="O16"/>
  <c r="N16"/>
  <c r="M16"/>
  <c r="L16"/>
  <c r="K16"/>
  <c r="I16"/>
  <c r="H16"/>
  <c r="G16"/>
  <c r="F16"/>
  <c r="E16"/>
  <c r="P15"/>
  <c r="O15"/>
  <c r="N15"/>
  <c r="M15"/>
  <c r="L15"/>
  <c r="K15"/>
  <c r="I15"/>
  <c r="H15"/>
  <c r="G15"/>
  <c r="F15"/>
  <c r="E15"/>
  <c r="R14"/>
  <c r="S14" s="1"/>
  <c r="R13"/>
  <c r="S13" s="1"/>
  <c r="M11"/>
  <c r="A11"/>
  <c r="A12" s="1"/>
  <c r="P9"/>
  <c r="P10" s="1"/>
  <c r="O9"/>
  <c r="N9"/>
  <c r="N10" s="1"/>
  <c r="N6" s="1"/>
  <c r="M9"/>
  <c r="M10" s="1"/>
  <c r="L9"/>
  <c r="L10" s="1"/>
  <c r="L6" s="1"/>
  <c r="K9"/>
  <c r="J9"/>
  <c r="J10" s="1"/>
  <c r="J6" s="1"/>
  <c r="I9"/>
  <c r="I10" s="1"/>
  <c r="H9"/>
  <c r="H10" s="1"/>
  <c r="H6" s="1"/>
  <c r="G9"/>
  <c r="F9"/>
  <c r="F10" s="1"/>
  <c r="F6" s="1"/>
  <c r="E9"/>
  <c r="E10" s="1"/>
  <c r="L7"/>
  <c r="L8" s="1"/>
  <c r="E7"/>
  <c r="E8" s="1"/>
  <c r="B6"/>
  <c r="B5"/>
  <c r="O170" i="6"/>
  <c r="Q170" s="1"/>
  <c r="O169"/>
  <c r="Q169" s="1"/>
  <c r="O168"/>
  <c r="Q168" s="1"/>
  <c r="O167"/>
  <c r="Q167" s="1"/>
  <c r="O166"/>
  <c r="Q166" s="1"/>
  <c r="O165"/>
  <c r="Q165" s="1"/>
  <c r="P164"/>
  <c r="N164"/>
  <c r="M164"/>
  <c r="L164"/>
  <c r="K164"/>
  <c r="J164"/>
  <c r="I164"/>
  <c r="H164"/>
  <c r="G164"/>
  <c r="F164"/>
  <c r="E164"/>
  <c r="D164"/>
  <c r="C164"/>
  <c r="P163"/>
  <c r="N163"/>
  <c r="M163"/>
  <c r="L163"/>
  <c r="K163"/>
  <c r="J163"/>
  <c r="I163"/>
  <c r="H163"/>
  <c r="G163"/>
  <c r="F163"/>
  <c r="E163"/>
  <c r="D163"/>
  <c r="C163"/>
  <c r="P162"/>
  <c r="N162"/>
  <c r="M162"/>
  <c r="L162"/>
  <c r="K162"/>
  <c r="J162"/>
  <c r="I162"/>
  <c r="H162"/>
  <c r="G162"/>
  <c r="F162"/>
  <c r="E162"/>
  <c r="D162"/>
  <c r="C162"/>
  <c r="O162" s="1"/>
  <c r="O161"/>
  <c r="Q161" s="1"/>
  <c r="N160"/>
  <c r="M160"/>
  <c r="L160"/>
  <c r="K160"/>
  <c r="J160"/>
  <c r="I160"/>
  <c r="H160"/>
  <c r="G160"/>
  <c r="F160"/>
  <c r="E160"/>
  <c r="D160"/>
  <c r="C160"/>
  <c r="O159"/>
  <c r="Q159" s="1"/>
  <c r="N158"/>
  <c r="M158"/>
  <c r="L158"/>
  <c r="K158"/>
  <c r="J158"/>
  <c r="I158"/>
  <c r="H158"/>
  <c r="G158"/>
  <c r="F158"/>
  <c r="E158"/>
  <c r="D158"/>
  <c r="C158"/>
  <c r="O158" s="1"/>
  <c r="N157"/>
  <c r="M157"/>
  <c r="L157"/>
  <c r="K157"/>
  <c r="J157"/>
  <c r="I157"/>
  <c r="H157"/>
  <c r="G157"/>
  <c r="F157"/>
  <c r="E157"/>
  <c r="D157"/>
  <c r="C157"/>
  <c r="O157" s="1"/>
  <c r="N156"/>
  <c r="M156"/>
  <c r="L156"/>
  <c r="K156"/>
  <c r="J156"/>
  <c r="I156"/>
  <c r="H156"/>
  <c r="G156"/>
  <c r="F156"/>
  <c r="E156"/>
  <c r="D156"/>
  <c r="C156"/>
  <c r="O156" s="1"/>
  <c r="P155"/>
  <c r="N155"/>
  <c r="M155"/>
  <c r="L155"/>
  <c r="L171" s="1"/>
  <c r="K155"/>
  <c r="J155"/>
  <c r="I155"/>
  <c r="H155"/>
  <c r="H171" s="1"/>
  <c r="G155"/>
  <c r="F155"/>
  <c r="E155"/>
  <c r="D155"/>
  <c r="D171" s="1"/>
  <c r="C155"/>
  <c r="O153"/>
  <c r="Q153" s="1"/>
  <c r="N152"/>
  <c r="M152"/>
  <c r="L152"/>
  <c r="K152"/>
  <c r="J152"/>
  <c r="I152"/>
  <c r="H152"/>
  <c r="G152"/>
  <c r="F152"/>
  <c r="E152"/>
  <c r="D152"/>
  <c r="C152"/>
  <c r="O151"/>
  <c r="Q151" s="1"/>
  <c r="O150"/>
  <c r="Q150" s="1"/>
  <c r="O149"/>
  <c r="Q149" s="1"/>
  <c r="O148"/>
  <c r="Q148" s="1"/>
  <c r="O147"/>
  <c r="Q147" s="1"/>
  <c r="O146"/>
  <c r="Q146" s="1"/>
  <c r="O145"/>
  <c r="Q145" s="1"/>
  <c r="O144"/>
  <c r="Q144" s="1"/>
  <c r="N143"/>
  <c r="N154" s="1"/>
  <c r="M143"/>
  <c r="M154" s="1"/>
  <c r="L143"/>
  <c r="L154" s="1"/>
  <c r="K143"/>
  <c r="K154" s="1"/>
  <c r="J143"/>
  <c r="J154" s="1"/>
  <c r="I143"/>
  <c r="I154" s="1"/>
  <c r="H143"/>
  <c r="H154" s="1"/>
  <c r="G143"/>
  <c r="G154" s="1"/>
  <c r="F143"/>
  <c r="F154" s="1"/>
  <c r="E143"/>
  <c r="E154" s="1"/>
  <c r="D143"/>
  <c r="D154" s="1"/>
  <c r="C143"/>
  <c r="C154" s="1"/>
  <c r="O142"/>
  <c r="Q142" s="1"/>
  <c r="O141"/>
  <c r="Q141" s="1"/>
  <c r="O140"/>
  <c r="Q140" s="1"/>
  <c r="O139"/>
  <c r="Q139" s="1"/>
  <c r="O138"/>
  <c r="Q138" s="1"/>
  <c r="O136"/>
  <c r="Q136" s="1"/>
  <c r="O135"/>
  <c r="Q135" s="1"/>
  <c r="N134"/>
  <c r="M134"/>
  <c r="L134"/>
  <c r="K134"/>
  <c r="I134"/>
  <c r="F134"/>
  <c r="E134"/>
  <c r="D134"/>
  <c r="C134"/>
  <c r="O133"/>
  <c r="Q133" s="1"/>
  <c r="Q132"/>
  <c r="O132"/>
  <c r="O131"/>
  <c r="Q131" s="1"/>
  <c r="P130"/>
  <c r="N130"/>
  <c r="M130"/>
  <c r="L130"/>
  <c r="K130"/>
  <c r="J130"/>
  <c r="I130"/>
  <c r="H130"/>
  <c r="G130"/>
  <c r="F130"/>
  <c r="E130"/>
  <c r="D130"/>
  <c r="C130"/>
  <c r="P129"/>
  <c r="N129"/>
  <c r="M129"/>
  <c r="L129"/>
  <c r="K129"/>
  <c r="J129"/>
  <c r="I129"/>
  <c r="H129"/>
  <c r="G129"/>
  <c r="F129"/>
  <c r="E129"/>
  <c r="D129"/>
  <c r="C129"/>
  <c r="O129" s="1"/>
  <c r="P128"/>
  <c r="N128"/>
  <c r="M128"/>
  <c r="L128"/>
  <c r="K128"/>
  <c r="J128"/>
  <c r="I128"/>
  <c r="H128"/>
  <c r="G128"/>
  <c r="F128"/>
  <c r="E128"/>
  <c r="D128"/>
  <c r="C128"/>
  <c r="O127"/>
  <c r="Q127" s="1"/>
  <c r="O125"/>
  <c r="Q125" s="1"/>
  <c r="O124"/>
  <c r="Q124" s="1"/>
  <c r="N122"/>
  <c r="M122"/>
  <c r="L122"/>
  <c r="K122"/>
  <c r="J122"/>
  <c r="I122"/>
  <c r="H122"/>
  <c r="G122"/>
  <c r="F122"/>
  <c r="E122"/>
  <c r="D122"/>
  <c r="C122"/>
  <c r="P121"/>
  <c r="N121"/>
  <c r="M121"/>
  <c r="L121"/>
  <c r="K121"/>
  <c r="J121"/>
  <c r="I121"/>
  <c r="H121"/>
  <c r="G121"/>
  <c r="F121"/>
  <c r="E121"/>
  <c r="D121"/>
  <c r="C121"/>
  <c r="O119"/>
  <c r="Q119" s="1"/>
  <c r="O118"/>
  <c r="Q118" s="1"/>
  <c r="N117"/>
  <c r="M117"/>
  <c r="L117"/>
  <c r="K117"/>
  <c r="I117"/>
  <c r="H117"/>
  <c r="G117"/>
  <c r="F117"/>
  <c r="E117"/>
  <c r="D117"/>
  <c r="C117"/>
  <c r="O116"/>
  <c r="Q116" s="1"/>
  <c r="P115"/>
  <c r="N115"/>
  <c r="M115"/>
  <c r="L115"/>
  <c r="K115"/>
  <c r="J115"/>
  <c r="I115"/>
  <c r="H115"/>
  <c r="G115"/>
  <c r="F115"/>
  <c r="E115"/>
  <c r="D115"/>
  <c r="C115"/>
  <c r="P114"/>
  <c r="O114"/>
  <c r="P113"/>
  <c r="N113"/>
  <c r="M113"/>
  <c r="L113"/>
  <c r="K113"/>
  <c r="J113"/>
  <c r="I113"/>
  <c r="H113"/>
  <c r="G113"/>
  <c r="F113"/>
  <c r="E113"/>
  <c r="D113"/>
  <c r="C113"/>
  <c r="P112"/>
  <c r="N112"/>
  <c r="M112"/>
  <c r="L112"/>
  <c r="K112"/>
  <c r="J112"/>
  <c r="I112"/>
  <c r="H112"/>
  <c r="G112"/>
  <c r="F112"/>
  <c r="E112"/>
  <c r="D112"/>
  <c r="C112"/>
  <c r="O112" s="1"/>
  <c r="Q112" s="1"/>
  <c r="P111"/>
  <c r="N111"/>
  <c r="M111"/>
  <c r="L111"/>
  <c r="K111"/>
  <c r="J111"/>
  <c r="I111"/>
  <c r="H111"/>
  <c r="G111"/>
  <c r="F111"/>
  <c r="E111"/>
  <c r="D111"/>
  <c r="C111"/>
  <c r="O110"/>
  <c r="Q110" s="1"/>
  <c r="O108"/>
  <c r="Q108" s="1"/>
  <c r="O107"/>
  <c r="Q107" s="1"/>
  <c r="N106"/>
  <c r="M106"/>
  <c r="L106"/>
  <c r="D106"/>
  <c r="C106"/>
  <c r="M105"/>
  <c r="L105"/>
  <c r="K105"/>
  <c r="J105"/>
  <c r="I105"/>
  <c r="H105"/>
  <c r="G105"/>
  <c r="F105"/>
  <c r="E105"/>
  <c r="D105"/>
  <c r="C105"/>
  <c r="P104"/>
  <c r="N104"/>
  <c r="M104"/>
  <c r="L104"/>
  <c r="K104"/>
  <c r="J104"/>
  <c r="I104"/>
  <c r="H104"/>
  <c r="G104"/>
  <c r="F104"/>
  <c r="E104"/>
  <c r="D104"/>
  <c r="C104"/>
  <c r="O102"/>
  <c r="Q102" s="1"/>
  <c r="O101"/>
  <c r="Q101" s="1"/>
  <c r="N100"/>
  <c r="M100"/>
  <c r="L100"/>
  <c r="K100"/>
  <c r="J100"/>
  <c r="I100"/>
  <c r="H100"/>
  <c r="G100"/>
  <c r="F100"/>
  <c r="E100"/>
  <c r="D100"/>
  <c r="C100"/>
  <c r="O99"/>
  <c r="Q99" s="1"/>
  <c r="O98"/>
  <c r="Q98" s="1"/>
  <c r="O97"/>
  <c r="Q97" s="1"/>
  <c r="P96"/>
  <c r="N96"/>
  <c r="M96"/>
  <c r="L96"/>
  <c r="K96"/>
  <c r="J96"/>
  <c r="I96"/>
  <c r="H96"/>
  <c r="G96"/>
  <c r="F96"/>
  <c r="E96"/>
  <c r="D96"/>
  <c r="C96"/>
  <c r="P95"/>
  <c r="N95"/>
  <c r="M95"/>
  <c r="L95"/>
  <c r="K95"/>
  <c r="J95"/>
  <c r="I95"/>
  <c r="H95"/>
  <c r="G95"/>
  <c r="F95"/>
  <c r="E95"/>
  <c r="D95"/>
  <c r="C95"/>
  <c r="P94"/>
  <c r="N94"/>
  <c r="M94"/>
  <c r="L94"/>
  <c r="K94"/>
  <c r="J94"/>
  <c r="I94"/>
  <c r="H94"/>
  <c r="G94"/>
  <c r="F94"/>
  <c r="E94"/>
  <c r="D94"/>
  <c r="C94"/>
  <c r="O93"/>
  <c r="Q93" s="1"/>
  <c r="O91"/>
  <c r="Q91" s="1"/>
  <c r="O90"/>
  <c r="Q90" s="1"/>
  <c r="N89"/>
  <c r="M89"/>
  <c r="L89"/>
  <c r="K89"/>
  <c r="J89"/>
  <c r="I89"/>
  <c r="H89"/>
  <c r="N88"/>
  <c r="M88"/>
  <c r="L88"/>
  <c r="K88"/>
  <c r="J88"/>
  <c r="I88"/>
  <c r="H88"/>
  <c r="G88"/>
  <c r="F88"/>
  <c r="E88"/>
  <c r="D88"/>
  <c r="C88"/>
  <c r="P87"/>
  <c r="N87"/>
  <c r="M87"/>
  <c r="L87"/>
  <c r="K87"/>
  <c r="J87"/>
  <c r="I87"/>
  <c r="H87"/>
  <c r="G87"/>
  <c r="F87"/>
  <c r="E87"/>
  <c r="D87"/>
  <c r="C87"/>
  <c r="O85"/>
  <c r="Q85" s="1"/>
  <c r="N84"/>
  <c r="L84"/>
  <c r="K84"/>
  <c r="J84"/>
  <c r="H84"/>
  <c r="F84"/>
  <c r="E84"/>
  <c r="C84"/>
  <c r="N83"/>
  <c r="M83"/>
  <c r="K83"/>
  <c r="I83"/>
  <c r="H83"/>
  <c r="E83"/>
  <c r="D83"/>
  <c r="C83"/>
  <c r="O82"/>
  <c r="Q82" s="1"/>
  <c r="P81"/>
  <c r="N81"/>
  <c r="M81"/>
  <c r="L81"/>
  <c r="K81"/>
  <c r="J81"/>
  <c r="I81"/>
  <c r="H81"/>
  <c r="G81"/>
  <c r="F81"/>
  <c r="E81"/>
  <c r="D81"/>
  <c r="C81"/>
  <c r="O81" s="1"/>
  <c r="Q81" s="1"/>
  <c r="P80"/>
  <c r="N80"/>
  <c r="M80"/>
  <c r="L80"/>
  <c r="K80"/>
  <c r="J80"/>
  <c r="I80"/>
  <c r="H80"/>
  <c r="G80"/>
  <c r="F80"/>
  <c r="E80"/>
  <c r="D80"/>
  <c r="C80"/>
  <c r="P79"/>
  <c r="N79"/>
  <c r="M79"/>
  <c r="L79"/>
  <c r="K79"/>
  <c r="J79"/>
  <c r="I79"/>
  <c r="H79"/>
  <c r="G79"/>
  <c r="F79"/>
  <c r="E79"/>
  <c r="D79"/>
  <c r="C79"/>
  <c r="P78"/>
  <c r="N78"/>
  <c r="M78"/>
  <c r="L78"/>
  <c r="K78"/>
  <c r="J78"/>
  <c r="I78"/>
  <c r="H78"/>
  <c r="G78"/>
  <c r="F78"/>
  <c r="E78"/>
  <c r="D78"/>
  <c r="C78"/>
  <c r="P77"/>
  <c r="N77"/>
  <c r="M77"/>
  <c r="L77"/>
  <c r="K77"/>
  <c r="J77"/>
  <c r="I77"/>
  <c r="H77"/>
  <c r="G77"/>
  <c r="F77"/>
  <c r="E77"/>
  <c r="D77"/>
  <c r="C77"/>
  <c r="O77" s="1"/>
  <c r="Q77" s="1"/>
  <c r="P76"/>
  <c r="O76"/>
  <c r="J74"/>
  <c r="I74"/>
  <c r="N73"/>
  <c r="M73"/>
  <c r="L73"/>
  <c r="K73"/>
  <c r="J73"/>
  <c r="I73"/>
  <c r="H73"/>
  <c r="F73"/>
  <c r="E73"/>
  <c r="D73"/>
  <c r="C73"/>
  <c r="N72"/>
  <c r="M72"/>
  <c r="L72"/>
  <c r="D72"/>
  <c r="C72"/>
  <c r="N71"/>
  <c r="M71"/>
  <c r="L71"/>
  <c r="K71"/>
  <c r="J71"/>
  <c r="I71"/>
  <c r="H71"/>
  <c r="G71"/>
  <c r="F71"/>
  <c r="E71"/>
  <c r="D71"/>
  <c r="C71"/>
  <c r="O71" s="1"/>
  <c r="P70"/>
  <c r="M70"/>
  <c r="L70"/>
  <c r="K70"/>
  <c r="J70"/>
  <c r="I70"/>
  <c r="H70"/>
  <c r="G70"/>
  <c r="F70"/>
  <c r="E70"/>
  <c r="D70"/>
  <c r="C70"/>
  <c r="O68"/>
  <c r="Q68" s="1"/>
  <c r="O67"/>
  <c r="N66"/>
  <c r="M66"/>
  <c r="L66"/>
  <c r="K66"/>
  <c r="I66"/>
  <c r="F66"/>
  <c r="E66"/>
  <c r="D66"/>
  <c r="C66"/>
  <c r="O65"/>
  <c r="Q65" s="1"/>
  <c r="P64"/>
  <c r="N64"/>
  <c r="M64"/>
  <c r="L64"/>
  <c r="K64"/>
  <c r="J64"/>
  <c r="I64"/>
  <c r="H64"/>
  <c r="G64"/>
  <c r="F64"/>
  <c r="E64"/>
  <c r="D64"/>
  <c r="C64"/>
  <c r="P63"/>
  <c r="N63"/>
  <c r="M63"/>
  <c r="L63"/>
  <c r="K63"/>
  <c r="J63"/>
  <c r="I63"/>
  <c r="H63"/>
  <c r="G63"/>
  <c r="F63"/>
  <c r="E63"/>
  <c r="D63"/>
  <c r="C63"/>
  <c r="P62"/>
  <c r="N62"/>
  <c r="M62"/>
  <c r="L62"/>
  <c r="K62"/>
  <c r="J62"/>
  <c r="I62"/>
  <c r="H62"/>
  <c r="G62"/>
  <c r="F62"/>
  <c r="E62"/>
  <c r="D62"/>
  <c r="C62"/>
  <c r="P61"/>
  <c r="N61"/>
  <c r="M61"/>
  <c r="L61"/>
  <c r="K61"/>
  <c r="J61"/>
  <c r="I61"/>
  <c r="H61"/>
  <c r="G61"/>
  <c r="F61"/>
  <c r="E61"/>
  <c r="D61"/>
  <c r="C61"/>
  <c r="P60"/>
  <c r="N60"/>
  <c r="M60"/>
  <c r="L60"/>
  <c r="K60"/>
  <c r="J60"/>
  <c r="I60"/>
  <c r="H60"/>
  <c r="G60"/>
  <c r="F60"/>
  <c r="E60"/>
  <c r="D60"/>
  <c r="C60"/>
  <c r="O59"/>
  <c r="J57"/>
  <c r="I57"/>
  <c r="N56"/>
  <c r="M56"/>
  <c r="L56"/>
  <c r="K56"/>
  <c r="J56"/>
  <c r="I56"/>
  <c r="H56"/>
  <c r="F56"/>
  <c r="E56"/>
  <c r="D56"/>
  <c r="C56"/>
  <c r="N55"/>
  <c r="M55"/>
  <c r="L55"/>
  <c r="D55"/>
  <c r="C55"/>
  <c r="N54"/>
  <c r="M54"/>
  <c r="L54"/>
  <c r="K54"/>
  <c r="J54"/>
  <c r="I54"/>
  <c r="H54"/>
  <c r="G54"/>
  <c r="F54"/>
  <c r="E54"/>
  <c r="D54"/>
  <c r="C54"/>
  <c r="N53"/>
  <c r="M53"/>
  <c r="L53"/>
  <c r="K53"/>
  <c r="J53"/>
  <c r="I53"/>
  <c r="H53"/>
  <c r="G53"/>
  <c r="F53"/>
  <c r="D53"/>
  <c r="C53"/>
  <c r="O51"/>
  <c r="Q51" s="1"/>
  <c r="N50"/>
  <c r="M50"/>
  <c r="M16" s="1"/>
  <c r="L50"/>
  <c r="K50"/>
  <c r="J50"/>
  <c r="J16" s="1"/>
  <c r="I50"/>
  <c r="I16" s="1"/>
  <c r="H50"/>
  <c r="F50"/>
  <c r="E50"/>
  <c r="E16" s="1"/>
  <c r="D50"/>
  <c r="D16" s="1"/>
  <c r="C50"/>
  <c r="N49"/>
  <c r="M49"/>
  <c r="L49"/>
  <c r="K49"/>
  <c r="I49"/>
  <c r="F49"/>
  <c r="E49"/>
  <c r="D49"/>
  <c r="C49"/>
  <c r="O48"/>
  <c r="Q48" s="1"/>
  <c r="N47"/>
  <c r="M47"/>
  <c r="L47"/>
  <c r="K47"/>
  <c r="J47"/>
  <c r="I47"/>
  <c r="H47"/>
  <c r="G47"/>
  <c r="F47"/>
  <c r="E47"/>
  <c r="D47"/>
  <c r="C47"/>
  <c r="P46"/>
  <c r="N46"/>
  <c r="M46"/>
  <c r="L46"/>
  <c r="K46"/>
  <c r="J46"/>
  <c r="I46"/>
  <c r="H46"/>
  <c r="G46"/>
  <c r="F46"/>
  <c r="E46"/>
  <c r="D46"/>
  <c r="C46"/>
  <c r="P45"/>
  <c r="N45"/>
  <c r="M45"/>
  <c r="L45"/>
  <c r="K45"/>
  <c r="J45"/>
  <c r="I45"/>
  <c r="H45"/>
  <c r="G45"/>
  <c r="F45"/>
  <c r="E45"/>
  <c r="D45"/>
  <c r="C45"/>
  <c r="P44"/>
  <c r="N44"/>
  <c r="M44"/>
  <c r="L44"/>
  <c r="K44"/>
  <c r="J44"/>
  <c r="I44"/>
  <c r="H44"/>
  <c r="G44"/>
  <c r="F44"/>
  <c r="E44"/>
  <c r="D44"/>
  <c r="C44"/>
  <c r="N43"/>
  <c r="M43"/>
  <c r="L43"/>
  <c r="K43"/>
  <c r="J43"/>
  <c r="I43"/>
  <c r="H43"/>
  <c r="G43"/>
  <c r="F43"/>
  <c r="E43"/>
  <c r="D43"/>
  <c r="C43"/>
  <c r="N42"/>
  <c r="N8" s="1"/>
  <c r="M42"/>
  <c r="L42"/>
  <c r="L8" s="1"/>
  <c r="K42"/>
  <c r="K8" s="1"/>
  <c r="J42"/>
  <c r="J8" s="1"/>
  <c r="H42"/>
  <c r="H8" s="1"/>
  <c r="G42"/>
  <c r="F42"/>
  <c r="F8" s="1"/>
  <c r="E42"/>
  <c r="E8" s="1"/>
  <c r="D42"/>
  <c r="D8" s="1"/>
  <c r="C42"/>
  <c r="J40"/>
  <c r="J6" s="1"/>
  <c r="I40"/>
  <c r="I6" s="1"/>
  <c r="N39"/>
  <c r="M39"/>
  <c r="L39"/>
  <c r="K39"/>
  <c r="J39"/>
  <c r="I39"/>
  <c r="H39"/>
  <c r="F39"/>
  <c r="E39"/>
  <c r="D39"/>
  <c r="C39"/>
  <c r="N38"/>
  <c r="M38"/>
  <c r="L38"/>
  <c r="K38"/>
  <c r="D38"/>
  <c r="C38"/>
  <c r="P37"/>
  <c r="J37"/>
  <c r="I37"/>
  <c r="C37"/>
  <c r="P36"/>
  <c r="J36"/>
  <c r="I36"/>
  <c r="E36"/>
  <c r="D36"/>
  <c r="C36"/>
  <c r="O34"/>
  <c r="Q34" s="1"/>
  <c r="O33"/>
  <c r="Q33" s="1"/>
  <c r="N32"/>
  <c r="M32"/>
  <c r="L32"/>
  <c r="K32"/>
  <c r="H32"/>
  <c r="F32"/>
  <c r="E32"/>
  <c r="D32"/>
  <c r="C32"/>
  <c r="O31"/>
  <c r="Q31" s="1"/>
  <c r="P30"/>
  <c r="N30"/>
  <c r="M30"/>
  <c r="M13" s="1"/>
  <c r="L30"/>
  <c r="L13" s="1"/>
  <c r="K30"/>
  <c r="J30"/>
  <c r="I30"/>
  <c r="I13" s="1"/>
  <c r="H30"/>
  <c r="H13" s="1"/>
  <c r="G30"/>
  <c r="F30"/>
  <c r="E30"/>
  <c r="E13" s="1"/>
  <c r="D30"/>
  <c r="D13" s="1"/>
  <c r="C30"/>
  <c r="P29"/>
  <c r="N29"/>
  <c r="N12" s="1"/>
  <c r="M29"/>
  <c r="M12" s="1"/>
  <c r="L29"/>
  <c r="K29"/>
  <c r="J29"/>
  <c r="J12" s="1"/>
  <c r="I29"/>
  <c r="H29"/>
  <c r="G29"/>
  <c r="F29"/>
  <c r="F12" s="1"/>
  <c r="E29"/>
  <c r="E12" s="1"/>
  <c r="D29"/>
  <c r="C29"/>
  <c r="P28"/>
  <c r="N28"/>
  <c r="N11" s="1"/>
  <c r="M28"/>
  <c r="L28"/>
  <c r="K28"/>
  <c r="J28"/>
  <c r="J11" s="1"/>
  <c r="I28"/>
  <c r="H28"/>
  <c r="G28"/>
  <c r="F28"/>
  <c r="F11" s="1"/>
  <c r="E28"/>
  <c r="D28"/>
  <c r="C28"/>
  <c r="P27"/>
  <c r="N27"/>
  <c r="M27"/>
  <c r="L27"/>
  <c r="K27"/>
  <c r="K10" s="1"/>
  <c r="J27"/>
  <c r="I27"/>
  <c r="H27"/>
  <c r="G27"/>
  <c r="G10" s="1"/>
  <c r="F27"/>
  <c r="E27"/>
  <c r="D27"/>
  <c r="C27"/>
  <c r="P26"/>
  <c r="N26"/>
  <c r="M26"/>
  <c r="L26"/>
  <c r="L9" s="1"/>
  <c r="K26"/>
  <c r="J26"/>
  <c r="I26"/>
  <c r="H26"/>
  <c r="H9" s="1"/>
  <c r="G26"/>
  <c r="F26"/>
  <c r="E26"/>
  <c r="D26"/>
  <c r="D9" s="1"/>
  <c r="C26"/>
  <c r="O25"/>
  <c r="Q25" s="1"/>
  <c r="O23"/>
  <c r="Q23" s="1"/>
  <c r="N22"/>
  <c r="N5" s="1"/>
  <c r="M22"/>
  <c r="L22"/>
  <c r="K22"/>
  <c r="K5" s="1"/>
  <c r="J22"/>
  <c r="J5" s="1"/>
  <c r="H22"/>
  <c r="G22"/>
  <c r="F22"/>
  <c r="E22"/>
  <c r="E5" s="1"/>
  <c r="D22"/>
  <c r="C22"/>
  <c r="N21"/>
  <c r="M21"/>
  <c r="L21"/>
  <c r="H21"/>
  <c r="D21"/>
  <c r="C21"/>
  <c r="N20"/>
  <c r="M20"/>
  <c r="L20"/>
  <c r="K20"/>
  <c r="G20"/>
  <c r="F20"/>
  <c r="C20"/>
  <c r="P19"/>
  <c r="N19"/>
  <c r="M19"/>
  <c r="L19"/>
  <c r="K19"/>
  <c r="J19"/>
  <c r="H19"/>
  <c r="G19"/>
  <c r="F19"/>
  <c r="E19"/>
  <c r="C19"/>
  <c r="N17"/>
  <c r="M17"/>
  <c r="L17"/>
  <c r="K17"/>
  <c r="J17"/>
  <c r="I17"/>
  <c r="H17"/>
  <c r="G17"/>
  <c r="F17"/>
  <c r="E17"/>
  <c r="D17"/>
  <c r="C17"/>
  <c r="N16"/>
  <c r="H16"/>
  <c r="M15"/>
  <c r="K15"/>
  <c r="N14"/>
  <c r="M14"/>
  <c r="L14"/>
  <c r="K14"/>
  <c r="J14"/>
  <c r="I14"/>
  <c r="H14"/>
  <c r="G14"/>
  <c r="F14"/>
  <c r="E14"/>
  <c r="D14"/>
  <c r="C14"/>
  <c r="I12"/>
  <c r="M10"/>
  <c r="M8"/>
  <c r="G8"/>
  <c r="C8"/>
  <c r="F5"/>
  <c r="C2"/>
  <c r="J17" i="3"/>
  <c r="J46" s="1"/>
  <c r="J75" s="1"/>
  <c r="G17"/>
  <c r="G46" s="1"/>
  <c r="G75" s="1"/>
  <c r="F17"/>
  <c r="F46" s="1"/>
  <c r="F75" s="1"/>
  <c r="T191" i="10"/>
  <c r="B17" i="3"/>
  <c r="B46" s="1"/>
  <c r="G16"/>
  <c r="G45" s="1"/>
  <c r="G74" s="1"/>
  <c r="P67" i="6"/>
  <c r="E186" i="12"/>
  <c r="H25" i="3"/>
  <c r="H54" s="1"/>
  <c r="H83" s="1"/>
  <c r="E25"/>
  <c r="E54" s="1"/>
  <c r="E83" s="1"/>
  <c r="D25"/>
  <c r="D54" s="1"/>
  <c r="D83" s="1"/>
  <c r="R178" i="7"/>
  <c r="E182" i="10"/>
  <c r="E185" s="1"/>
  <c r="I15" i="3"/>
  <c r="I44" s="1"/>
  <c r="I73" s="1"/>
  <c r="P117" i="6"/>
  <c r="P100"/>
  <c r="R175" i="7"/>
  <c r="R174"/>
  <c r="R173"/>
  <c r="R172"/>
  <c r="R171"/>
  <c r="R170"/>
  <c r="E174" i="10"/>
  <c r="E172" i="15"/>
  <c r="K172" s="1"/>
  <c r="E172" i="11"/>
  <c r="K172" s="1"/>
  <c r="E173" i="10"/>
  <c r="K173" s="1"/>
  <c r="E172"/>
  <c r="E170" i="15"/>
  <c r="E170" i="14"/>
  <c r="E172" i="12"/>
  <c r="E170" i="11"/>
  <c r="E171" i="10"/>
  <c r="R164" i="7"/>
  <c r="R162"/>
  <c r="R161"/>
  <c r="R160"/>
  <c r="G8" i="3"/>
  <c r="G37" s="1"/>
  <c r="G66" s="1"/>
  <c r="P59" i="6"/>
  <c r="T161" i="10"/>
  <c r="R156" i="7"/>
  <c r="E160" i="10"/>
  <c r="P143" i="6"/>
  <c r="E154" i="14"/>
  <c r="F154" s="1"/>
  <c r="E156" i="12"/>
  <c r="F156" s="1"/>
  <c r="E154" i="11"/>
  <c r="F154" s="1"/>
  <c r="E155" i="10"/>
  <c r="F155" s="1"/>
  <c r="R152" i="7"/>
  <c r="R151"/>
  <c r="E152" i="10"/>
  <c r="F152" s="1"/>
  <c r="R149" i="7"/>
  <c r="R148"/>
  <c r="R147"/>
  <c r="R146"/>
  <c r="R145"/>
  <c r="R144"/>
  <c r="R143"/>
  <c r="R142"/>
  <c r="R141"/>
  <c r="R140"/>
  <c r="R139"/>
  <c r="R138"/>
  <c r="E138" i="11"/>
  <c r="H138" s="1"/>
  <c r="E138" i="10"/>
  <c r="L138" s="1"/>
  <c r="R135" i="7"/>
  <c r="R134"/>
  <c r="E134" i="15"/>
  <c r="F134" s="1"/>
  <c r="R132" i="7"/>
  <c r="R131"/>
  <c r="R130"/>
  <c r="R129"/>
  <c r="R128"/>
  <c r="R127"/>
  <c r="E127" i="15"/>
  <c r="F127" s="1"/>
  <c r="E128" i="10"/>
  <c r="F128" s="1"/>
  <c r="R126" i="7"/>
  <c r="E126" i="14"/>
  <c r="F126" s="1"/>
  <c r="E128" i="12"/>
  <c r="F128" s="1"/>
  <c r="E126" i="11"/>
  <c r="F126" s="1"/>
  <c r="E127" i="10"/>
  <c r="F127" s="1"/>
  <c r="E125" i="14"/>
  <c r="F125" s="1"/>
  <c r="E126" i="10"/>
  <c r="F126" s="1"/>
  <c r="R123" i="7"/>
  <c r="R122"/>
  <c r="R121"/>
  <c r="R120"/>
  <c r="R119"/>
  <c r="R118"/>
  <c r="R117"/>
  <c r="R116"/>
  <c r="R115"/>
  <c r="R114"/>
  <c r="E116" i="10"/>
  <c r="L116" s="1"/>
  <c r="R113" i="7"/>
  <c r="R112"/>
  <c r="R111"/>
  <c r="E113" i="12"/>
  <c r="F113" s="1"/>
  <c r="R109" i="7"/>
  <c r="R108"/>
  <c r="R107"/>
  <c r="E108" i="10"/>
  <c r="L108" s="1"/>
  <c r="R105" i="7"/>
  <c r="E106" i="10"/>
  <c r="F106" s="1"/>
  <c r="E105"/>
  <c r="E104"/>
  <c r="T104" s="1"/>
  <c r="E103"/>
  <c r="K103" s="1"/>
  <c r="E102"/>
  <c r="E100" i="14"/>
  <c r="E101" i="10"/>
  <c r="R98" i="7"/>
  <c r="E101" i="12"/>
  <c r="K101" s="1"/>
  <c r="E99" i="11"/>
  <c r="E100" i="10"/>
  <c r="R97" i="7"/>
  <c r="E99" i="10"/>
  <c r="E98"/>
  <c r="R95" i="7"/>
  <c r="R93"/>
  <c r="R92"/>
  <c r="R91"/>
  <c r="R90"/>
  <c r="E90" i="14"/>
  <c r="F90" s="1"/>
  <c r="E90" i="13"/>
  <c r="F90" s="1"/>
  <c r="E92" i="12"/>
  <c r="F92" s="1"/>
  <c r="E90" i="11"/>
  <c r="F90" s="1"/>
  <c r="E91" i="10"/>
  <c r="F91" s="1"/>
  <c r="E89" i="13"/>
  <c r="F89" s="1"/>
  <c r="E90" i="10"/>
  <c r="F90" s="1"/>
  <c r="E88" i="13"/>
  <c r="F88" s="1"/>
  <c r="E87"/>
  <c r="F87" s="1"/>
  <c r="E88" i="10"/>
  <c r="F88" s="1"/>
  <c r="R85" i="7"/>
  <c r="R84"/>
  <c r="E86" i="10"/>
  <c r="E88" i="12"/>
  <c r="F88" s="1"/>
  <c r="E84" i="10"/>
  <c r="H84" s="1"/>
  <c r="E83" i="14"/>
  <c r="J83" s="1"/>
  <c r="E84" i="12"/>
  <c r="J84" s="1"/>
  <c r="E83" i="11"/>
  <c r="K83" s="1"/>
  <c r="E83" i="10"/>
  <c r="J83" s="1"/>
  <c r="R80" i="7"/>
  <c r="R79"/>
  <c r="R78"/>
  <c r="R76"/>
  <c r="R75"/>
  <c r="E77" i="10"/>
  <c r="E76" i="15"/>
  <c r="G76" s="1"/>
  <c r="F74" i="7" s="1"/>
  <c r="E76" i="10"/>
  <c r="T76" s="1"/>
  <c r="R73" i="7"/>
  <c r="E74" i="14"/>
  <c r="K74" s="1"/>
  <c r="E74" i="10"/>
  <c r="K74" s="1"/>
  <c r="E73" i="14"/>
  <c r="J73" s="1"/>
  <c r="E71"/>
  <c r="N71" s="1"/>
  <c r="E72" i="12"/>
  <c r="N72" s="1"/>
  <c r="E71" i="11"/>
  <c r="N71" s="1"/>
  <c r="E71" i="10"/>
  <c r="N71" s="1"/>
  <c r="R68" i="7"/>
  <c r="T68" i="10"/>
  <c r="P158" i="6"/>
  <c r="P56"/>
  <c r="P157"/>
  <c r="P123"/>
  <c r="R59" i="7"/>
  <c r="R58"/>
  <c r="R57"/>
  <c r="R55"/>
  <c r="R54"/>
  <c r="R53"/>
  <c r="R51"/>
  <c r="R50"/>
  <c r="R49"/>
  <c r="R47"/>
  <c r="R46"/>
  <c r="R45"/>
  <c r="R43"/>
  <c r="E44" i="13"/>
  <c r="F44" s="1"/>
  <c r="R41" i="7"/>
  <c r="R40"/>
  <c r="R38"/>
  <c r="R37"/>
  <c r="R36"/>
  <c r="R34"/>
  <c r="R33"/>
  <c r="R32"/>
  <c r="R30"/>
  <c r="R29"/>
  <c r="R27"/>
  <c r="E28" i="14"/>
  <c r="H28" s="1"/>
  <c r="E28" i="11"/>
  <c r="H28" s="1"/>
  <c r="E26" i="14"/>
  <c r="J26" s="1"/>
  <c r="E26" i="10"/>
  <c r="J26" s="1"/>
  <c r="R23" i="7"/>
  <c r="E25" i="10"/>
  <c r="H25" s="1"/>
  <c r="R22" i="7"/>
  <c r="E23" i="11"/>
  <c r="L23" s="1"/>
  <c r="E23" i="10"/>
  <c r="L23" s="1"/>
  <c r="E20"/>
  <c r="L20" s="1"/>
  <c r="E19" i="14"/>
  <c r="E19" i="13"/>
  <c r="E18" i="11"/>
  <c r="K18" s="1"/>
  <c r="E17"/>
  <c r="E12" i="16"/>
  <c r="G24" i="3"/>
  <c r="G53" s="1"/>
  <c r="G82" s="1"/>
  <c r="E12" i="10"/>
  <c r="R9" i="7"/>
  <c r="E10" i="16"/>
  <c r="E10" i="17"/>
  <c r="P122" i="6"/>
  <c r="E10" i="14"/>
  <c r="E10" i="12"/>
  <c r="G27" i="3"/>
  <c r="F27"/>
  <c r="O187" i="4"/>
  <c r="B187" s="1"/>
  <c r="M187"/>
  <c r="L187"/>
  <c r="K187"/>
  <c r="J187"/>
  <c r="I187"/>
  <c r="H187"/>
  <c r="G187"/>
  <c r="F187"/>
  <c r="E187"/>
  <c r="P186"/>
  <c r="O186"/>
  <c r="P185"/>
  <c r="Q185" s="1"/>
  <c r="L184"/>
  <c r="K184"/>
  <c r="J184"/>
  <c r="I184"/>
  <c r="G184"/>
  <c r="E184"/>
  <c r="M183"/>
  <c r="M184" s="1"/>
  <c r="H183"/>
  <c r="H184" s="1"/>
  <c r="M181"/>
  <c r="L181"/>
  <c r="K181"/>
  <c r="J181"/>
  <c r="I181"/>
  <c r="H181"/>
  <c r="G181"/>
  <c r="F181"/>
  <c r="E181"/>
  <c r="P180"/>
  <c r="O180"/>
  <c r="O181" s="1"/>
  <c r="M178"/>
  <c r="L178"/>
  <c r="I178"/>
  <c r="P177"/>
  <c r="Q177" s="1"/>
  <c r="O177"/>
  <c r="P176"/>
  <c r="O176"/>
  <c r="P175"/>
  <c r="Q175" s="1"/>
  <c r="O175"/>
  <c r="P174"/>
  <c r="O174"/>
  <c r="Q174" s="1"/>
  <c r="P173"/>
  <c r="Q173" s="1"/>
  <c r="O173"/>
  <c r="F172"/>
  <c r="K171"/>
  <c r="P171" s="1"/>
  <c r="G171"/>
  <c r="F171"/>
  <c r="E171"/>
  <c r="P170"/>
  <c r="F170"/>
  <c r="O170" s="1"/>
  <c r="K169"/>
  <c r="J169"/>
  <c r="J178" s="1"/>
  <c r="H169"/>
  <c r="H178" s="1"/>
  <c r="G169"/>
  <c r="G178" s="1"/>
  <c r="F169"/>
  <c r="E169"/>
  <c r="N167"/>
  <c r="M167"/>
  <c r="L167"/>
  <c r="K167"/>
  <c r="I167"/>
  <c r="H167"/>
  <c r="G167"/>
  <c r="E167"/>
  <c r="P166"/>
  <c r="O166"/>
  <c r="J165"/>
  <c r="F165"/>
  <c r="P164"/>
  <c r="O164"/>
  <c r="P163"/>
  <c r="O163"/>
  <c r="Q162"/>
  <c r="P162"/>
  <c r="O162"/>
  <c r="J161"/>
  <c r="J167" s="1"/>
  <c r="F161"/>
  <c r="M159"/>
  <c r="L159"/>
  <c r="K159"/>
  <c r="J159"/>
  <c r="I159"/>
  <c r="H159"/>
  <c r="G159"/>
  <c r="E159"/>
  <c r="F158"/>
  <c r="N156"/>
  <c r="M156"/>
  <c r="L156"/>
  <c r="J155"/>
  <c r="H155"/>
  <c r="G155"/>
  <c r="F155"/>
  <c r="E155"/>
  <c r="P154"/>
  <c r="O154"/>
  <c r="Q154" s="1"/>
  <c r="P153"/>
  <c r="Q153" s="1"/>
  <c r="O153"/>
  <c r="F152"/>
  <c r="E152"/>
  <c r="O152" s="1"/>
  <c r="P151"/>
  <c r="Q151" s="1"/>
  <c r="O151"/>
  <c r="P150"/>
  <c r="O150"/>
  <c r="P149"/>
  <c r="Q149" s="1"/>
  <c r="O149"/>
  <c r="P148"/>
  <c r="O148"/>
  <c r="Q148" s="1"/>
  <c r="P147"/>
  <c r="Q147" s="1"/>
  <c r="O147"/>
  <c r="P146"/>
  <c r="O146"/>
  <c r="P145"/>
  <c r="O145"/>
  <c r="P144"/>
  <c r="O144"/>
  <c r="Q144" s="1"/>
  <c r="P143"/>
  <c r="O143"/>
  <c r="P142"/>
  <c r="Q142" s="1"/>
  <c r="O142"/>
  <c r="P141"/>
  <c r="O141"/>
  <c r="P140"/>
  <c r="O140"/>
  <c r="G139"/>
  <c r="O139" s="1"/>
  <c r="F138"/>
  <c r="O138" s="1"/>
  <c r="P137"/>
  <c r="Q137" s="1"/>
  <c r="O137"/>
  <c r="P136"/>
  <c r="O136"/>
  <c r="K135"/>
  <c r="O135" s="1"/>
  <c r="P134"/>
  <c r="Q134" s="1"/>
  <c r="O134"/>
  <c r="P133"/>
  <c r="O133"/>
  <c r="Q133" s="1"/>
  <c r="P132"/>
  <c r="Q132" s="1"/>
  <c r="O132"/>
  <c r="P131"/>
  <c r="O131"/>
  <c r="P130"/>
  <c r="Q130" s="1"/>
  <c r="O130"/>
  <c r="P129"/>
  <c r="O129"/>
  <c r="K128"/>
  <c r="F128"/>
  <c r="E128"/>
  <c r="O128" s="1"/>
  <c r="J127"/>
  <c r="P127" s="1"/>
  <c r="Q127" s="1"/>
  <c r="H127"/>
  <c r="G127"/>
  <c r="F127"/>
  <c r="E127"/>
  <c r="O127" s="1"/>
  <c r="J126"/>
  <c r="F126"/>
  <c r="E126"/>
  <c r="O126" s="1"/>
  <c r="P125"/>
  <c r="Q125" s="1"/>
  <c r="O125"/>
  <c r="P124"/>
  <c r="O124"/>
  <c r="P123"/>
  <c r="O123"/>
  <c r="P122"/>
  <c r="O122"/>
  <c r="Q122" s="1"/>
  <c r="P121"/>
  <c r="O121"/>
  <c r="P120"/>
  <c r="O120"/>
  <c r="Q120" s="1"/>
  <c r="P119"/>
  <c r="O119"/>
  <c r="P118"/>
  <c r="O118"/>
  <c r="Q118" s="1"/>
  <c r="P117"/>
  <c r="O117"/>
  <c r="F116"/>
  <c r="P116" s="1"/>
  <c r="P115"/>
  <c r="O115"/>
  <c r="Q115" s="1"/>
  <c r="P114"/>
  <c r="O114"/>
  <c r="E113"/>
  <c r="P113" s="1"/>
  <c r="P112"/>
  <c r="O112"/>
  <c r="Q112" s="1"/>
  <c r="E112"/>
  <c r="P111"/>
  <c r="O111"/>
  <c r="Q111" s="1"/>
  <c r="P110"/>
  <c r="Q110" s="1"/>
  <c r="O110"/>
  <c r="P109"/>
  <c r="O109"/>
  <c r="Q109" s="1"/>
  <c r="P108"/>
  <c r="Q108" s="1"/>
  <c r="F108"/>
  <c r="O108" s="1"/>
  <c r="P107"/>
  <c r="O107"/>
  <c r="F106"/>
  <c r="E106"/>
  <c r="F105"/>
  <c r="P104"/>
  <c r="Q104" s="1"/>
  <c r="F104"/>
  <c r="O104" s="1"/>
  <c r="F103"/>
  <c r="P102"/>
  <c r="Q102" s="1"/>
  <c r="F102"/>
  <c r="O102" s="1"/>
  <c r="J101"/>
  <c r="F101"/>
  <c r="O101" s="1"/>
  <c r="F100"/>
  <c r="P100" s="1"/>
  <c r="F99"/>
  <c r="P99" s="1"/>
  <c r="F98"/>
  <c r="P97"/>
  <c r="O97"/>
  <c r="F96"/>
  <c r="P95"/>
  <c r="Q95" s="1"/>
  <c r="O95"/>
  <c r="P94"/>
  <c r="O94"/>
  <c r="Q94" s="1"/>
  <c r="P93"/>
  <c r="Q93" s="1"/>
  <c r="O93"/>
  <c r="P92"/>
  <c r="O92"/>
  <c r="Q92" s="1"/>
  <c r="J91"/>
  <c r="I91"/>
  <c r="H91"/>
  <c r="G91"/>
  <c r="P91" s="1"/>
  <c r="F91"/>
  <c r="E91"/>
  <c r="P90"/>
  <c r="Q90" s="1"/>
  <c r="F90"/>
  <c r="O90" s="1"/>
  <c r="P89"/>
  <c r="Q89" s="1"/>
  <c r="O89"/>
  <c r="F88"/>
  <c r="E88"/>
  <c r="P87"/>
  <c r="O87"/>
  <c r="Q87" s="1"/>
  <c r="P86"/>
  <c r="Q86" s="1"/>
  <c r="F86"/>
  <c r="O86" s="1"/>
  <c r="E86"/>
  <c r="P85"/>
  <c r="O85"/>
  <c r="E85"/>
  <c r="H84"/>
  <c r="F84"/>
  <c r="E84"/>
  <c r="J83"/>
  <c r="H83"/>
  <c r="G83"/>
  <c r="F83"/>
  <c r="E83"/>
  <c r="P82"/>
  <c r="Q82" s="1"/>
  <c r="O82"/>
  <c r="P81"/>
  <c r="O81"/>
  <c r="P80"/>
  <c r="O80"/>
  <c r="P79"/>
  <c r="O79"/>
  <c r="P78"/>
  <c r="O78"/>
  <c r="F77"/>
  <c r="P76"/>
  <c r="Q76" s="1"/>
  <c r="F76"/>
  <c r="O76" s="1"/>
  <c r="P75"/>
  <c r="O75"/>
  <c r="J74"/>
  <c r="F74"/>
  <c r="J73"/>
  <c r="E73"/>
  <c r="O73" s="1"/>
  <c r="J71"/>
  <c r="H71"/>
  <c r="G71"/>
  <c r="F71"/>
  <c r="E71"/>
  <c r="P70"/>
  <c r="O70"/>
  <c r="Q70" s="1"/>
  <c r="M68"/>
  <c r="M6" s="1"/>
  <c r="L68"/>
  <c r="K68"/>
  <c r="J68"/>
  <c r="I68"/>
  <c r="E68"/>
  <c r="M65"/>
  <c r="L65"/>
  <c r="K65"/>
  <c r="J65"/>
  <c r="I65"/>
  <c r="G65"/>
  <c r="E65"/>
  <c r="N62"/>
  <c r="M62"/>
  <c r="L62"/>
  <c r="P61"/>
  <c r="O61"/>
  <c r="P60"/>
  <c r="O60"/>
  <c r="P59"/>
  <c r="O59"/>
  <c r="P58"/>
  <c r="O58"/>
  <c r="P57"/>
  <c r="O57"/>
  <c r="P56"/>
  <c r="O56"/>
  <c r="P55"/>
  <c r="O55"/>
  <c r="P54"/>
  <c r="O54"/>
  <c r="P53"/>
  <c r="O53"/>
  <c r="P52"/>
  <c r="O52"/>
  <c r="P51"/>
  <c r="O51"/>
  <c r="K51"/>
  <c r="P50"/>
  <c r="O50"/>
  <c r="Q50" s="1"/>
  <c r="P49"/>
  <c r="Q49" s="1"/>
  <c r="O49"/>
  <c r="P48"/>
  <c r="O48"/>
  <c r="Q48" s="1"/>
  <c r="P47"/>
  <c r="Q47" s="1"/>
  <c r="O47"/>
  <c r="P46"/>
  <c r="O46"/>
  <c r="Q46" s="1"/>
  <c r="P45"/>
  <c r="Q45" s="1"/>
  <c r="O45"/>
  <c r="I44"/>
  <c r="P43"/>
  <c r="O43"/>
  <c r="P42"/>
  <c r="O42"/>
  <c r="P41"/>
  <c r="O41"/>
  <c r="P40"/>
  <c r="O40"/>
  <c r="Q39"/>
  <c r="P39"/>
  <c r="O39"/>
  <c r="P38"/>
  <c r="O38"/>
  <c r="K37"/>
  <c r="P37" s="1"/>
  <c r="P36"/>
  <c r="O36"/>
  <c r="P35"/>
  <c r="Q35" s="1"/>
  <c r="O35"/>
  <c r="P34"/>
  <c r="O34"/>
  <c r="Q34" s="1"/>
  <c r="P33"/>
  <c r="Q33" s="1"/>
  <c r="O33"/>
  <c r="K32"/>
  <c r="P32" s="1"/>
  <c r="P31"/>
  <c r="O31"/>
  <c r="Q31" s="1"/>
  <c r="P29"/>
  <c r="O29"/>
  <c r="K28"/>
  <c r="J28"/>
  <c r="H28"/>
  <c r="G28"/>
  <c r="O28" s="1"/>
  <c r="K27"/>
  <c r="J26"/>
  <c r="F26"/>
  <c r="P25"/>
  <c r="Q25" s="1"/>
  <c r="O25"/>
  <c r="P24"/>
  <c r="Q24" s="1"/>
  <c r="O24"/>
  <c r="K23"/>
  <c r="G23"/>
  <c r="O23" s="1"/>
  <c r="P22"/>
  <c r="K22"/>
  <c r="F22"/>
  <c r="P21"/>
  <c r="Q21" s="1"/>
  <c r="K21"/>
  <c r="O21" s="1"/>
  <c r="Q20"/>
  <c r="P20"/>
  <c r="F20"/>
  <c r="O20" s="1"/>
  <c r="J19"/>
  <c r="I19"/>
  <c r="G18"/>
  <c r="G17"/>
  <c r="A14"/>
  <c r="M13"/>
  <c r="M14" s="1"/>
  <c r="A13"/>
  <c r="M12"/>
  <c r="K12"/>
  <c r="J12"/>
  <c r="J7" s="1"/>
  <c r="I12"/>
  <c r="E12"/>
  <c r="P11"/>
  <c r="O11"/>
  <c r="B11" s="1"/>
  <c r="N10"/>
  <c r="M10"/>
  <c r="L10"/>
  <c r="K10"/>
  <c r="I10"/>
  <c r="H10"/>
  <c r="N9"/>
  <c r="M9"/>
  <c r="L9"/>
  <c r="K9"/>
  <c r="I9"/>
  <c r="H9"/>
  <c r="F9"/>
  <c r="J8"/>
  <c r="J10" s="1"/>
  <c r="G8"/>
  <c r="G10" s="1"/>
  <c r="F8"/>
  <c r="F10" s="1"/>
  <c r="E8"/>
  <c r="A8"/>
  <c r="N7"/>
  <c r="M7"/>
  <c r="L7"/>
  <c r="H7"/>
  <c r="G7"/>
  <c r="F7"/>
  <c r="E7"/>
  <c r="B7"/>
  <c r="L6"/>
  <c r="B6"/>
  <c r="N5"/>
  <c r="K56" i="3"/>
  <c r="J56"/>
  <c r="I56"/>
  <c r="H56"/>
  <c r="G56"/>
  <c r="F56"/>
  <c r="E56"/>
  <c r="D56"/>
  <c r="C56"/>
  <c r="C48"/>
  <c r="B48"/>
  <c r="J28"/>
  <c r="I27"/>
  <c r="E27"/>
  <c r="D27"/>
  <c r="B27"/>
  <c r="J25"/>
  <c r="J54" s="1"/>
  <c r="J83" s="1"/>
  <c r="G25"/>
  <c r="G54" s="1"/>
  <c r="G83" s="1"/>
  <c r="F25"/>
  <c r="F54" s="1"/>
  <c r="F83" s="1"/>
  <c r="B25"/>
  <c r="B54" s="1"/>
  <c r="B83" s="1"/>
  <c r="J24"/>
  <c r="J53" s="1"/>
  <c r="J82" s="1"/>
  <c r="I24"/>
  <c r="I53" s="1"/>
  <c r="I82" s="1"/>
  <c r="F24"/>
  <c r="F53" s="1"/>
  <c r="F82" s="1"/>
  <c r="E24"/>
  <c r="E53" s="1"/>
  <c r="E82" s="1"/>
  <c r="D24"/>
  <c r="D53" s="1"/>
  <c r="D82" s="1"/>
  <c r="C24"/>
  <c r="C53" s="1"/>
  <c r="C82" s="1"/>
  <c r="B24"/>
  <c r="B53" s="1"/>
  <c r="L23"/>
  <c r="J23"/>
  <c r="J52" s="1"/>
  <c r="I23"/>
  <c r="I52" s="1"/>
  <c r="H23"/>
  <c r="H52" s="1"/>
  <c r="G23"/>
  <c r="G26" s="1"/>
  <c r="F23"/>
  <c r="F52" s="1"/>
  <c r="E23"/>
  <c r="E52" s="1"/>
  <c r="D23"/>
  <c r="D52" s="1"/>
  <c r="C23"/>
  <c r="B23"/>
  <c r="B52" s="1"/>
  <c r="K20"/>
  <c r="J20"/>
  <c r="I20"/>
  <c r="H20"/>
  <c r="G20"/>
  <c r="F20"/>
  <c r="E20"/>
  <c r="D20"/>
  <c r="C20"/>
  <c r="B20"/>
  <c r="I17"/>
  <c r="I46" s="1"/>
  <c r="I75" s="1"/>
  <c r="H17"/>
  <c r="H46" s="1"/>
  <c r="H75" s="1"/>
  <c r="E17"/>
  <c r="E46" s="1"/>
  <c r="E75" s="1"/>
  <c r="D17"/>
  <c r="D46" s="1"/>
  <c r="D75" s="1"/>
  <c r="I16"/>
  <c r="I45" s="1"/>
  <c r="I74" s="1"/>
  <c r="H16"/>
  <c r="H45" s="1"/>
  <c r="H74" s="1"/>
  <c r="F16"/>
  <c r="F45" s="1"/>
  <c r="F74" s="1"/>
  <c r="D16"/>
  <c r="D45" s="1"/>
  <c r="D74" s="1"/>
  <c r="B16"/>
  <c r="B45" s="1"/>
  <c r="B74" s="1"/>
  <c r="J15"/>
  <c r="J44" s="1"/>
  <c r="J73" s="1"/>
  <c r="G15"/>
  <c r="G44" s="1"/>
  <c r="G73" s="1"/>
  <c r="F15"/>
  <c r="F44" s="1"/>
  <c r="F73" s="1"/>
  <c r="L14"/>
  <c r="J14"/>
  <c r="J43" s="1"/>
  <c r="J72" s="1"/>
  <c r="I14"/>
  <c r="I43" s="1"/>
  <c r="I72" s="1"/>
  <c r="H14"/>
  <c r="H43" s="1"/>
  <c r="H72" s="1"/>
  <c r="G14"/>
  <c r="G43" s="1"/>
  <c r="G72" s="1"/>
  <c r="F14"/>
  <c r="F43" s="1"/>
  <c r="F72" s="1"/>
  <c r="E14"/>
  <c r="E43" s="1"/>
  <c r="E72" s="1"/>
  <c r="D14"/>
  <c r="D43" s="1"/>
  <c r="D72" s="1"/>
  <c r="C14"/>
  <c r="B14"/>
  <c r="B43" s="1"/>
  <c r="J13"/>
  <c r="J42" s="1"/>
  <c r="J71" s="1"/>
  <c r="I13"/>
  <c r="I42" s="1"/>
  <c r="I71" s="1"/>
  <c r="H13"/>
  <c r="H42" s="1"/>
  <c r="H71" s="1"/>
  <c r="G13"/>
  <c r="G42" s="1"/>
  <c r="G71" s="1"/>
  <c r="F13"/>
  <c r="F42" s="1"/>
  <c r="F71" s="1"/>
  <c r="E13"/>
  <c r="E42" s="1"/>
  <c r="E71" s="1"/>
  <c r="D13"/>
  <c r="D42" s="1"/>
  <c r="D71" s="1"/>
  <c r="C13"/>
  <c r="C42" s="1"/>
  <c r="C71" s="1"/>
  <c r="B13"/>
  <c r="B42" s="1"/>
  <c r="L12"/>
  <c r="J12"/>
  <c r="J41" s="1"/>
  <c r="J70" s="1"/>
  <c r="I12"/>
  <c r="I41" s="1"/>
  <c r="I70" s="1"/>
  <c r="H12"/>
  <c r="H41" s="1"/>
  <c r="H70" s="1"/>
  <c r="G12"/>
  <c r="G41" s="1"/>
  <c r="G70" s="1"/>
  <c r="F12"/>
  <c r="F41" s="1"/>
  <c r="F70" s="1"/>
  <c r="E12"/>
  <c r="E41" s="1"/>
  <c r="E70" s="1"/>
  <c r="D12"/>
  <c r="D41" s="1"/>
  <c r="D70" s="1"/>
  <c r="C12"/>
  <c r="B12"/>
  <c r="B41" s="1"/>
  <c r="L11"/>
  <c r="J11"/>
  <c r="J40" s="1"/>
  <c r="J69" s="1"/>
  <c r="I11"/>
  <c r="I40" s="1"/>
  <c r="I69" s="1"/>
  <c r="H11"/>
  <c r="H40" s="1"/>
  <c r="H69" s="1"/>
  <c r="G11"/>
  <c r="G40" s="1"/>
  <c r="G69" s="1"/>
  <c r="F11"/>
  <c r="F40" s="1"/>
  <c r="F69" s="1"/>
  <c r="E11"/>
  <c r="E40" s="1"/>
  <c r="E69" s="1"/>
  <c r="D11"/>
  <c r="D40" s="1"/>
  <c r="D69" s="1"/>
  <c r="C11"/>
  <c r="C40" s="1"/>
  <c r="C69" s="1"/>
  <c r="B11"/>
  <c r="K11" s="1"/>
  <c r="L10"/>
  <c r="J10"/>
  <c r="J39" s="1"/>
  <c r="J68" s="1"/>
  <c r="I10"/>
  <c r="I39" s="1"/>
  <c r="I68" s="1"/>
  <c r="H10"/>
  <c r="H39" s="1"/>
  <c r="H68" s="1"/>
  <c r="G10"/>
  <c r="G39" s="1"/>
  <c r="G68" s="1"/>
  <c r="F10"/>
  <c r="F39" s="1"/>
  <c r="F68" s="1"/>
  <c r="E10"/>
  <c r="E39" s="1"/>
  <c r="E68" s="1"/>
  <c r="D10"/>
  <c r="D39" s="1"/>
  <c r="D68" s="1"/>
  <c r="C10"/>
  <c r="B10"/>
  <c r="B39" s="1"/>
  <c r="J9"/>
  <c r="J38" s="1"/>
  <c r="J67" s="1"/>
  <c r="I9"/>
  <c r="I38" s="1"/>
  <c r="I67" s="1"/>
  <c r="H9"/>
  <c r="H38" s="1"/>
  <c r="H67" s="1"/>
  <c r="G9"/>
  <c r="G38" s="1"/>
  <c r="G67" s="1"/>
  <c r="F9"/>
  <c r="F38" s="1"/>
  <c r="F67" s="1"/>
  <c r="E9"/>
  <c r="E38" s="1"/>
  <c r="E67" s="1"/>
  <c r="D9"/>
  <c r="D38" s="1"/>
  <c r="D67" s="1"/>
  <c r="B9"/>
  <c r="B38" s="1"/>
  <c r="J8"/>
  <c r="J37" s="1"/>
  <c r="J66" s="1"/>
  <c r="I8"/>
  <c r="I37" s="1"/>
  <c r="I66" s="1"/>
  <c r="H8"/>
  <c r="H37" s="1"/>
  <c r="H66" s="1"/>
  <c r="F8"/>
  <c r="F37" s="1"/>
  <c r="F66" s="1"/>
  <c r="E8"/>
  <c r="E37" s="1"/>
  <c r="E66" s="1"/>
  <c r="D8"/>
  <c r="D37" s="1"/>
  <c r="D66" s="1"/>
  <c r="B8"/>
  <c r="B37" s="1"/>
  <c r="J6"/>
  <c r="J35" s="1"/>
  <c r="J64" s="1"/>
  <c r="I6"/>
  <c r="I35" s="1"/>
  <c r="I64" s="1"/>
  <c r="H6"/>
  <c r="H35" s="1"/>
  <c r="H64" s="1"/>
  <c r="G6"/>
  <c r="G35" s="1"/>
  <c r="G64" s="1"/>
  <c r="F6"/>
  <c r="F35" s="1"/>
  <c r="F64" s="1"/>
  <c r="C6"/>
  <c r="B6"/>
  <c r="B35" s="1"/>
  <c r="J5"/>
  <c r="J34" s="1"/>
  <c r="J63" s="1"/>
  <c r="I5"/>
  <c r="I34" s="1"/>
  <c r="I63" s="1"/>
  <c r="H5"/>
  <c r="H34" s="1"/>
  <c r="H63" s="1"/>
  <c r="G5"/>
  <c r="G34" s="1"/>
  <c r="G63" s="1"/>
  <c r="F5"/>
  <c r="F34" s="1"/>
  <c r="F63" s="1"/>
  <c r="D5"/>
  <c r="D34" s="1"/>
  <c r="D63" s="1"/>
  <c r="B5"/>
  <c r="B34" s="1"/>
  <c r="J4"/>
  <c r="J33" s="1"/>
  <c r="J62" s="1"/>
  <c r="I4"/>
  <c r="I33" s="1"/>
  <c r="I62" s="1"/>
  <c r="H4"/>
  <c r="H33" s="1"/>
  <c r="H62" s="1"/>
  <c r="J3"/>
  <c r="J32" s="1"/>
  <c r="J61" s="1"/>
  <c r="I3"/>
  <c r="I32" s="1"/>
  <c r="I61" s="1"/>
  <c r="H3"/>
  <c r="H32" s="1"/>
  <c r="H61" s="1"/>
  <c r="G3"/>
  <c r="G32" s="1"/>
  <c r="G61" s="1"/>
  <c r="F3"/>
  <c r="F32" s="1"/>
  <c r="F61" s="1"/>
  <c r="E3"/>
  <c r="E32" s="1"/>
  <c r="E61" s="1"/>
  <c r="C3"/>
  <c r="C32" s="1"/>
  <c r="C61" s="1"/>
  <c r="B3"/>
  <c r="J2"/>
  <c r="J31" s="1"/>
  <c r="I2"/>
  <c r="I31" s="1"/>
  <c r="H2"/>
  <c r="H31" s="1"/>
  <c r="G2"/>
  <c r="F2"/>
  <c r="F31" s="1"/>
  <c r="E2"/>
  <c r="E31" s="1"/>
  <c r="C2"/>
  <c r="B2"/>
  <c r="B31" s="1"/>
  <c r="F186" i="2"/>
  <c r="A186"/>
  <c r="J184"/>
  <c r="I184"/>
  <c r="H184"/>
  <c r="G184"/>
  <c r="F184"/>
  <c r="E184"/>
  <c r="D184"/>
  <c r="C184"/>
  <c r="B184"/>
  <c r="M183"/>
  <c r="L183"/>
  <c r="M182"/>
  <c r="N182" s="1"/>
  <c r="I181"/>
  <c r="H181"/>
  <c r="G181"/>
  <c r="F181"/>
  <c r="D181"/>
  <c r="B181"/>
  <c r="J180"/>
  <c r="J181" s="1"/>
  <c r="E180"/>
  <c r="E181" s="1"/>
  <c r="J178"/>
  <c r="I178"/>
  <c r="H178"/>
  <c r="G178"/>
  <c r="F178"/>
  <c r="E178"/>
  <c r="D178"/>
  <c r="C178"/>
  <c r="B178"/>
  <c r="M177"/>
  <c r="N177" s="1"/>
  <c r="L177"/>
  <c r="L178" s="1"/>
  <c r="J175"/>
  <c r="I175"/>
  <c r="F175"/>
  <c r="M174"/>
  <c r="L174"/>
  <c r="N174" s="1"/>
  <c r="M173"/>
  <c r="N173" s="1"/>
  <c r="L173"/>
  <c r="M172"/>
  <c r="L172"/>
  <c r="N172" s="1"/>
  <c r="M171"/>
  <c r="N171" s="1"/>
  <c r="L171"/>
  <c r="M170"/>
  <c r="L170"/>
  <c r="N170" s="1"/>
  <c r="C169"/>
  <c r="M169" s="1"/>
  <c r="H168"/>
  <c r="D168"/>
  <c r="C168"/>
  <c r="B168"/>
  <c r="L168" s="1"/>
  <c r="C167"/>
  <c r="M167" s="1"/>
  <c r="H166"/>
  <c r="G166"/>
  <c r="G175" s="1"/>
  <c r="E166"/>
  <c r="E175" s="1"/>
  <c r="D166"/>
  <c r="C166"/>
  <c r="B166"/>
  <c r="J164"/>
  <c r="I164"/>
  <c r="H164"/>
  <c r="F164"/>
  <c r="E164"/>
  <c r="D164"/>
  <c r="B164"/>
  <c r="M163"/>
  <c r="N163" s="1"/>
  <c r="L163"/>
  <c r="G162"/>
  <c r="G162" i="1" s="1"/>
  <c r="C162" i="2"/>
  <c r="M161"/>
  <c r="L161"/>
  <c r="M160"/>
  <c r="L160"/>
  <c r="M159"/>
  <c r="L159"/>
  <c r="G158"/>
  <c r="G164" s="1"/>
  <c r="C158"/>
  <c r="J156"/>
  <c r="I156"/>
  <c r="H156"/>
  <c r="G156"/>
  <c r="F156"/>
  <c r="E156"/>
  <c r="D156"/>
  <c r="B156"/>
  <c r="C155"/>
  <c r="M155" s="1"/>
  <c r="J153"/>
  <c r="I153"/>
  <c r="G152"/>
  <c r="E152"/>
  <c r="D152"/>
  <c r="C152"/>
  <c r="B152"/>
  <c r="M151"/>
  <c r="L151"/>
  <c r="N150"/>
  <c r="M150"/>
  <c r="L150"/>
  <c r="M149"/>
  <c r="L149"/>
  <c r="M148"/>
  <c r="L148"/>
  <c r="M147"/>
  <c r="L147"/>
  <c r="N146"/>
  <c r="M146"/>
  <c r="L146"/>
  <c r="M145"/>
  <c r="N145" s="1"/>
  <c r="L145"/>
  <c r="M144"/>
  <c r="L144"/>
  <c r="N144" s="1"/>
  <c r="M143"/>
  <c r="N143" s="1"/>
  <c r="L143"/>
  <c r="M142"/>
  <c r="L142"/>
  <c r="M141"/>
  <c r="N141" s="1"/>
  <c r="L141"/>
  <c r="M140"/>
  <c r="L140"/>
  <c r="N140" s="1"/>
  <c r="M139"/>
  <c r="N139" s="1"/>
  <c r="L139"/>
  <c r="M138"/>
  <c r="L138"/>
  <c r="M137"/>
  <c r="L137"/>
  <c r="D136"/>
  <c r="M136" s="1"/>
  <c r="C135"/>
  <c r="M135" s="1"/>
  <c r="G134"/>
  <c r="D134"/>
  <c r="D135" i="1" s="1"/>
  <c r="C134" i="2"/>
  <c r="B134"/>
  <c r="M133"/>
  <c r="L133"/>
  <c r="M132"/>
  <c r="L132"/>
  <c r="M131"/>
  <c r="N131" s="1"/>
  <c r="L131"/>
  <c r="M130"/>
  <c r="L130"/>
  <c r="N130" s="1"/>
  <c r="M129"/>
  <c r="N129" s="1"/>
  <c r="L129"/>
  <c r="M128"/>
  <c r="L128"/>
  <c r="M127"/>
  <c r="L127"/>
  <c r="M126"/>
  <c r="L126"/>
  <c r="N126" s="1"/>
  <c r="H125"/>
  <c r="M125" s="1"/>
  <c r="E124"/>
  <c r="D124"/>
  <c r="M123"/>
  <c r="L123"/>
  <c r="M122"/>
  <c r="L122"/>
  <c r="N121"/>
  <c r="M121"/>
  <c r="L121"/>
  <c r="M120"/>
  <c r="L120"/>
  <c r="M119"/>
  <c r="L119"/>
  <c r="N119" s="1"/>
  <c r="M118"/>
  <c r="L118"/>
  <c r="M117"/>
  <c r="L117"/>
  <c r="M116"/>
  <c r="N116" s="1"/>
  <c r="L116"/>
  <c r="M115"/>
  <c r="L115"/>
  <c r="N115" s="1"/>
  <c r="M114"/>
  <c r="N114" s="1"/>
  <c r="L114"/>
  <c r="M113"/>
  <c r="L113"/>
  <c r="M112"/>
  <c r="L112"/>
  <c r="M111"/>
  <c r="L111"/>
  <c r="N111" s="1"/>
  <c r="M110"/>
  <c r="L110"/>
  <c r="M109"/>
  <c r="N109" s="1"/>
  <c r="L109"/>
  <c r="M108"/>
  <c r="L108"/>
  <c r="M107"/>
  <c r="L107"/>
  <c r="M106"/>
  <c r="L106"/>
  <c r="L105"/>
  <c r="C105"/>
  <c r="M105" s="1"/>
  <c r="M104"/>
  <c r="N104" s="1"/>
  <c r="L104"/>
  <c r="M103"/>
  <c r="L103"/>
  <c r="M102"/>
  <c r="L102"/>
  <c r="C102"/>
  <c r="M101"/>
  <c r="L101"/>
  <c r="N101" s="1"/>
  <c r="M100"/>
  <c r="N100" s="1"/>
  <c r="L100"/>
  <c r="M99"/>
  <c r="L99"/>
  <c r="M98"/>
  <c r="L98"/>
  <c r="M97"/>
  <c r="L97"/>
  <c r="N97" s="1"/>
  <c r="M96"/>
  <c r="L96"/>
  <c r="M95"/>
  <c r="N95" s="1"/>
  <c r="L95"/>
  <c r="M94"/>
  <c r="L94"/>
  <c r="M93"/>
  <c r="L93"/>
  <c r="M92"/>
  <c r="L92"/>
  <c r="N91"/>
  <c r="M91"/>
  <c r="L91"/>
  <c r="M90"/>
  <c r="L90"/>
  <c r="M89"/>
  <c r="L89"/>
  <c r="N89" s="1"/>
  <c r="G88"/>
  <c r="F88"/>
  <c r="F89" i="1" s="1"/>
  <c r="E88" i="2"/>
  <c r="D88"/>
  <c r="C88"/>
  <c r="B88"/>
  <c r="B89" i="1" s="1"/>
  <c r="C87" i="2"/>
  <c r="M86"/>
  <c r="L86"/>
  <c r="M85"/>
  <c r="L85"/>
  <c r="N84"/>
  <c r="M84"/>
  <c r="L84"/>
  <c r="C83"/>
  <c r="M83" s="1"/>
  <c r="B83"/>
  <c r="B82"/>
  <c r="E81"/>
  <c r="M81" s="1"/>
  <c r="C81"/>
  <c r="B81"/>
  <c r="G80"/>
  <c r="E80"/>
  <c r="D80"/>
  <c r="C80"/>
  <c r="B80"/>
  <c r="B81" i="1" s="1"/>
  <c r="M79" i="2"/>
  <c r="L79"/>
  <c r="M78"/>
  <c r="L78"/>
  <c r="N77"/>
  <c r="M77"/>
  <c r="L77"/>
  <c r="M76"/>
  <c r="N76" s="1"/>
  <c r="L76"/>
  <c r="M75"/>
  <c r="L75"/>
  <c r="N75" s="1"/>
  <c r="C74"/>
  <c r="M74" s="1"/>
  <c r="C73"/>
  <c r="M72"/>
  <c r="L72"/>
  <c r="G71"/>
  <c r="M71" s="1"/>
  <c r="C71"/>
  <c r="M70"/>
  <c r="L70"/>
  <c r="G68"/>
  <c r="E68"/>
  <c r="D68"/>
  <c r="C68"/>
  <c r="C69" i="1" s="1"/>
  <c r="B68" i="2"/>
  <c r="B69" i="1" s="1"/>
  <c r="M67" i="2"/>
  <c r="L67"/>
  <c r="N67" s="1"/>
  <c r="J65"/>
  <c r="I65"/>
  <c r="H65"/>
  <c r="G65"/>
  <c r="F65"/>
  <c r="B65"/>
  <c r="J61"/>
  <c r="J62" s="1"/>
  <c r="I61"/>
  <c r="I62" s="1"/>
  <c r="H61"/>
  <c r="H62" s="1"/>
  <c r="G61"/>
  <c r="G62" s="1"/>
  <c r="F61"/>
  <c r="F62" s="1"/>
  <c r="D61"/>
  <c r="D62" s="1"/>
  <c r="B61"/>
  <c r="B62" s="1"/>
  <c r="K59"/>
  <c r="K7" s="1"/>
  <c r="K5" s="1"/>
  <c r="J59"/>
  <c r="I59"/>
  <c r="M58"/>
  <c r="L58"/>
  <c r="B57"/>
  <c r="M57" s="1"/>
  <c r="M56"/>
  <c r="L56"/>
  <c r="M55"/>
  <c r="L55"/>
  <c r="M54"/>
  <c r="L54"/>
  <c r="M53"/>
  <c r="L53"/>
  <c r="M52"/>
  <c r="L52"/>
  <c r="M51"/>
  <c r="L51"/>
  <c r="M50"/>
  <c r="L50"/>
  <c r="M49"/>
  <c r="L49"/>
  <c r="M48"/>
  <c r="L48"/>
  <c r="H47"/>
  <c r="L47" s="1"/>
  <c r="M46"/>
  <c r="L46"/>
  <c r="N46" s="1"/>
  <c r="M45"/>
  <c r="L45"/>
  <c r="M44"/>
  <c r="L44"/>
  <c r="N44" s="1"/>
  <c r="M43"/>
  <c r="L43"/>
  <c r="M42"/>
  <c r="L42"/>
  <c r="N42" s="1"/>
  <c r="M41"/>
  <c r="L41"/>
  <c r="M40"/>
  <c r="L40"/>
  <c r="N40" s="1"/>
  <c r="M39"/>
  <c r="L39"/>
  <c r="M38"/>
  <c r="L38"/>
  <c r="N38" s="1"/>
  <c r="M37"/>
  <c r="L37"/>
  <c r="M36"/>
  <c r="L36"/>
  <c r="N36" s="1"/>
  <c r="M35"/>
  <c r="L35"/>
  <c r="M34"/>
  <c r="L34"/>
  <c r="N34" s="1"/>
  <c r="H33"/>
  <c r="M33" s="1"/>
  <c r="M32"/>
  <c r="L32"/>
  <c r="L31"/>
  <c r="C31"/>
  <c r="M31" s="1"/>
  <c r="M30"/>
  <c r="L30"/>
  <c r="N30" s="1"/>
  <c r="M29"/>
  <c r="N29" s="1"/>
  <c r="L29"/>
  <c r="H28"/>
  <c r="M28" s="1"/>
  <c r="M27"/>
  <c r="L27"/>
  <c r="N27" s="1"/>
  <c r="M25"/>
  <c r="L25"/>
  <c r="H24"/>
  <c r="C24"/>
  <c r="L24" s="1"/>
  <c r="H23"/>
  <c r="M22"/>
  <c r="N22" s="1"/>
  <c r="L22"/>
  <c r="C21"/>
  <c r="L21" s="1"/>
  <c r="M20"/>
  <c r="L20"/>
  <c r="H19"/>
  <c r="C19"/>
  <c r="H18"/>
  <c r="C18"/>
  <c r="H17"/>
  <c r="M16"/>
  <c r="L16"/>
  <c r="E15"/>
  <c r="D14"/>
  <c r="D15" i="1" s="1"/>
  <c r="D13" i="2"/>
  <c r="D14" i="1" s="1"/>
  <c r="J11" i="2"/>
  <c r="J7" s="1"/>
  <c r="I11"/>
  <c r="H11"/>
  <c r="H7" s="1"/>
  <c r="G11"/>
  <c r="G7" s="1"/>
  <c r="F11"/>
  <c r="F7" s="1"/>
  <c r="B11"/>
  <c r="E10"/>
  <c r="D10"/>
  <c r="D11" s="1"/>
  <c r="D7" s="1"/>
  <c r="C10"/>
  <c r="C11" s="1"/>
  <c r="C7" s="1"/>
  <c r="K9"/>
  <c r="J9"/>
  <c r="I8"/>
  <c r="H8"/>
  <c r="K13" i="4" s="1"/>
  <c r="K14" s="1"/>
  <c r="G8" i="2"/>
  <c r="G9" s="1"/>
  <c r="F8"/>
  <c r="F9" s="1"/>
  <c r="E8"/>
  <c r="E9" s="1"/>
  <c r="D8"/>
  <c r="D9" s="1"/>
  <c r="C8"/>
  <c r="C9" s="1"/>
  <c r="B8"/>
  <c r="B9" s="1"/>
  <c r="I7"/>
  <c r="F186" i="1"/>
  <c r="A186"/>
  <c r="K184"/>
  <c r="J184"/>
  <c r="I184"/>
  <c r="H184"/>
  <c r="G184"/>
  <c r="F184"/>
  <c r="E184"/>
  <c r="D184"/>
  <c r="C184"/>
  <c r="B184"/>
  <c r="M183"/>
  <c r="L183"/>
  <c r="M182"/>
  <c r="N182" s="1"/>
  <c r="K180"/>
  <c r="K181" s="1"/>
  <c r="I180"/>
  <c r="I181" s="1"/>
  <c r="H180"/>
  <c r="H181" s="1"/>
  <c r="G180"/>
  <c r="G181" s="1"/>
  <c r="F180"/>
  <c r="F181" s="1"/>
  <c r="D180"/>
  <c r="D181" s="1"/>
  <c r="B180"/>
  <c r="B181" s="1"/>
  <c r="K177"/>
  <c r="K178" s="1"/>
  <c r="J177"/>
  <c r="J178" s="1"/>
  <c r="I177"/>
  <c r="I178" s="1"/>
  <c r="H177"/>
  <c r="H178" s="1"/>
  <c r="G177"/>
  <c r="G178" s="1"/>
  <c r="F177"/>
  <c r="F178" s="1"/>
  <c r="E177"/>
  <c r="E178" s="1"/>
  <c r="D177"/>
  <c r="D178" s="1"/>
  <c r="C177"/>
  <c r="C178" s="1"/>
  <c r="B177"/>
  <c r="K174"/>
  <c r="J174"/>
  <c r="I174"/>
  <c r="H174"/>
  <c r="G174"/>
  <c r="F174"/>
  <c r="E174"/>
  <c r="D174"/>
  <c r="C174"/>
  <c r="B174"/>
  <c r="K173"/>
  <c r="J173"/>
  <c r="I173"/>
  <c r="H173"/>
  <c r="G173"/>
  <c r="F173"/>
  <c r="E173"/>
  <c r="D173"/>
  <c r="C173"/>
  <c r="B173"/>
  <c r="K172"/>
  <c r="J172"/>
  <c r="I172"/>
  <c r="H172"/>
  <c r="G172"/>
  <c r="F172"/>
  <c r="E172"/>
  <c r="D172"/>
  <c r="C172"/>
  <c r="B172"/>
  <c r="K171"/>
  <c r="J171"/>
  <c r="I171"/>
  <c r="H171"/>
  <c r="G171"/>
  <c r="F171"/>
  <c r="E171"/>
  <c r="D171"/>
  <c r="C171"/>
  <c r="B171"/>
  <c r="K170"/>
  <c r="J170"/>
  <c r="I170"/>
  <c r="H170"/>
  <c r="G170"/>
  <c r="F170"/>
  <c r="E170"/>
  <c r="D170"/>
  <c r="C170"/>
  <c r="B170"/>
  <c r="I169"/>
  <c r="M169" s="1"/>
  <c r="I168"/>
  <c r="B168"/>
  <c r="I167"/>
  <c r="M167" s="1"/>
  <c r="K166"/>
  <c r="J166"/>
  <c r="I166"/>
  <c r="H166"/>
  <c r="F166"/>
  <c r="E166"/>
  <c r="D166"/>
  <c r="C166"/>
  <c r="M164"/>
  <c r="L164"/>
  <c r="K163"/>
  <c r="J163"/>
  <c r="I163"/>
  <c r="H163"/>
  <c r="G163"/>
  <c r="F163"/>
  <c r="E163"/>
  <c r="D163"/>
  <c r="C163"/>
  <c r="B163"/>
  <c r="K162"/>
  <c r="J162"/>
  <c r="I162"/>
  <c r="H162"/>
  <c r="F162"/>
  <c r="E162"/>
  <c r="D162"/>
  <c r="C162"/>
  <c r="B162"/>
  <c r="K161"/>
  <c r="J161"/>
  <c r="I161"/>
  <c r="H161"/>
  <c r="G161"/>
  <c r="F161"/>
  <c r="E161"/>
  <c r="D161"/>
  <c r="C161"/>
  <c r="B161"/>
  <c r="K160"/>
  <c r="J160"/>
  <c r="I160"/>
  <c r="H160"/>
  <c r="G160"/>
  <c r="F160"/>
  <c r="E160"/>
  <c r="D160"/>
  <c r="C160"/>
  <c r="B160"/>
  <c r="K159"/>
  <c r="J159"/>
  <c r="I159"/>
  <c r="H159"/>
  <c r="G159"/>
  <c r="F159"/>
  <c r="E159"/>
  <c r="D159"/>
  <c r="C159"/>
  <c r="B159"/>
  <c r="K158"/>
  <c r="J158"/>
  <c r="I158"/>
  <c r="H158"/>
  <c r="F158"/>
  <c r="E158"/>
  <c r="D158"/>
  <c r="B158"/>
  <c r="K155"/>
  <c r="K156" s="1"/>
  <c r="J155"/>
  <c r="J156" s="1"/>
  <c r="I155"/>
  <c r="I156" s="1"/>
  <c r="H155"/>
  <c r="H156" s="1"/>
  <c r="G155"/>
  <c r="G156" s="1"/>
  <c r="F155"/>
  <c r="F156" s="1"/>
  <c r="E155"/>
  <c r="E156" s="1"/>
  <c r="D155"/>
  <c r="D156" s="1"/>
  <c r="C155"/>
  <c r="C156" s="1"/>
  <c r="B155"/>
  <c r="B156" s="1"/>
  <c r="I153"/>
  <c r="K152"/>
  <c r="J152"/>
  <c r="H152"/>
  <c r="G152"/>
  <c r="F152"/>
  <c r="E152"/>
  <c r="D152"/>
  <c r="C152"/>
  <c r="B152"/>
  <c r="K151"/>
  <c r="J151"/>
  <c r="H151"/>
  <c r="G151"/>
  <c r="F151"/>
  <c r="E151"/>
  <c r="D151"/>
  <c r="C151"/>
  <c r="B151"/>
  <c r="K150"/>
  <c r="J150"/>
  <c r="H150"/>
  <c r="G150"/>
  <c r="F150"/>
  <c r="E150"/>
  <c r="D150"/>
  <c r="L150" s="1"/>
  <c r="K149"/>
  <c r="J149"/>
  <c r="H149"/>
  <c r="G149"/>
  <c r="F149"/>
  <c r="E149"/>
  <c r="D149"/>
  <c r="C149"/>
  <c r="B149"/>
  <c r="K148"/>
  <c r="J148"/>
  <c r="H148"/>
  <c r="G148"/>
  <c r="F148"/>
  <c r="E148"/>
  <c r="D148"/>
  <c r="C148"/>
  <c r="B148"/>
  <c r="K147"/>
  <c r="J147"/>
  <c r="H147"/>
  <c r="G147"/>
  <c r="F147"/>
  <c r="E147"/>
  <c r="D147"/>
  <c r="C147"/>
  <c r="B147"/>
  <c r="K146"/>
  <c r="J146"/>
  <c r="H146"/>
  <c r="G146"/>
  <c r="F146"/>
  <c r="E146"/>
  <c r="D146"/>
  <c r="C146"/>
  <c r="B146"/>
  <c r="L146" s="1"/>
  <c r="K145"/>
  <c r="J145"/>
  <c r="H145"/>
  <c r="G145"/>
  <c r="F145"/>
  <c r="E145"/>
  <c r="D145"/>
  <c r="C145"/>
  <c r="B145"/>
  <c r="K144"/>
  <c r="J144"/>
  <c r="H144"/>
  <c r="G144"/>
  <c r="F144"/>
  <c r="E144"/>
  <c r="D144"/>
  <c r="C144"/>
  <c r="B144"/>
  <c r="K143"/>
  <c r="J143"/>
  <c r="H143"/>
  <c r="G143"/>
  <c r="F143"/>
  <c r="E143"/>
  <c r="D143"/>
  <c r="C143"/>
  <c r="B143"/>
  <c r="K142"/>
  <c r="J142"/>
  <c r="H142"/>
  <c r="G142"/>
  <c r="F142"/>
  <c r="E142"/>
  <c r="D142"/>
  <c r="C142"/>
  <c r="B142"/>
  <c r="L142" s="1"/>
  <c r="K141"/>
  <c r="J141"/>
  <c r="H141"/>
  <c r="G141"/>
  <c r="F141"/>
  <c r="E141"/>
  <c r="D141"/>
  <c r="C141"/>
  <c r="B141"/>
  <c r="K140"/>
  <c r="J140"/>
  <c r="H140"/>
  <c r="G140"/>
  <c r="F140"/>
  <c r="E140"/>
  <c r="D140"/>
  <c r="C140"/>
  <c r="B140"/>
  <c r="K139"/>
  <c r="J139"/>
  <c r="H139"/>
  <c r="G139"/>
  <c r="F139"/>
  <c r="E139"/>
  <c r="D139"/>
  <c r="C139"/>
  <c r="B139"/>
  <c r="K138"/>
  <c r="J138"/>
  <c r="H138"/>
  <c r="G138"/>
  <c r="F138"/>
  <c r="E138"/>
  <c r="D138"/>
  <c r="C138"/>
  <c r="B138"/>
  <c r="L138" s="1"/>
  <c r="K137"/>
  <c r="J137"/>
  <c r="H137"/>
  <c r="G137"/>
  <c r="F137"/>
  <c r="E137"/>
  <c r="D137"/>
  <c r="C137"/>
  <c r="B137"/>
  <c r="K136"/>
  <c r="J136"/>
  <c r="H136"/>
  <c r="G136"/>
  <c r="F136"/>
  <c r="E136"/>
  <c r="D136"/>
  <c r="B136"/>
  <c r="K135"/>
  <c r="J135"/>
  <c r="H135"/>
  <c r="G135"/>
  <c r="F135"/>
  <c r="E135"/>
  <c r="C135"/>
  <c r="K134"/>
  <c r="J134"/>
  <c r="H134"/>
  <c r="G134"/>
  <c r="F134"/>
  <c r="E134"/>
  <c r="D134"/>
  <c r="C134"/>
  <c r="B134"/>
  <c r="K133"/>
  <c r="J133"/>
  <c r="H133"/>
  <c r="G133"/>
  <c r="F133"/>
  <c r="E133"/>
  <c r="D133"/>
  <c r="C133"/>
  <c r="B133"/>
  <c r="K132"/>
  <c r="J132"/>
  <c r="H132"/>
  <c r="G132"/>
  <c r="F132"/>
  <c r="E132"/>
  <c r="D132"/>
  <c r="C132"/>
  <c r="B132"/>
  <c r="K131"/>
  <c r="J131"/>
  <c r="H131"/>
  <c r="G131"/>
  <c r="F131"/>
  <c r="E131"/>
  <c r="D131"/>
  <c r="B131"/>
  <c r="K130"/>
  <c r="J130"/>
  <c r="H130"/>
  <c r="G130"/>
  <c r="F130"/>
  <c r="E130"/>
  <c r="D130"/>
  <c r="C130"/>
  <c r="B130"/>
  <c r="K129"/>
  <c r="J129"/>
  <c r="H129"/>
  <c r="G129"/>
  <c r="F129"/>
  <c r="E129"/>
  <c r="D129"/>
  <c r="C129"/>
  <c r="B129"/>
  <c r="K128"/>
  <c r="J128"/>
  <c r="H128"/>
  <c r="G128"/>
  <c r="F128"/>
  <c r="E128"/>
  <c r="D128"/>
  <c r="C128"/>
  <c r="B128"/>
  <c r="K127"/>
  <c r="J127"/>
  <c r="H127"/>
  <c r="G127"/>
  <c r="F127"/>
  <c r="E127"/>
  <c r="D127"/>
  <c r="C127"/>
  <c r="B127"/>
  <c r="K126"/>
  <c r="J126"/>
  <c r="H126"/>
  <c r="G126"/>
  <c r="F126"/>
  <c r="E126"/>
  <c r="D126"/>
  <c r="K125"/>
  <c r="J125"/>
  <c r="H125"/>
  <c r="F125"/>
  <c r="D125"/>
  <c r="K124"/>
  <c r="J124"/>
  <c r="H124"/>
  <c r="F124"/>
  <c r="E124"/>
  <c r="D124"/>
  <c r="K123"/>
  <c r="J123"/>
  <c r="H123"/>
  <c r="G123"/>
  <c r="F123"/>
  <c r="E123"/>
  <c r="D123"/>
  <c r="C123"/>
  <c r="B123"/>
  <c r="K122"/>
  <c r="J122"/>
  <c r="H122"/>
  <c r="G122"/>
  <c r="F122"/>
  <c r="E122"/>
  <c r="D122"/>
  <c r="C122"/>
  <c r="B122"/>
  <c r="K121"/>
  <c r="J121"/>
  <c r="H121"/>
  <c r="G121"/>
  <c r="F121"/>
  <c r="E121"/>
  <c r="D121"/>
  <c r="C121"/>
  <c r="B121"/>
  <c r="K120"/>
  <c r="J120"/>
  <c r="H120"/>
  <c r="G120"/>
  <c r="F120"/>
  <c r="E120"/>
  <c r="D120"/>
  <c r="C120"/>
  <c r="B120"/>
  <c r="K119"/>
  <c r="J119"/>
  <c r="H119"/>
  <c r="G119"/>
  <c r="F119"/>
  <c r="E119"/>
  <c r="D119"/>
  <c r="C119"/>
  <c r="B119"/>
  <c r="K118"/>
  <c r="J118"/>
  <c r="H118"/>
  <c r="G118"/>
  <c r="F118"/>
  <c r="E118"/>
  <c r="D118"/>
  <c r="C118"/>
  <c r="B118"/>
  <c r="K117"/>
  <c r="J117"/>
  <c r="H117"/>
  <c r="G117"/>
  <c r="F117"/>
  <c r="E117"/>
  <c r="D117"/>
  <c r="C117"/>
  <c r="B117"/>
  <c r="K116"/>
  <c r="J116"/>
  <c r="H116"/>
  <c r="G116"/>
  <c r="F116"/>
  <c r="E116"/>
  <c r="D116"/>
  <c r="C116"/>
  <c r="B116"/>
  <c r="K115"/>
  <c r="J115"/>
  <c r="H115"/>
  <c r="G115"/>
  <c r="F115"/>
  <c r="E115"/>
  <c r="D115"/>
  <c r="C115"/>
  <c r="K114"/>
  <c r="J114"/>
  <c r="H114"/>
  <c r="G114"/>
  <c r="F114"/>
  <c r="E114"/>
  <c r="D114"/>
  <c r="C114"/>
  <c r="B114"/>
  <c r="K113"/>
  <c r="J113"/>
  <c r="H113"/>
  <c r="G113"/>
  <c r="F113"/>
  <c r="E113"/>
  <c r="D113"/>
  <c r="C113"/>
  <c r="B113"/>
  <c r="K112"/>
  <c r="J112"/>
  <c r="H112"/>
  <c r="G112"/>
  <c r="F112"/>
  <c r="E112"/>
  <c r="D112"/>
  <c r="C112"/>
  <c r="B112"/>
  <c r="K111"/>
  <c r="J111"/>
  <c r="H111"/>
  <c r="G111"/>
  <c r="F111"/>
  <c r="E111"/>
  <c r="D111"/>
  <c r="C111"/>
  <c r="K110"/>
  <c r="J110"/>
  <c r="H110"/>
  <c r="G110"/>
  <c r="F110"/>
  <c r="D110"/>
  <c r="C110"/>
  <c r="K109"/>
  <c r="J109"/>
  <c r="H109"/>
  <c r="G109"/>
  <c r="F109"/>
  <c r="E109"/>
  <c r="D109"/>
  <c r="C109"/>
  <c r="B109"/>
  <c r="K108"/>
  <c r="J108"/>
  <c r="H108"/>
  <c r="G108"/>
  <c r="F108"/>
  <c r="E108"/>
  <c r="D108"/>
  <c r="C108"/>
  <c r="B108"/>
  <c r="K107"/>
  <c r="J107"/>
  <c r="H107"/>
  <c r="G107"/>
  <c r="F107"/>
  <c r="E107"/>
  <c r="D107"/>
  <c r="C107"/>
  <c r="B107"/>
  <c r="K106"/>
  <c r="J106"/>
  <c r="H106"/>
  <c r="G106"/>
  <c r="F106"/>
  <c r="E106"/>
  <c r="D106"/>
  <c r="C106"/>
  <c r="B106"/>
  <c r="K105"/>
  <c r="J105"/>
  <c r="H105"/>
  <c r="G105"/>
  <c r="F105"/>
  <c r="E105"/>
  <c r="D105"/>
  <c r="C105"/>
  <c r="B105"/>
  <c r="K104"/>
  <c r="J104"/>
  <c r="H104"/>
  <c r="G104"/>
  <c r="F104"/>
  <c r="E104"/>
  <c r="D104"/>
  <c r="C104"/>
  <c r="L104" s="1"/>
  <c r="K103"/>
  <c r="J103"/>
  <c r="H103"/>
  <c r="G103"/>
  <c r="F103"/>
  <c r="E103"/>
  <c r="D103"/>
  <c r="C103"/>
  <c r="B103"/>
  <c r="K102"/>
  <c r="J102"/>
  <c r="H102"/>
  <c r="G102"/>
  <c r="F102"/>
  <c r="E102"/>
  <c r="D102"/>
  <c r="B102"/>
  <c r="K101"/>
  <c r="J101"/>
  <c r="H101"/>
  <c r="G101"/>
  <c r="F101"/>
  <c r="E101"/>
  <c r="D101"/>
  <c r="B101"/>
  <c r="K100"/>
  <c r="J100"/>
  <c r="H100"/>
  <c r="G100"/>
  <c r="F100"/>
  <c r="E100"/>
  <c r="D100"/>
  <c r="C100"/>
  <c r="B100"/>
  <c r="L100" s="1"/>
  <c r="K99"/>
  <c r="J99"/>
  <c r="H99"/>
  <c r="F99"/>
  <c r="E99"/>
  <c r="D99"/>
  <c r="B99"/>
  <c r="K98"/>
  <c r="J98"/>
  <c r="H98"/>
  <c r="G98"/>
  <c r="F98"/>
  <c r="E98"/>
  <c r="D98"/>
  <c r="C98"/>
  <c r="B98"/>
  <c r="L98" s="1"/>
  <c r="K97"/>
  <c r="J97"/>
  <c r="H97"/>
  <c r="G97"/>
  <c r="F97"/>
  <c r="E97"/>
  <c r="D97"/>
  <c r="C97"/>
  <c r="B97"/>
  <c r="K96"/>
  <c r="J96"/>
  <c r="H96"/>
  <c r="G96"/>
  <c r="F96"/>
  <c r="E96"/>
  <c r="D96"/>
  <c r="B96"/>
  <c r="K95"/>
  <c r="J95"/>
  <c r="H95"/>
  <c r="G95"/>
  <c r="F95"/>
  <c r="E95"/>
  <c r="D95"/>
  <c r="C95"/>
  <c r="B95"/>
  <c r="K94"/>
  <c r="J94"/>
  <c r="H94"/>
  <c r="G94"/>
  <c r="F94"/>
  <c r="E94"/>
  <c r="D94"/>
  <c r="C94"/>
  <c r="B94"/>
  <c r="K93"/>
  <c r="J93"/>
  <c r="H93"/>
  <c r="G93"/>
  <c r="F93"/>
  <c r="E93"/>
  <c r="D93"/>
  <c r="C93"/>
  <c r="B93"/>
  <c r="K92"/>
  <c r="J92"/>
  <c r="H92"/>
  <c r="G92"/>
  <c r="F92"/>
  <c r="E92"/>
  <c r="D92"/>
  <c r="C92"/>
  <c r="B92"/>
  <c r="K91"/>
  <c r="J91"/>
  <c r="H91"/>
  <c r="G91"/>
  <c r="F91"/>
  <c r="E91"/>
  <c r="D91"/>
  <c r="C91"/>
  <c r="B91"/>
  <c r="K90"/>
  <c r="J90"/>
  <c r="H90"/>
  <c r="G90"/>
  <c r="F90"/>
  <c r="E90"/>
  <c r="D90"/>
  <c r="C90"/>
  <c r="B90"/>
  <c r="K89"/>
  <c r="J89"/>
  <c r="H89"/>
  <c r="E89"/>
  <c r="D89"/>
  <c r="K88"/>
  <c r="J88"/>
  <c r="H88"/>
  <c r="G88"/>
  <c r="F88"/>
  <c r="E88"/>
  <c r="D88"/>
  <c r="B88"/>
  <c r="K87"/>
  <c r="J87"/>
  <c r="H87"/>
  <c r="G87"/>
  <c r="F87"/>
  <c r="E87"/>
  <c r="D87"/>
  <c r="C87"/>
  <c r="B87"/>
  <c r="K86"/>
  <c r="J86"/>
  <c r="H86"/>
  <c r="G86"/>
  <c r="F86"/>
  <c r="E86"/>
  <c r="D86"/>
  <c r="K85"/>
  <c r="J85"/>
  <c r="H85"/>
  <c r="G85"/>
  <c r="F85"/>
  <c r="E85"/>
  <c r="D85"/>
  <c r="C85"/>
  <c r="B85"/>
  <c r="K84"/>
  <c r="J84"/>
  <c r="H84"/>
  <c r="G84"/>
  <c r="F84"/>
  <c r="E84"/>
  <c r="D84"/>
  <c r="C84"/>
  <c r="B84"/>
  <c r="L84" s="1"/>
  <c r="K83"/>
  <c r="J83"/>
  <c r="H83"/>
  <c r="G83"/>
  <c r="F83"/>
  <c r="E83"/>
  <c r="D83"/>
  <c r="C83"/>
  <c r="K82"/>
  <c r="J82"/>
  <c r="H82"/>
  <c r="G82"/>
  <c r="F82"/>
  <c r="E82"/>
  <c r="D82"/>
  <c r="C82"/>
  <c r="B82"/>
  <c r="K81"/>
  <c r="J81"/>
  <c r="H81"/>
  <c r="G81"/>
  <c r="F81"/>
  <c r="E81"/>
  <c r="D81"/>
  <c r="C81"/>
  <c r="K80"/>
  <c r="J80"/>
  <c r="H80"/>
  <c r="G80"/>
  <c r="F80"/>
  <c r="E80"/>
  <c r="D80"/>
  <c r="C80"/>
  <c r="B80"/>
  <c r="K79"/>
  <c r="J79"/>
  <c r="H79"/>
  <c r="G79"/>
  <c r="F79"/>
  <c r="E79"/>
  <c r="D79"/>
  <c r="C79"/>
  <c r="B79"/>
  <c r="K78"/>
  <c r="J78"/>
  <c r="H78"/>
  <c r="G78"/>
  <c r="F78"/>
  <c r="E78"/>
  <c r="D78"/>
  <c r="C78"/>
  <c r="B78"/>
  <c r="K77"/>
  <c r="J77"/>
  <c r="H77"/>
  <c r="G77"/>
  <c r="F77"/>
  <c r="E77"/>
  <c r="D77"/>
  <c r="C77"/>
  <c r="B77"/>
  <c r="K76"/>
  <c r="J76"/>
  <c r="H76"/>
  <c r="G76"/>
  <c r="F76"/>
  <c r="E76"/>
  <c r="D76"/>
  <c r="C76"/>
  <c r="B76"/>
  <c r="K75"/>
  <c r="J75"/>
  <c r="H75"/>
  <c r="G75"/>
  <c r="F75"/>
  <c r="E75"/>
  <c r="D75"/>
  <c r="B75"/>
  <c r="K74"/>
  <c r="J74"/>
  <c r="H74"/>
  <c r="G74"/>
  <c r="F74"/>
  <c r="E74"/>
  <c r="D74"/>
  <c r="B74"/>
  <c r="K73"/>
  <c r="J73"/>
  <c r="H73"/>
  <c r="G73"/>
  <c r="F73"/>
  <c r="E73"/>
  <c r="D73"/>
  <c r="C73"/>
  <c r="B73"/>
  <c r="K72"/>
  <c r="J72"/>
  <c r="H72"/>
  <c r="G72"/>
  <c r="F72"/>
  <c r="E72"/>
  <c r="D72"/>
  <c r="C72"/>
  <c r="B72"/>
  <c r="K71"/>
  <c r="J71"/>
  <c r="H71"/>
  <c r="F71"/>
  <c r="E71"/>
  <c r="D71"/>
  <c r="C71"/>
  <c r="B71"/>
  <c r="K70"/>
  <c r="J70"/>
  <c r="K69"/>
  <c r="J69"/>
  <c r="H69"/>
  <c r="G69"/>
  <c r="F69"/>
  <c r="E69"/>
  <c r="D69"/>
  <c r="K68"/>
  <c r="J68"/>
  <c r="H68"/>
  <c r="G68"/>
  <c r="F68"/>
  <c r="E68"/>
  <c r="D68"/>
  <c r="C68"/>
  <c r="B68"/>
  <c r="K65"/>
  <c r="K66" s="1"/>
  <c r="J65"/>
  <c r="I65"/>
  <c r="I66" s="1"/>
  <c r="H65"/>
  <c r="H66" s="1"/>
  <c r="G65"/>
  <c r="G66" s="1"/>
  <c r="F65"/>
  <c r="F66" s="1"/>
  <c r="B65"/>
  <c r="K62"/>
  <c r="K63" s="1"/>
  <c r="J62"/>
  <c r="J63" s="1"/>
  <c r="F62"/>
  <c r="F63" s="1"/>
  <c r="K60"/>
  <c r="J60"/>
  <c r="I60"/>
  <c r="H60"/>
  <c r="G59"/>
  <c r="F59"/>
  <c r="E59"/>
  <c r="D59"/>
  <c r="C59"/>
  <c r="B59"/>
  <c r="B58"/>
  <c r="M58" s="1"/>
  <c r="D57"/>
  <c r="M57" s="1"/>
  <c r="G56"/>
  <c r="F56"/>
  <c r="E56"/>
  <c r="D56"/>
  <c r="C56"/>
  <c r="G55"/>
  <c r="F55"/>
  <c r="E55"/>
  <c r="D55"/>
  <c r="C55"/>
  <c r="G54"/>
  <c r="F54"/>
  <c r="E54"/>
  <c r="D54"/>
  <c r="C54"/>
  <c r="G53"/>
  <c r="F53"/>
  <c r="E53"/>
  <c r="D53"/>
  <c r="C53"/>
  <c r="M52"/>
  <c r="N52" s="1"/>
  <c r="L52"/>
  <c r="M51"/>
  <c r="N51" s="1"/>
  <c r="L51"/>
  <c r="B50"/>
  <c r="L50" s="1"/>
  <c r="G49"/>
  <c r="B49"/>
  <c r="G48"/>
  <c r="B48"/>
  <c r="G47"/>
  <c r="B47"/>
  <c r="G46"/>
  <c r="B46"/>
  <c r="G45"/>
  <c r="L45" s="1"/>
  <c r="D44"/>
  <c r="L44" s="1"/>
  <c r="G43"/>
  <c r="F43"/>
  <c r="E43"/>
  <c r="D43"/>
  <c r="B43"/>
  <c r="D42"/>
  <c r="L42" s="1"/>
  <c r="F41"/>
  <c r="E41"/>
  <c r="D41"/>
  <c r="F40"/>
  <c r="D40"/>
  <c r="L40" s="1"/>
  <c r="F39"/>
  <c r="E39"/>
  <c r="D39"/>
  <c r="F38"/>
  <c r="E38"/>
  <c r="D38"/>
  <c r="B38"/>
  <c r="F37"/>
  <c r="E37"/>
  <c r="D37"/>
  <c r="F36"/>
  <c r="E36"/>
  <c r="D36"/>
  <c r="L36" s="1"/>
  <c r="F35"/>
  <c r="D35"/>
  <c r="F34"/>
  <c r="D34"/>
  <c r="F33"/>
  <c r="E33"/>
  <c r="D33"/>
  <c r="F32"/>
  <c r="D32"/>
  <c r="F31"/>
  <c r="E31"/>
  <c r="D31"/>
  <c r="B31"/>
  <c r="F30"/>
  <c r="E30"/>
  <c r="D30"/>
  <c r="B30"/>
  <c r="L30" s="1"/>
  <c r="F29"/>
  <c r="E29"/>
  <c r="D29"/>
  <c r="B29"/>
  <c r="F28"/>
  <c r="E28"/>
  <c r="D28"/>
  <c r="B28"/>
  <c r="F27"/>
  <c r="E27"/>
  <c r="D27"/>
  <c r="B27"/>
  <c r="L27" s="1"/>
  <c r="F26"/>
  <c r="E26"/>
  <c r="D26"/>
  <c r="B26"/>
  <c r="F25"/>
  <c r="D25"/>
  <c r="L25" s="1"/>
  <c r="F23"/>
  <c r="D23"/>
  <c r="L23" s="1"/>
  <c r="F22"/>
  <c r="F21"/>
  <c r="E21"/>
  <c r="D21"/>
  <c r="B21"/>
  <c r="F20"/>
  <c r="D20"/>
  <c r="L20" s="1"/>
  <c r="F19"/>
  <c r="D19"/>
  <c r="L19" s="1"/>
  <c r="G18"/>
  <c r="F18"/>
  <c r="E18"/>
  <c r="D18"/>
  <c r="C18"/>
  <c r="B18"/>
  <c r="G17"/>
  <c r="F17"/>
  <c r="E17"/>
  <c r="D17"/>
  <c r="B17"/>
  <c r="G16"/>
  <c r="F16"/>
  <c r="B16"/>
  <c r="G15"/>
  <c r="F15"/>
  <c r="B15"/>
  <c r="G14"/>
  <c r="F14"/>
  <c r="B14"/>
  <c r="J12"/>
  <c r="I12"/>
  <c r="I8" s="1"/>
  <c r="H12"/>
  <c r="H8" s="1"/>
  <c r="G12"/>
  <c r="G8" s="1"/>
  <c r="F12"/>
  <c r="E12"/>
  <c r="E8" s="1"/>
  <c r="D12"/>
  <c r="D8" s="1"/>
  <c r="C12"/>
  <c r="C8" s="1"/>
  <c r="B11"/>
  <c r="I10"/>
  <c r="H10"/>
  <c r="G10"/>
  <c r="F10"/>
  <c r="E10"/>
  <c r="D10"/>
  <c r="C10"/>
  <c r="B10"/>
  <c r="K9"/>
  <c r="K10" s="1"/>
  <c r="J9"/>
  <c r="J10" s="1"/>
  <c r="K8"/>
  <c r="J8"/>
  <c r="F8"/>
  <c r="K5"/>
  <c r="O96" i="6" l="1"/>
  <c r="Q96" s="1"/>
  <c r="F16"/>
  <c r="L5"/>
  <c r="L16"/>
  <c r="O115"/>
  <c r="F9"/>
  <c r="J9"/>
  <c r="N9"/>
  <c r="O47"/>
  <c r="E10"/>
  <c r="I10"/>
  <c r="D11"/>
  <c r="L11"/>
  <c r="O63"/>
  <c r="Q63" s="1"/>
  <c r="G12"/>
  <c r="F13"/>
  <c r="J13"/>
  <c r="N13"/>
  <c r="Q178" i="7"/>
  <c r="P73" i="4"/>
  <c r="Q73" s="1"/>
  <c r="S67" i="16"/>
  <c r="G62" i="1"/>
  <c r="G63" s="1"/>
  <c r="H21" i="7"/>
  <c r="I33"/>
  <c r="E21"/>
  <c r="I21"/>
  <c r="M151"/>
  <c r="E107"/>
  <c r="E182" i="11"/>
  <c r="S182" s="1"/>
  <c r="Q170" i="7"/>
  <c r="F21"/>
  <c r="K85"/>
  <c r="K93"/>
  <c r="H22"/>
  <c r="N32"/>
  <c r="L40"/>
  <c r="I76"/>
  <c r="H85"/>
  <c r="M85"/>
  <c r="H93"/>
  <c r="E105"/>
  <c r="I22" i="6"/>
  <c r="E22" i="7"/>
  <c r="I22"/>
  <c r="M22"/>
  <c r="G32"/>
  <c r="K32"/>
  <c r="O32"/>
  <c r="E40"/>
  <c r="Q40" s="1"/>
  <c r="I40"/>
  <c r="M40"/>
  <c r="F76"/>
  <c r="J76"/>
  <c r="N76"/>
  <c r="E85"/>
  <c r="I85"/>
  <c r="N85"/>
  <c r="E93"/>
  <c r="J93"/>
  <c r="O93"/>
  <c r="E131"/>
  <c r="T50" i="9"/>
  <c r="T54"/>
  <c r="T58"/>
  <c r="T62"/>
  <c r="L22" i="7"/>
  <c r="F32"/>
  <c r="J32"/>
  <c r="H40"/>
  <c r="E76"/>
  <c r="M76"/>
  <c r="N93"/>
  <c r="E8" i="10"/>
  <c r="F22" i="7"/>
  <c r="J22"/>
  <c r="N22"/>
  <c r="H32"/>
  <c r="L32"/>
  <c r="F40"/>
  <c r="J40"/>
  <c r="N40"/>
  <c r="G76"/>
  <c r="K76"/>
  <c r="O76"/>
  <c r="E80"/>
  <c r="Q80" s="1"/>
  <c r="S80" s="1"/>
  <c r="F85"/>
  <c r="J85"/>
  <c r="O85"/>
  <c r="F93"/>
  <c r="L93"/>
  <c r="E122"/>
  <c r="E127"/>
  <c r="E78"/>
  <c r="T33" i="8"/>
  <c r="E66"/>
  <c r="T95" i="11"/>
  <c r="T132" i="17"/>
  <c r="T78" i="8"/>
  <c r="H82" i="15"/>
  <c r="F80" i="7"/>
  <c r="T100" i="8"/>
  <c r="S24" i="11"/>
  <c r="T29"/>
  <c r="T104"/>
  <c r="T119"/>
  <c r="T157"/>
  <c r="T162" i="13"/>
  <c r="T166"/>
  <c r="R170"/>
  <c r="T170" s="1"/>
  <c r="M179"/>
  <c r="T70" i="14"/>
  <c r="T104" i="17"/>
  <c r="T162"/>
  <c r="T164"/>
  <c r="T77" i="8"/>
  <c r="T31" i="9"/>
  <c r="T35"/>
  <c r="T37"/>
  <c r="E188" i="13"/>
  <c r="T144" i="8"/>
  <c r="T159"/>
  <c r="T164"/>
  <c r="T168"/>
  <c r="T115" i="10"/>
  <c r="T164" i="13"/>
  <c r="R21" i="14"/>
  <c r="T21" s="1"/>
  <c r="T95"/>
  <c r="T99"/>
  <c r="T17" i="15"/>
  <c r="R21"/>
  <c r="T21" s="1"/>
  <c r="T80" i="17"/>
  <c r="T88"/>
  <c r="T88" i="8"/>
  <c r="T98"/>
  <c r="S39" i="9"/>
  <c r="T39" s="1"/>
  <c r="R121"/>
  <c r="T54" i="11"/>
  <c r="T58"/>
  <c r="T96" i="17"/>
  <c r="T72"/>
  <c r="T29" i="10"/>
  <c r="T40" i="11"/>
  <c r="T44"/>
  <c r="T48"/>
  <c r="T52"/>
  <c r="T56"/>
  <c r="T60"/>
  <c r="T75"/>
  <c r="T79"/>
  <c r="T81"/>
  <c r="T86"/>
  <c r="T93"/>
  <c r="T97"/>
  <c r="T39" i="12"/>
  <c r="T43"/>
  <c r="T47"/>
  <c r="T130"/>
  <c r="T134"/>
  <c r="T138"/>
  <c r="T142"/>
  <c r="T146"/>
  <c r="T150"/>
  <c r="T30" i="14"/>
  <c r="T34"/>
  <c r="R33" i="15"/>
  <c r="T33" s="1"/>
  <c r="S36"/>
  <c r="T120" i="17"/>
  <c r="I62" i="1"/>
  <c r="I63" s="1"/>
  <c r="L108"/>
  <c r="T45" i="8"/>
  <c r="T68"/>
  <c r="T99"/>
  <c r="T141"/>
  <c r="T167"/>
  <c r="T183"/>
  <c r="T186"/>
  <c r="T31" i="10"/>
  <c r="T33"/>
  <c r="T94"/>
  <c r="T37" i="11"/>
  <c r="T41"/>
  <c r="T45"/>
  <c r="T49"/>
  <c r="T53"/>
  <c r="T57"/>
  <c r="T61"/>
  <c r="T82"/>
  <c r="T94"/>
  <c r="T114"/>
  <c r="T123"/>
  <c r="T139"/>
  <c r="T38" i="12"/>
  <c r="T42"/>
  <c r="T46"/>
  <c r="T50"/>
  <c r="T54"/>
  <c r="T58"/>
  <c r="T62"/>
  <c r="T97"/>
  <c r="T105"/>
  <c r="T36" i="13"/>
  <c r="T40"/>
  <c r="T45"/>
  <c r="T49"/>
  <c r="T53"/>
  <c r="T57"/>
  <c r="T61"/>
  <c r="T64"/>
  <c r="T157" i="14"/>
  <c r="T184"/>
  <c r="S21" i="15"/>
  <c r="S33"/>
  <c r="S42"/>
  <c r="T58" i="16"/>
  <c r="S68"/>
  <c r="T128" i="17"/>
  <c r="T88" i="9"/>
  <c r="T159"/>
  <c r="T179"/>
  <c r="G152" i="7"/>
  <c r="M41" i="1"/>
  <c r="D62"/>
  <c r="D63" s="1"/>
  <c r="M34"/>
  <c r="P6" i="7"/>
  <c r="P4" s="1"/>
  <c r="K43"/>
  <c r="I59"/>
  <c r="T105" i="8"/>
  <c r="T135"/>
  <c r="T68" i="9"/>
  <c r="T80"/>
  <c r="T178"/>
  <c r="T130" i="10"/>
  <c r="T134"/>
  <c r="T139"/>
  <c r="T143"/>
  <c r="T147"/>
  <c r="T151"/>
  <c r="S27" i="12"/>
  <c r="T116"/>
  <c r="T70" i="13"/>
  <c r="T31" i="14"/>
  <c r="T75"/>
  <c r="T79"/>
  <c r="S34" i="15"/>
  <c r="T152"/>
  <c r="T166"/>
  <c r="T177"/>
  <c r="T184"/>
  <c r="T25" i="16"/>
  <c r="T57"/>
  <c r="T112" i="17"/>
  <c r="T142"/>
  <c r="T148"/>
  <c r="R49" i="9"/>
  <c r="S49"/>
  <c r="T49" s="1"/>
  <c r="M10" i="2"/>
  <c r="E90" i="7"/>
  <c r="L35" i="1"/>
  <c r="O22" i="6"/>
  <c r="O100"/>
  <c r="T22" i="8"/>
  <c r="T26"/>
  <c r="T97"/>
  <c r="T103"/>
  <c r="E109" i="7"/>
  <c r="S12" i="9"/>
  <c r="E13"/>
  <c r="M33" i="1"/>
  <c r="T25" i="8"/>
  <c r="T30"/>
  <c r="S187" i="11"/>
  <c r="T187" s="1"/>
  <c r="E188"/>
  <c r="E160" i="12"/>
  <c r="T159"/>
  <c r="T11" i="13"/>
  <c r="T18"/>
  <c r="T21"/>
  <c r="T25"/>
  <c r="R17" i="10"/>
  <c r="S17"/>
  <c r="E108" i="7"/>
  <c r="T20" i="15"/>
  <c r="R48"/>
  <c r="T48" s="1"/>
  <c r="T73"/>
  <c r="T165"/>
  <c r="T41" i="16"/>
  <c r="S185"/>
  <c r="T134" i="17"/>
  <c r="T136"/>
  <c r="T140"/>
  <c r="T160"/>
  <c r="T163"/>
  <c r="T40" i="8"/>
  <c r="T42"/>
  <c r="T44"/>
  <c r="T50"/>
  <c r="T54"/>
  <c r="T58"/>
  <c r="T62"/>
  <c r="T76"/>
  <c r="T80"/>
  <c r="T120"/>
  <c r="T137"/>
  <c r="T152"/>
  <c r="T166"/>
  <c r="T12" i="9"/>
  <c r="T30"/>
  <c r="T34"/>
  <c r="T53"/>
  <c r="T57"/>
  <c r="T61"/>
  <c r="T165"/>
  <c r="T169"/>
  <c r="T175"/>
  <c r="T177"/>
  <c r="T189"/>
  <c r="T81" i="10"/>
  <c r="T39" i="11"/>
  <c r="T43"/>
  <c r="T47"/>
  <c r="T51"/>
  <c r="T55"/>
  <c r="T59"/>
  <c r="T74"/>
  <c r="T78"/>
  <c r="T129"/>
  <c r="T133"/>
  <c r="T137"/>
  <c r="T83" i="12"/>
  <c r="T121"/>
  <c r="T141"/>
  <c r="T145"/>
  <c r="T149"/>
  <c r="S181" i="13"/>
  <c r="T11" i="14"/>
  <c r="T17"/>
  <c r="T29"/>
  <c r="T33"/>
  <c r="E8" i="15"/>
  <c r="T19"/>
  <c r="R47"/>
  <c r="T47" s="1"/>
  <c r="S48"/>
  <c r="T26" i="16"/>
  <c r="T30"/>
  <c r="T76" i="17"/>
  <c r="T84"/>
  <c r="T92"/>
  <c r="T100"/>
  <c r="T49" i="8"/>
  <c r="T53"/>
  <c r="T57"/>
  <c r="T61"/>
  <c r="T75"/>
  <c r="T79"/>
  <c r="T117"/>
  <c r="T133"/>
  <c r="T148"/>
  <c r="T150"/>
  <c r="T165"/>
  <c r="T169"/>
  <c r="T77" i="9"/>
  <c r="T168"/>
  <c r="T173"/>
  <c r="T180"/>
  <c r="T56" i="10"/>
  <c r="T60"/>
  <c r="T78"/>
  <c r="S120"/>
  <c r="S153"/>
  <c r="T164"/>
  <c r="T38" i="11"/>
  <c r="T42"/>
  <c r="T46"/>
  <c r="T50"/>
  <c r="S153"/>
  <c r="T163"/>
  <c r="T167"/>
  <c r="R21" i="12"/>
  <c r="T21" s="1"/>
  <c r="T25"/>
  <c r="T51"/>
  <c r="T82"/>
  <c r="E91" i="7"/>
  <c r="E112"/>
  <c r="T144" i="12"/>
  <c r="T148"/>
  <c r="T152"/>
  <c r="T179"/>
  <c r="E8" i="14"/>
  <c r="T32"/>
  <c r="T102"/>
  <c r="E188"/>
  <c r="T18" i="15"/>
  <c r="R34"/>
  <c r="T34" s="1"/>
  <c r="R36"/>
  <c r="T36" s="1"/>
  <c r="R42"/>
  <c r="S47"/>
  <c r="T64"/>
  <c r="T42" i="16"/>
  <c r="T46"/>
  <c r="T130" i="17"/>
  <c r="T150"/>
  <c r="T161"/>
  <c r="T165"/>
  <c r="B12" i="1"/>
  <c r="L11"/>
  <c r="M82" i="2"/>
  <c r="N82" s="1"/>
  <c r="B83" i="1"/>
  <c r="L82" i="2"/>
  <c r="O88" i="4"/>
  <c r="P88"/>
  <c r="Q88" s="1"/>
  <c r="S76" i="9"/>
  <c r="T76" s="1"/>
  <c r="R76"/>
  <c r="S32" i="11"/>
  <c r="H30" i="7"/>
  <c r="B60" i="1"/>
  <c r="M30"/>
  <c r="N30" s="1"/>
  <c r="H62"/>
  <c r="H63" s="1"/>
  <c r="J153"/>
  <c r="N25" i="2"/>
  <c r="N48"/>
  <c r="M88"/>
  <c r="N132"/>
  <c r="Q11" i="4"/>
  <c r="O32"/>
  <c r="Q32" s="1"/>
  <c r="P84"/>
  <c r="O84"/>
  <c r="E29" i="12"/>
  <c r="H29" s="1"/>
  <c r="R26" i="7"/>
  <c r="O44" i="6"/>
  <c r="R10" i="8"/>
  <c r="D19" i="6"/>
  <c r="A10" i="8"/>
  <c r="F7" i="7"/>
  <c r="F8" s="1"/>
  <c r="G11" i="8"/>
  <c r="D20" i="6" s="1"/>
  <c r="E13" i="8"/>
  <c r="E9" s="1"/>
  <c r="S12"/>
  <c r="I63"/>
  <c r="F21" i="6" s="1"/>
  <c r="S38" i="8"/>
  <c r="T38" s="1"/>
  <c r="H35" i="7"/>
  <c r="L53" i="1"/>
  <c r="B62"/>
  <c r="B63" s="1"/>
  <c r="N90" i="2"/>
  <c r="N99"/>
  <c r="N118"/>
  <c r="M178"/>
  <c r="N178" s="1"/>
  <c r="M184"/>
  <c r="P12" i="4"/>
  <c r="Q38"/>
  <c r="P44"/>
  <c r="Q44" s="1"/>
  <c r="O44"/>
  <c r="Q131"/>
  <c r="Q146"/>
  <c r="R184" i="7"/>
  <c r="O43" i="6"/>
  <c r="T70" i="10"/>
  <c r="H59" i="2"/>
  <c r="M17"/>
  <c r="L136"/>
  <c r="N136" s="1"/>
  <c r="N142"/>
  <c r="B175"/>
  <c r="B166" i="1"/>
  <c r="B175" s="1"/>
  <c r="C175" i="2"/>
  <c r="O8" i="4"/>
  <c r="O26"/>
  <c r="P26"/>
  <c r="O96"/>
  <c r="P96"/>
  <c r="Q96" s="1"/>
  <c r="P101"/>
  <c r="Q114"/>
  <c r="O116"/>
  <c r="Q116" s="1"/>
  <c r="Q124"/>
  <c r="Q136"/>
  <c r="P158"/>
  <c r="F159"/>
  <c r="O159" s="1"/>
  <c r="P161"/>
  <c r="O169"/>
  <c r="O171"/>
  <c r="P172"/>
  <c r="Q172" s="1"/>
  <c r="O172"/>
  <c r="Q176"/>
  <c r="P181"/>
  <c r="Q186"/>
  <c r="P22" i="6"/>
  <c r="B77" i="3"/>
  <c r="E96" i="10"/>
  <c r="T96" s="1"/>
  <c r="P160" i="6"/>
  <c r="I7" i="3"/>
  <c r="I36" s="1"/>
  <c r="I65" s="1"/>
  <c r="I25"/>
  <c r="I54" s="1"/>
  <c r="I83" s="1"/>
  <c r="D5" i="6"/>
  <c r="O130"/>
  <c r="Q130" s="1"/>
  <c r="P74" i="4"/>
  <c r="Q74" s="1"/>
  <c r="O74"/>
  <c r="O105"/>
  <c r="P105"/>
  <c r="O27" i="6"/>
  <c r="C10"/>
  <c r="S184" i="12"/>
  <c r="N16" i="2"/>
  <c r="L28"/>
  <c r="N28" s="1"/>
  <c r="L88"/>
  <c r="N120"/>
  <c r="N128"/>
  <c r="J9" i="4"/>
  <c r="Q29"/>
  <c r="Q36"/>
  <c r="Q85"/>
  <c r="P98"/>
  <c r="O98"/>
  <c r="O103"/>
  <c r="P103"/>
  <c r="Q129"/>
  <c r="Q150"/>
  <c r="E163" i="10"/>
  <c r="E169" s="1"/>
  <c r="C9" i="3"/>
  <c r="C38" s="1"/>
  <c r="C67" s="1"/>
  <c r="E182" i="16"/>
  <c r="E183" s="1"/>
  <c r="L33" i="1"/>
  <c r="M49"/>
  <c r="L68"/>
  <c r="K153"/>
  <c r="C75"/>
  <c r="L76"/>
  <c r="L80"/>
  <c r="G89"/>
  <c r="L90"/>
  <c r="L94"/>
  <c r="L126"/>
  <c r="L128"/>
  <c r="L132"/>
  <c r="C158"/>
  <c r="G158"/>
  <c r="N164"/>
  <c r="J180"/>
  <c r="M184"/>
  <c r="M21" i="2"/>
  <c r="N21" s="1"/>
  <c r="N138"/>
  <c r="C8" i="3"/>
  <c r="K8" s="1"/>
  <c r="L21" i="1"/>
  <c r="M22"/>
  <c r="L22"/>
  <c r="G71"/>
  <c r="C89"/>
  <c r="C101"/>
  <c r="L114"/>
  <c r="L115"/>
  <c r="L116"/>
  <c r="G166"/>
  <c r="M18" i="2"/>
  <c r="N20"/>
  <c r="M24"/>
  <c r="N24" s="1"/>
  <c r="M47"/>
  <c r="N47" s="1"/>
  <c r="N58"/>
  <c r="L71"/>
  <c r="N71" s="1"/>
  <c r="M73"/>
  <c r="C74" i="1"/>
  <c r="L74" s="1"/>
  <c r="M80" i="2"/>
  <c r="M87"/>
  <c r="C88" i="1"/>
  <c r="M88" s="1"/>
  <c r="L87" i="2"/>
  <c r="N102"/>
  <c r="N113"/>
  <c r="N117"/>
  <c r="N133"/>
  <c r="M134"/>
  <c r="L152"/>
  <c r="M152"/>
  <c r="L158"/>
  <c r="N160"/>
  <c r="M162"/>
  <c r="N162" s="1"/>
  <c r="L162"/>
  <c r="M166"/>
  <c r="K10" i="3"/>
  <c r="K12"/>
  <c r="C17"/>
  <c r="C46" s="1"/>
  <c r="C75" s="1"/>
  <c r="L5" i="4"/>
  <c r="O37"/>
  <c r="Q37" s="1"/>
  <c r="Q51"/>
  <c r="Q53"/>
  <c r="Q55"/>
  <c r="Q57"/>
  <c r="Q59"/>
  <c r="Q61"/>
  <c r="O77"/>
  <c r="P77"/>
  <c r="Q77" s="1"/>
  <c r="O99"/>
  <c r="Q99" s="1"/>
  <c r="O155"/>
  <c r="O158"/>
  <c r="E9" i="11"/>
  <c r="D2" i="3"/>
  <c r="D31" s="1"/>
  <c r="L24"/>
  <c r="H24"/>
  <c r="H53" s="1"/>
  <c r="H82" s="1"/>
  <c r="H27"/>
  <c r="E22" i="10"/>
  <c r="L22" s="1"/>
  <c r="R20" i="7"/>
  <c r="E111" i="11"/>
  <c r="F111" s="1"/>
  <c r="R110" i="7"/>
  <c r="E15" i="6"/>
  <c r="L15"/>
  <c r="Q37" i="7"/>
  <c r="N52" i="2"/>
  <c r="N56"/>
  <c r="N94"/>
  <c r="Q158" i="6"/>
  <c r="Q59"/>
  <c r="O17"/>
  <c r="Q17" s="1"/>
  <c r="C3"/>
  <c r="H5"/>
  <c r="I9"/>
  <c r="D10"/>
  <c r="L10"/>
  <c r="K11"/>
  <c r="F15"/>
  <c r="O45"/>
  <c r="Q45" s="1"/>
  <c r="G176" i="7"/>
  <c r="L11" i="8"/>
  <c r="I20" i="6" s="1"/>
  <c r="I19"/>
  <c r="I2" s="1"/>
  <c r="K7" i="7"/>
  <c r="T12" i="8"/>
  <c r="T24"/>
  <c r="T131"/>
  <c r="T146"/>
  <c r="R45" i="9"/>
  <c r="S45"/>
  <c r="T45" s="1"/>
  <c r="R79"/>
  <c r="S79"/>
  <c r="T79" s="1"/>
  <c r="N50" i="2"/>
  <c r="N54"/>
  <c r="N78"/>
  <c r="L80"/>
  <c r="N85"/>
  <c r="N92"/>
  <c r="N106"/>
  <c r="N108"/>
  <c r="N122"/>
  <c r="M124"/>
  <c r="L134"/>
  <c r="N147"/>
  <c r="N149"/>
  <c r="L166"/>
  <c r="P23" i="4"/>
  <c r="Q23" s="1"/>
  <c r="Q40"/>
  <c r="Q42"/>
  <c r="Q75"/>
  <c r="Q79"/>
  <c r="Q81"/>
  <c r="P83"/>
  <c r="Q107"/>
  <c r="Q141"/>
  <c r="P159"/>
  <c r="Q163"/>
  <c r="P165"/>
  <c r="F178"/>
  <c r="K178"/>
  <c r="Q157" i="6"/>
  <c r="E167" i="10"/>
  <c r="O19" i="6"/>
  <c r="E9"/>
  <c r="M9"/>
  <c r="H10"/>
  <c r="C11"/>
  <c r="G11"/>
  <c r="K16"/>
  <c r="M12" i="1"/>
  <c r="G60"/>
  <c r="M25"/>
  <c r="M40"/>
  <c r="N40" s="1"/>
  <c r="L46"/>
  <c r="L71"/>
  <c r="L75"/>
  <c r="C96"/>
  <c r="M96" s="1"/>
  <c r="C102"/>
  <c r="E110"/>
  <c r="E125"/>
  <c r="C136"/>
  <c r="M136" s="1"/>
  <c r="I175"/>
  <c r="L171"/>
  <c r="L173"/>
  <c r="L177"/>
  <c r="L178" s="1"/>
  <c r="E180"/>
  <c r="E181" s="1"/>
  <c r="N183"/>
  <c r="M8" i="2"/>
  <c r="I9"/>
  <c r="I6" s="1"/>
  <c r="I5" s="1"/>
  <c r="M19"/>
  <c r="N31"/>
  <c r="N35"/>
  <c r="N37"/>
  <c r="N39"/>
  <c r="N41"/>
  <c r="N43"/>
  <c r="N45"/>
  <c r="N49"/>
  <c r="N51"/>
  <c r="N53"/>
  <c r="N55"/>
  <c r="M68"/>
  <c r="N70"/>
  <c r="N72"/>
  <c r="N79"/>
  <c r="L81"/>
  <c r="N81" s="1"/>
  <c r="L83"/>
  <c r="N86"/>
  <c r="N93"/>
  <c r="N96"/>
  <c r="N98"/>
  <c r="N103"/>
  <c r="N105"/>
  <c r="N107"/>
  <c r="N110"/>
  <c r="N112"/>
  <c r="N123"/>
  <c r="N127"/>
  <c r="L135"/>
  <c r="N135" s="1"/>
  <c r="N137"/>
  <c r="N148"/>
  <c r="N151"/>
  <c r="N159"/>
  <c r="N161"/>
  <c r="L167"/>
  <c r="N167" s="1"/>
  <c r="M168"/>
  <c r="N168" s="1"/>
  <c r="N183"/>
  <c r="J7" i="3"/>
  <c r="J36" s="1"/>
  <c r="J65" s="1"/>
  <c r="K14"/>
  <c r="O12" i="4"/>
  <c r="B12" s="1"/>
  <c r="O22"/>
  <c r="Q22" s="1"/>
  <c r="K62"/>
  <c r="Q41"/>
  <c r="Q43"/>
  <c r="Q52"/>
  <c r="Q54"/>
  <c r="Q56"/>
  <c r="Q58"/>
  <c r="Q60"/>
  <c r="Q78"/>
  <c r="Q80"/>
  <c r="O83"/>
  <c r="Q97"/>
  <c r="O100"/>
  <c r="Q100" s="1"/>
  <c r="P106"/>
  <c r="O113"/>
  <c r="Q113" s="1"/>
  <c r="Q117"/>
  <c r="Q119"/>
  <c r="Q121"/>
  <c r="Q123"/>
  <c r="P126"/>
  <c r="Q126" s="1"/>
  <c r="P128"/>
  <c r="Q128" s="1"/>
  <c r="P135"/>
  <c r="Q135" s="1"/>
  <c r="Q140"/>
  <c r="Q143"/>
  <c r="Q145"/>
  <c r="P152"/>
  <c r="Q152" s="1"/>
  <c r="P155"/>
  <c r="O161"/>
  <c r="Q164"/>
  <c r="Q166"/>
  <c r="Q180"/>
  <c r="P187"/>
  <c r="Q187" s="1"/>
  <c r="R42" i="7"/>
  <c r="M69"/>
  <c r="R96"/>
  <c r="Q100" i="6"/>
  <c r="I5"/>
  <c r="M5"/>
  <c r="H11"/>
  <c r="O29"/>
  <c r="C12"/>
  <c r="K12"/>
  <c r="C15"/>
  <c r="N15"/>
  <c r="O62"/>
  <c r="O78"/>
  <c r="O95"/>
  <c r="O111"/>
  <c r="C171"/>
  <c r="G171"/>
  <c r="K171"/>
  <c r="O163"/>
  <c r="Q163" s="1"/>
  <c r="Q22" i="7"/>
  <c r="Q27"/>
  <c r="S27" s="1"/>
  <c r="Q31"/>
  <c r="Q32"/>
  <c r="Q34"/>
  <c r="Q73"/>
  <c r="S73" s="1"/>
  <c r="Q151"/>
  <c r="Q152"/>
  <c r="R13" i="8"/>
  <c r="T20"/>
  <c r="T23"/>
  <c r="S41"/>
  <c r="T41" s="1"/>
  <c r="S46"/>
  <c r="T46" s="1"/>
  <c r="R96"/>
  <c r="I93" i="7"/>
  <c r="R97" i="8"/>
  <c r="S125"/>
  <c r="T125" s="1"/>
  <c r="R125"/>
  <c r="E66" i="9"/>
  <c r="J65"/>
  <c r="J120"/>
  <c r="S120" s="1"/>
  <c r="T120" s="1"/>
  <c r="S136"/>
  <c r="T136" s="1"/>
  <c r="J136"/>
  <c r="L136" s="1"/>
  <c r="R136" s="1"/>
  <c r="O60" i="6"/>
  <c r="O64"/>
  <c r="O79"/>
  <c r="Q79" s="1"/>
  <c r="O113"/>
  <c r="O152"/>
  <c r="E171"/>
  <c r="I171"/>
  <c r="M171"/>
  <c r="O160"/>
  <c r="O164"/>
  <c r="Q76" i="7"/>
  <c r="Q83"/>
  <c r="Q93"/>
  <c r="Q159"/>
  <c r="Q160"/>
  <c r="Q161"/>
  <c r="Q162"/>
  <c r="Q163"/>
  <c r="Q164"/>
  <c r="H176"/>
  <c r="M176"/>
  <c r="Q168"/>
  <c r="T32" i="8"/>
  <c r="R65"/>
  <c r="S65"/>
  <c r="T65" s="1"/>
  <c r="S69"/>
  <c r="T69" s="1"/>
  <c r="T95"/>
  <c r="S106"/>
  <c r="T106" s="1"/>
  <c r="S160"/>
  <c r="S170"/>
  <c r="T170" s="1"/>
  <c r="T189"/>
  <c r="E9" i="9"/>
  <c r="S13"/>
  <c r="T33"/>
  <c r="T69"/>
  <c r="S78"/>
  <c r="T78" s="1"/>
  <c r="R78"/>
  <c r="T82"/>
  <c r="R164"/>
  <c r="T167"/>
  <c r="T190"/>
  <c r="I185" i="10"/>
  <c r="I8"/>
  <c r="M185"/>
  <c r="M8"/>
  <c r="R8" s="1"/>
  <c r="Q185"/>
  <c r="Q8"/>
  <c r="R86" i="7"/>
  <c r="Q67" i="6"/>
  <c r="O14"/>
  <c r="Q14" s="1"/>
  <c r="C9"/>
  <c r="G9"/>
  <c r="K9"/>
  <c r="F10"/>
  <c r="J10"/>
  <c r="N10"/>
  <c r="E11"/>
  <c r="I11"/>
  <c r="M11"/>
  <c r="D12"/>
  <c r="H12"/>
  <c r="L12"/>
  <c r="C13"/>
  <c r="G13"/>
  <c r="K13"/>
  <c r="D15"/>
  <c r="O46"/>
  <c r="C16"/>
  <c r="O54"/>
  <c r="O61"/>
  <c r="Q61" s="1"/>
  <c r="Q76"/>
  <c r="O80"/>
  <c r="O88"/>
  <c r="O94"/>
  <c r="Q94" s="1"/>
  <c r="Q114"/>
  <c r="O122"/>
  <c r="Q122" s="1"/>
  <c r="O128"/>
  <c r="Q128" s="1"/>
  <c r="F171"/>
  <c r="J171"/>
  <c r="N171"/>
  <c r="Q43" i="7"/>
  <c r="Q45"/>
  <c r="S45" s="1"/>
  <c r="Q46"/>
  <c r="Q47"/>
  <c r="Q50"/>
  <c r="Q51"/>
  <c r="Q52"/>
  <c r="Q53"/>
  <c r="Q54"/>
  <c r="Q55"/>
  <c r="Q56"/>
  <c r="Q57"/>
  <c r="Q58"/>
  <c r="Q59"/>
  <c r="S59" s="1"/>
  <c r="Q85"/>
  <c r="E176"/>
  <c r="Q172"/>
  <c r="Q173"/>
  <c r="Q174"/>
  <c r="Q175"/>
  <c r="Q185"/>
  <c r="S13" i="8"/>
  <c r="T31"/>
  <c r="T37"/>
  <c r="R98"/>
  <c r="T101"/>
  <c r="R105"/>
  <c r="T139"/>
  <c r="S155"/>
  <c r="T155" s="1"/>
  <c r="R155"/>
  <c r="R24" i="9"/>
  <c r="S24"/>
  <c r="T24" s="1"/>
  <c r="T32"/>
  <c r="R75"/>
  <c r="S75"/>
  <c r="T75" s="1"/>
  <c r="S121"/>
  <c r="T121" s="1"/>
  <c r="T166"/>
  <c r="R184"/>
  <c r="S187"/>
  <c r="M14" i="10"/>
  <c r="R124" i="11"/>
  <c r="T124" s="1"/>
  <c r="S124"/>
  <c r="S188"/>
  <c r="T188" s="1"/>
  <c r="P16" i="12"/>
  <c r="Q9"/>
  <c r="S9" s="1"/>
  <c r="R153" i="14"/>
  <c r="T153" s="1"/>
  <c r="S153"/>
  <c r="T162"/>
  <c r="E168"/>
  <c r="S182" i="13"/>
  <c r="T182" s="1"/>
  <c r="F40" i="15"/>
  <c r="T35" i="8"/>
  <c r="T48"/>
  <c r="T52"/>
  <c r="T56"/>
  <c r="T60"/>
  <c r="T83"/>
  <c r="R95"/>
  <c r="S96"/>
  <c r="T96" s="1"/>
  <c r="R103"/>
  <c r="S104"/>
  <c r="T104" s="1"/>
  <c r="T109"/>
  <c r="T116"/>
  <c r="T118"/>
  <c r="T121"/>
  <c r="T130"/>
  <c r="T132"/>
  <c r="T134"/>
  <c r="T136"/>
  <c r="T138"/>
  <c r="T140"/>
  <c r="T142"/>
  <c r="T145"/>
  <c r="T147"/>
  <c r="T149"/>
  <c r="T151"/>
  <c r="R184"/>
  <c r="S187"/>
  <c r="T187" s="1"/>
  <c r="S190"/>
  <c r="T190" s="1"/>
  <c r="M15" i="9"/>
  <c r="T25"/>
  <c r="T52"/>
  <c r="T56"/>
  <c r="T60"/>
  <c r="T83"/>
  <c r="S140"/>
  <c r="T140" s="1"/>
  <c r="S148"/>
  <c r="T148" s="1"/>
  <c r="S160"/>
  <c r="E170"/>
  <c r="G68" i="10"/>
  <c r="D40" i="6" s="1"/>
  <c r="H67" i="10"/>
  <c r="T178"/>
  <c r="R121" i="11"/>
  <c r="T121" s="1"/>
  <c r="S121"/>
  <c r="S152"/>
  <c r="R152"/>
  <c r="T152" s="1"/>
  <c r="R33" i="12"/>
  <c r="T33" s="1"/>
  <c r="S33"/>
  <c r="T143"/>
  <c r="T147"/>
  <c r="T151"/>
  <c r="S174" i="13"/>
  <c r="T174" s="1"/>
  <c r="E179"/>
  <c r="T34" i="8"/>
  <c r="T47"/>
  <c r="T51"/>
  <c r="T55"/>
  <c r="T59"/>
  <c r="R69"/>
  <c r="B69" s="1"/>
  <c r="T82"/>
  <c r="R100"/>
  <c r="R101"/>
  <c r="S102"/>
  <c r="T102" s="1"/>
  <c r="S108"/>
  <c r="T108" s="1"/>
  <c r="R118"/>
  <c r="R121"/>
  <c r="T123"/>
  <c r="S126"/>
  <c r="T126" s="1"/>
  <c r="R130"/>
  <c r="R134"/>
  <c r="R138"/>
  <c r="R142"/>
  <c r="R145"/>
  <c r="R149"/>
  <c r="S154"/>
  <c r="T154" s="1"/>
  <c r="T175"/>
  <c r="S184"/>
  <c r="T19" i="9"/>
  <c r="T22"/>
  <c r="T40"/>
  <c r="T51"/>
  <c r="T55"/>
  <c r="T59"/>
  <c r="R69"/>
  <c r="B69" s="1"/>
  <c r="J123"/>
  <c r="S123" s="1"/>
  <c r="T123" s="1"/>
  <c r="J125"/>
  <c r="S125" s="1"/>
  <c r="T125" s="1"/>
  <c r="J132"/>
  <c r="L132" s="1"/>
  <c r="R132" s="1"/>
  <c r="G161"/>
  <c r="T183"/>
  <c r="T186"/>
  <c r="H10" i="10"/>
  <c r="E37" i="6" s="1"/>
  <c r="I9" i="10"/>
  <c r="E68"/>
  <c r="T73"/>
  <c r="T95"/>
  <c r="S122"/>
  <c r="T129"/>
  <c r="T133"/>
  <c r="T137"/>
  <c r="T142"/>
  <c r="T146"/>
  <c r="T150"/>
  <c r="E8" i="13"/>
  <c r="T11" i="15"/>
  <c r="B11"/>
  <c r="O23"/>
  <c r="T24" i="10"/>
  <c r="T58"/>
  <c r="T132"/>
  <c r="T136"/>
  <c r="T141"/>
  <c r="T145"/>
  <c r="T149"/>
  <c r="T165"/>
  <c r="T177"/>
  <c r="T12" i="11"/>
  <c r="T31"/>
  <c r="T34"/>
  <c r="T36"/>
  <c r="T73"/>
  <c r="T77"/>
  <c r="T85"/>
  <c r="T96"/>
  <c r="S99"/>
  <c r="T103"/>
  <c r="T118"/>
  <c r="T128"/>
  <c r="T132"/>
  <c r="T136"/>
  <c r="T141"/>
  <c r="T145"/>
  <c r="T149"/>
  <c r="T162"/>
  <c r="T166"/>
  <c r="R182"/>
  <c r="E8" i="12"/>
  <c r="T12"/>
  <c r="T34"/>
  <c r="T37"/>
  <c r="T41"/>
  <c r="T45"/>
  <c r="T49"/>
  <c r="T53"/>
  <c r="T57"/>
  <c r="T61"/>
  <c r="T87"/>
  <c r="T96"/>
  <c r="T126"/>
  <c r="T133"/>
  <c r="T137"/>
  <c r="T178"/>
  <c r="T10" i="13"/>
  <c r="R12"/>
  <c r="S12"/>
  <c r="T20"/>
  <c r="T24"/>
  <c r="T39"/>
  <c r="T43"/>
  <c r="S68"/>
  <c r="S168"/>
  <c r="T78" i="14"/>
  <c r="T82"/>
  <c r="T98"/>
  <c r="S188"/>
  <c r="F30" i="15"/>
  <c r="G46"/>
  <c r="G50"/>
  <c r="E166" i="16"/>
  <c r="S166" s="1"/>
  <c r="T166" s="1"/>
  <c r="T34" i="10"/>
  <c r="T36"/>
  <c r="T40"/>
  <c r="T44"/>
  <c r="T48"/>
  <c r="T52"/>
  <c r="T79"/>
  <c r="T82"/>
  <c r="S105"/>
  <c r="T107"/>
  <c r="H109"/>
  <c r="T117"/>
  <c r="T131"/>
  <c r="T135"/>
  <c r="T140"/>
  <c r="T144"/>
  <c r="T148"/>
  <c r="O169"/>
  <c r="T176"/>
  <c r="E8" i="11"/>
  <c r="T8" s="1"/>
  <c r="T30"/>
  <c r="T33"/>
  <c r="T76"/>
  <c r="T84"/>
  <c r="T102"/>
  <c r="T117"/>
  <c r="T131"/>
  <c r="T135"/>
  <c r="T165"/>
  <c r="T11" i="12"/>
  <c r="M23"/>
  <c r="T40"/>
  <c r="T44"/>
  <c r="T48"/>
  <c r="T52"/>
  <c r="T56"/>
  <c r="T60"/>
  <c r="T86"/>
  <c r="T95"/>
  <c r="T119"/>
  <c r="T125"/>
  <c r="T132"/>
  <c r="T136"/>
  <c r="T140"/>
  <c r="T177"/>
  <c r="F8" i="13"/>
  <c r="R8" s="1"/>
  <c r="T9"/>
  <c r="T23"/>
  <c r="T38"/>
  <c r="T42"/>
  <c r="T47"/>
  <c r="T51"/>
  <c r="T55"/>
  <c r="T59"/>
  <c r="R182"/>
  <c r="S9" i="14"/>
  <c r="R9"/>
  <c r="T9" s="1"/>
  <c r="T77"/>
  <c r="T81"/>
  <c r="T97"/>
  <c r="M100"/>
  <c r="R100" s="1"/>
  <c r="T100" s="1"/>
  <c r="S158"/>
  <c r="F25" i="15"/>
  <c r="M7" i="16"/>
  <c r="Q7"/>
  <c r="T116" i="11"/>
  <c r="T130"/>
  <c r="T134"/>
  <c r="T143"/>
  <c r="T147"/>
  <c r="T164"/>
  <c r="R168"/>
  <c r="S168"/>
  <c r="T171"/>
  <c r="S184"/>
  <c r="T184" s="1"/>
  <c r="R36" i="12"/>
  <c r="T36" s="1"/>
  <c r="T55"/>
  <c r="T59"/>
  <c r="T71"/>
  <c r="T131"/>
  <c r="T135"/>
  <c r="T139"/>
  <c r="T154"/>
  <c r="T168"/>
  <c r="T173"/>
  <c r="T180"/>
  <c r="B11" i="13"/>
  <c r="T22"/>
  <c r="T26"/>
  <c r="T30"/>
  <c r="T34"/>
  <c r="T37"/>
  <c r="T41"/>
  <c r="R65"/>
  <c r="S65"/>
  <c r="T71"/>
  <c r="T75"/>
  <c r="T79"/>
  <c r="T83"/>
  <c r="T91"/>
  <c r="T95"/>
  <c r="E168"/>
  <c r="T168" s="1"/>
  <c r="Q10" i="14"/>
  <c r="N105" i="6" s="1"/>
  <c r="O105" s="1"/>
  <c r="T18" i="14"/>
  <c r="T76"/>
  <c r="T80"/>
  <c r="T96"/>
  <c r="S185"/>
  <c r="T181" i="15"/>
  <c r="T67" i="16"/>
  <c r="T73" i="13"/>
  <c r="T77"/>
  <c r="T81"/>
  <c r="T85"/>
  <c r="T93"/>
  <c r="T98"/>
  <c r="T102"/>
  <c r="T106"/>
  <c r="T110"/>
  <c r="T114"/>
  <c r="T118"/>
  <c r="T122"/>
  <c r="T126"/>
  <c r="T130"/>
  <c r="T134"/>
  <c r="T138"/>
  <c r="T142"/>
  <c r="T146"/>
  <c r="T150"/>
  <c r="T154"/>
  <c r="S158"/>
  <c r="T165"/>
  <c r="T24" i="14"/>
  <c r="T39"/>
  <c r="T43"/>
  <c r="T47"/>
  <c r="T51"/>
  <c r="T55"/>
  <c r="T59"/>
  <c r="T64"/>
  <c r="T85"/>
  <c r="T101"/>
  <c r="T115"/>
  <c r="T119"/>
  <c r="T123"/>
  <c r="T129"/>
  <c r="T133"/>
  <c r="T137"/>
  <c r="T141"/>
  <c r="T145"/>
  <c r="T149"/>
  <c r="R168"/>
  <c r="S168"/>
  <c r="T181"/>
  <c r="S10" i="15"/>
  <c r="S24"/>
  <c r="F26"/>
  <c r="S29"/>
  <c r="S39"/>
  <c r="F41"/>
  <c r="S43"/>
  <c r="S45"/>
  <c r="S49"/>
  <c r="T53"/>
  <c r="T57"/>
  <c r="T61"/>
  <c r="R65"/>
  <c r="J179"/>
  <c r="G134" i="6" s="1"/>
  <c r="R10" i="16"/>
  <c r="B10" s="1"/>
  <c r="R12"/>
  <c r="B12" s="1"/>
  <c r="T21"/>
  <c r="T23"/>
  <c r="T37"/>
  <c r="T39"/>
  <c r="T53"/>
  <c r="T55"/>
  <c r="E62"/>
  <c r="S62" s="1"/>
  <c r="T71"/>
  <c r="T74"/>
  <c r="T82"/>
  <c r="T85"/>
  <c r="T87"/>
  <c r="T90"/>
  <c r="T95"/>
  <c r="T98"/>
  <c r="T103"/>
  <c r="T106"/>
  <c r="T111"/>
  <c r="T114"/>
  <c r="T119"/>
  <c r="T122"/>
  <c r="T127"/>
  <c r="T130"/>
  <c r="T135"/>
  <c r="T138"/>
  <c r="T143"/>
  <c r="T146"/>
  <c r="T151"/>
  <c r="T154"/>
  <c r="S157"/>
  <c r="T157" s="1"/>
  <c r="T11" i="17"/>
  <c r="H7"/>
  <c r="P7"/>
  <c r="T71"/>
  <c r="T75"/>
  <c r="T79"/>
  <c r="T83"/>
  <c r="T87"/>
  <c r="T91"/>
  <c r="T95"/>
  <c r="T99"/>
  <c r="T114"/>
  <c r="T122"/>
  <c r="T64"/>
  <c r="T70"/>
  <c r="T74"/>
  <c r="T78"/>
  <c r="T82"/>
  <c r="T86"/>
  <c r="T90"/>
  <c r="T94"/>
  <c r="T98"/>
  <c r="T102"/>
  <c r="T108"/>
  <c r="T116"/>
  <c r="T124"/>
  <c r="T100" i="13"/>
  <c r="T104"/>
  <c r="T108"/>
  <c r="T112"/>
  <c r="T116"/>
  <c r="T120"/>
  <c r="T124"/>
  <c r="T128"/>
  <c r="T132"/>
  <c r="T136"/>
  <c r="T140"/>
  <c r="T144"/>
  <c r="T148"/>
  <c r="T152"/>
  <c r="T157"/>
  <c r="T163"/>
  <c r="T167"/>
  <c r="T171"/>
  <c r="T181"/>
  <c r="R185"/>
  <c r="B185" s="1"/>
  <c r="T37" i="14"/>
  <c r="T41"/>
  <c r="T45"/>
  <c r="T49"/>
  <c r="T53"/>
  <c r="T57"/>
  <c r="T61"/>
  <c r="T107"/>
  <c r="T109"/>
  <c r="T117"/>
  <c r="T131"/>
  <c r="T135"/>
  <c r="T139"/>
  <c r="T143"/>
  <c r="T147"/>
  <c r="T32" i="15"/>
  <c r="T75"/>
  <c r="T154"/>
  <c r="S168"/>
  <c r="T18" i="16"/>
  <c r="T34"/>
  <c r="T50"/>
  <c r="T76"/>
  <c r="T79"/>
  <c r="T92"/>
  <c r="T100"/>
  <c r="T108"/>
  <c r="T116"/>
  <c r="T124"/>
  <c r="T132"/>
  <c r="T139"/>
  <c r="T140"/>
  <c r="T142"/>
  <c r="T147"/>
  <c r="T148"/>
  <c r="T150"/>
  <c r="R155"/>
  <c r="B155" s="1"/>
  <c r="R166"/>
  <c r="B166" s="1"/>
  <c r="T170"/>
  <c r="I7"/>
  <c r="I6" s="1"/>
  <c r="S186"/>
  <c r="T186" s="1"/>
  <c r="R8" i="17"/>
  <c r="R10"/>
  <c r="B10" s="1"/>
  <c r="E8"/>
  <c r="S64"/>
  <c r="T73"/>
  <c r="T77"/>
  <c r="T81"/>
  <c r="T85"/>
  <c r="T89"/>
  <c r="T93"/>
  <c r="T97"/>
  <c r="T101"/>
  <c r="T110"/>
  <c r="T118"/>
  <c r="T126"/>
  <c r="R24" i="15"/>
  <c r="T24" s="1"/>
  <c r="R29"/>
  <c r="T29" s="1"/>
  <c r="F38"/>
  <c r="R39"/>
  <c r="T39" s="1"/>
  <c r="R43"/>
  <c r="T43" s="1"/>
  <c r="R45"/>
  <c r="T45" s="1"/>
  <c r="R49"/>
  <c r="T49" s="1"/>
  <c r="T54"/>
  <c r="T58"/>
  <c r="T67"/>
  <c r="T74"/>
  <c r="T157"/>
  <c r="E168"/>
  <c r="T163"/>
  <c r="T167"/>
  <c r="T175"/>
  <c r="T22" i="16"/>
  <c r="T38"/>
  <c r="T54"/>
  <c r="R180"/>
  <c r="G6" i="17"/>
  <c r="K6"/>
  <c r="O6"/>
  <c r="J7"/>
  <c r="J6" s="1"/>
  <c r="N7"/>
  <c r="N6" s="1"/>
  <c r="T157"/>
  <c r="T171"/>
  <c r="T174"/>
  <c r="T144"/>
  <c r="T152"/>
  <c r="T154"/>
  <c r="S157"/>
  <c r="S160"/>
  <c r="T170"/>
  <c r="T175"/>
  <c r="T182"/>
  <c r="E23" i="2"/>
  <c r="T138" i="17"/>
  <c r="T146"/>
  <c r="R155"/>
  <c r="B155" s="1"/>
  <c r="R158"/>
  <c r="R177"/>
  <c r="B177" s="1"/>
  <c r="E183"/>
  <c r="S183" s="1"/>
  <c r="S186"/>
  <c r="T186" s="1"/>
  <c r="D15" i="2"/>
  <c r="T106" i="17"/>
  <c r="Q29" i="7"/>
  <c r="S29" s="1"/>
  <c r="Q30"/>
  <c r="S30" s="1"/>
  <c r="Q33"/>
  <c r="S33" s="1"/>
  <c r="Q35"/>
  <c r="Q49"/>
  <c r="S49" s="1"/>
  <c r="T42" i="15"/>
  <c r="Q19" i="7"/>
  <c r="M28" i="1"/>
  <c r="M29"/>
  <c r="L38"/>
  <c r="L39"/>
  <c r="L47"/>
  <c r="L49"/>
  <c r="L56"/>
  <c r="L120"/>
  <c r="L152"/>
  <c r="L29"/>
  <c r="L9"/>
  <c r="M20"/>
  <c r="N20" s="1"/>
  <c r="L32"/>
  <c r="M38"/>
  <c r="M46"/>
  <c r="N46" s="1"/>
  <c r="L54"/>
  <c r="M27"/>
  <c r="N27" s="1"/>
  <c r="M44"/>
  <c r="N44" s="1"/>
  <c r="M48"/>
  <c r="L55"/>
  <c r="L59"/>
  <c r="L167"/>
  <c r="N167" s="1"/>
  <c r="M18"/>
  <c r="M19"/>
  <c r="N19" s="1"/>
  <c r="M26"/>
  <c r="M36"/>
  <c r="N36" s="1"/>
  <c r="M47"/>
  <c r="M56"/>
  <c r="M59"/>
  <c r="N59" s="1"/>
  <c r="L72"/>
  <c r="M74"/>
  <c r="M78"/>
  <c r="M82"/>
  <c r="M92"/>
  <c r="M102"/>
  <c r="M106"/>
  <c r="M112"/>
  <c r="M118"/>
  <c r="M122"/>
  <c r="M124"/>
  <c r="M126"/>
  <c r="N126" s="1"/>
  <c r="M130"/>
  <c r="M134"/>
  <c r="M140"/>
  <c r="M144"/>
  <c r="M148"/>
  <c r="M150"/>
  <c r="N150" s="1"/>
  <c r="L156"/>
  <c r="M156"/>
  <c r="M160"/>
  <c r="M162"/>
  <c r="M9"/>
  <c r="L17"/>
  <c r="N25"/>
  <c r="M31"/>
  <c r="M32"/>
  <c r="N32" s="1"/>
  <c r="M35"/>
  <c r="N35" s="1"/>
  <c r="L37"/>
  <c r="M43"/>
  <c r="L48"/>
  <c r="M53"/>
  <c r="N53" s="1"/>
  <c r="M69"/>
  <c r="M71"/>
  <c r="N71" s="1"/>
  <c r="L73"/>
  <c r="M75"/>
  <c r="L77"/>
  <c r="M79"/>
  <c r="L81"/>
  <c r="M83"/>
  <c r="L85"/>
  <c r="L87"/>
  <c r="L91"/>
  <c r="M93"/>
  <c r="L95"/>
  <c r="M97"/>
  <c r="L99"/>
  <c r="M99"/>
  <c r="L101"/>
  <c r="M103"/>
  <c r="L105"/>
  <c r="M107"/>
  <c r="L109"/>
  <c r="L110"/>
  <c r="L111"/>
  <c r="M113"/>
  <c r="M115"/>
  <c r="N115" s="1"/>
  <c r="L117"/>
  <c r="M119"/>
  <c r="L121"/>
  <c r="M123"/>
  <c r="M125"/>
  <c r="M127"/>
  <c r="L129"/>
  <c r="M131"/>
  <c r="L133"/>
  <c r="M137"/>
  <c r="L139"/>
  <c r="M141"/>
  <c r="L143"/>
  <c r="M145"/>
  <c r="L147"/>
  <c r="M149"/>
  <c r="M151"/>
  <c r="L158"/>
  <c r="L160"/>
  <c r="L162"/>
  <c r="D175"/>
  <c r="H175"/>
  <c r="C175"/>
  <c r="G175"/>
  <c r="K175"/>
  <c r="K7" s="1"/>
  <c r="K6" s="1"/>
  <c r="L18"/>
  <c r="M39"/>
  <c r="M42"/>
  <c r="N42" s="1"/>
  <c r="M54"/>
  <c r="M72"/>
  <c r="M76"/>
  <c r="L78"/>
  <c r="M80"/>
  <c r="N80" s="1"/>
  <c r="L82"/>
  <c r="M84"/>
  <c r="N84" s="1"/>
  <c r="L86"/>
  <c r="M86"/>
  <c r="L88"/>
  <c r="M90"/>
  <c r="N90" s="1"/>
  <c r="L92"/>
  <c r="M94"/>
  <c r="L96"/>
  <c r="M98"/>
  <c r="N98" s="1"/>
  <c r="M100"/>
  <c r="N100" s="1"/>
  <c r="L102"/>
  <c r="M104"/>
  <c r="N104" s="1"/>
  <c r="L106"/>
  <c r="M108"/>
  <c r="M110"/>
  <c r="L112"/>
  <c r="M114"/>
  <c r="N114" s="1"/>
  <c r="M116"/>
  <c r="L118"/>
  <c r="M120"/>
  <c r="L122"/>
  <c r="L124"/>
  <c r="M128"/>
  <c r="N128" s="1"/>
  <c r="L130"/>
  <c r="M132"/>
  <c r="N132" s="1"/>
  <c r="L134"/>
  <c r="L135"/>
  <c r="L136"/>
  <c r="M138"/>
  <c r="N138" s="1"/>
  <c r="L140"/>
  <c r="M142"/>
  <c r="N142" s="1"/>
  <c r="L144"/>
  <c r="M146"/>
  <c r="N146" s="1"/>
  <c r="L148"/>
  <c r="M152"/>
  <c r="L155"/>
  <c r="L170"/>
  <c r="M170"/>
  <c r="L172"/>
  <c r="M172"/>
  <c r="L174"/>
  <c r="M174"/>
  <c r="M17"/>
  <c r="M21"/>
  <c r="M23"/>
  <c r="N23" s="1"/>
  <c r="L26"/>
  <c r="L28"/>
  <c r="L31"/>
  <c r="L43"/>
  <c r="M45"/>
  <c r="N45" s="1"/>
  <c r="M50"/>
  <c r="N50" s="1"/>
  <c r="M55"/>
  <c r="L69"/>
  <c r="M73"/>
  <c r="M77"/>
  <c r="L79"/>
  <c r="M81"/>
  <c r="L83"/>
  <c r="M85"/>
  <c r="M87"/>
  <c r="L89"/>
  <c r="M91"/>
  <c r="L93"/>
  <c r="M95"/>
  <c r="L97"/>
  <c r="M101"/>
  <c r="L103"/>
  <c r="M105"/>
  <c r="L107"/>
  <c r="M109"/>
  <c r="M111"/>
  <c r="L113"/>
  <c r="N113" s="1"/>
  <c r="M117"/>
  <c r="L119"/>
  <c r="M121"/>
  <c r="L123"/>
  <c r="L125"/>
  <c r="L127"/>
  <c r="M129"/>
  <c r="L131"/>
  <c r="M133"/>
  <c r="M135"/>
  <c r="L137"/>
  <c r="M139"/>
  <c r="N139" s="1"/>
  <c r="L141"/>
  <c r="M143"/>
  <c r="L145"/>
  <c r="M147"/>
  <c r="N147" s="1"/>
  <c r="L149"/>
  <c r="L151"/>
  <c r="L159"/>
  <c r="M159"/>
  <c r="L161"/>
  <c r="M161"/>
  <c r="L163"/>
  <c r="M163"/>
  <c r="F175"/>
  <c r="J175"/>
  <c r="L168"/>
  <c r="E175"/>
  <c r="M171"/>
  <c r="N171" s="1"/>
  <c r="M173"/>
  <c r="N173" s="1"/>
  <c r="N32" i="2"/>
  <c r="N75" i="1"/>
  <c r="I7"/>
  <c r="D60" i="3"/>
  <c r="H60"/>
  <c r="B72"/>
  <c r="E81"/>
  <c r="E84" s="1"/>
  <c r="E55"/>
  <c r="I81"/>
  <c r="I84" s="1"/>
  <c r="I55"/>
  <c r="H55"/>
  <c r="Q83" i="4"/>
  <c r="N19" i="2"/>
  <c r="J6"/>
  <c r="E60" i="3"/>
  <c r="I60"/>
  <c r="I76" s="1"/>
  <c r="I47"/>
  <c r="B64"/>
  <c r="B68"/>
  <c r="B70"/>
  <c r="B75"/>
  <c r="K75" s="1"/>
  <c r="K46"/>
  <c r="B55"/>
  <c r="J55"/>
  <c r="B8" i="1"/>
  <c r="L8" s="1"/>
  <c r="L12"/>
  <c r="N12" s="1"/>
  <c r="N152" i="2"/>
  <c r="B60" i="3"/>
  <c r="F60"/>
  <c r="J60"/>
  <c r="B63"/>
  <c r="B66"/>
  <c r="D55"/>
  <c r="N33" i="1"/>
  <c r="N83" i="2"/>
  <c r="N88"/>
  <c r="B67" i="3"/>
  <c r="K67" s="1"/>
  <c r="K38"/>
  <c r="B71"/>
  <c r="K71" s="1"/>
  <c r="K42"/>
  <c r="B82"/>
  <c r="K82" s="1"/>
  <c r="K53"/>
  <c r="F55"/>
  <c r="B8" i="4"/>
  <c r="Q12"/>
  <c r="L10" i="1"/>
  <c r="M37"/>
  <c r="N37" s="1"/>
  <c r="M10"/>
  <c r="M11"/>
  <c r="L57"/>
  <c r="N57" s="1"/>
  <c r="L58"/>
  <c r="N58" s="1"/>
  <c r="B66"/>
  <c r="J66"/>
  <c r="L169"/>
  <c r="N169" s="1"/>
  <c r="M177"/>
  <c r="J181"/>
  <c r="L184"/>
  <c r="N184" s="1"/>
  <c r="F13" i="17"/>
  <c r="F14" s="1"/>
  <c r="F13" i="16"/>
  <c r="F14" s="1"/>
  <c r="F13" i="14"/>
  <c r="F13" i="12"/>
  <c r="F13" i="15"/>
  <c r="F13" i="13"/>
  <c r="F13" i="11"/>
  <c r="F13" i="10"/>
  <c r="F14" i="9"/>
  <c r="F15" s="1"/>
  <c r="F14" i="8"/>
  <c r="F15" s="1"/>
  <c r="F11" i="7"/>
  <c r="F12" s="1"/>
  <c r="F13" i="4"/>
  <c r="F14" s="1"/>
  <c r="J13" i="17"/>
  <c r="J14" s="1"/>
  <c r="J13" i="16"/>
  <c r="J14" s="1"/>
  <c r="J13" i="12"/>
  <c r="J14" s="1"/>
  <c r="J13" i="14"/>
  <c r="J14" s="1"/>
  <c r="J13" i="15"/>
  <c r="J14" s="1"/>
  <c r="J13" i="13"/>
  <c r="J14" s="1"/>
  <c r="J13" i="11"/>
  <c r="J14" s="1"/>
  <c r="J13" i="10"/>
  <c r="J14" i="9"/>
  <c r="J15" s="1"/>
  <c r="J14" i="8"/>
  <c r="J15" s="1"/>
  <c r="J11" i="7"/>
  <c r="J13" i="4"/>
  <c r="J14" s="1"/>
  <c r="H9" i="2"/>
  <c r="E11"/>
  <c r="E7" s="1"/>
  <c r="M7" s="1"/>
  <c r="H19" i="4"/>
  <c r="L17" i="2"/>
  <c r="N17" s="1"/>
  <c r="L57"/>
  <c r="N57" s="1"/>
  <c r="M158"/>
  <c r="N158" s="1"/>
  <c r="C164"/>
  <c r="M164" s="1"/>
  <c r="L169"/>
  <c r="L175" s="1"/>
  <c r="D175"/>
  <c r="M175" s="1"/>
  <c r="H175"/>
  <c r="K9" i="3"/>
  <c r="K13"/>
  <c r="K17"/>
  <c r="K24"/>
  <c r="E26"/>
  <c r="I26"/>
  <c r="C31"/>
  <c r="G31"/>
  <c r="C35"/>
  <c r="C64" s="1"/>
  <c r="C37"/>
  <c r="C66" s="1"/>
  <c r="C39"/>
  <c r="C68" s="1"/>
  <c r="C41"/>
  <c r="C70" s="1"/>
  <c r="C43"/>
  <c r="C72" s="1"/>
  <c r="C52"/>
  <c r="G52"/>
  <c r="B81"/>
  <c r="F81"/>
  <c r="F84" s="1"/>
  <c r="J81"/>
  <c r="J84" s="1"/>
  <c r="M5" i="4"/>
  <c r="I7"/>
  <c r="O7" s="1"/>
  <c r="P8"/>
  <c r="Q8" s="1"/>
  <c r="G9"/>
  <c r="O9" s="1"/>
  <c r="B9" s="1"/>
  <c r="P71"/>
  <c r="O91"/>
  <c r="Q91" s="1"/>
  <c r="O106"/>
  <c r="Q106" s="1"/>
  <c r="P138"/>
  <c r="Q138" s="1"/>
  <c r="Q155"/>
  <c r="Q159"/>
  <c r="R10" i="7"/>
  <c r="Q19" i="6"/>
  <c r="Q44"/>
  <c r="Q78"/>
  <c r="Q115"/>
  <c r="S43" i="7"/>
  <c r="S46"/>
  <c r="S47"/>
  <c r="S50"/>
  <c r="S51"/>
  <c r="S53"/>
  <c r="S54"/>
  <c r="S55"/>
  <c r="S57"/>
  <c r="S58"/>
  <c r="S85"/>
  <c r="L34" i="1"/>
  <c r="N34" s="1"/>
  <c r="M155"/>
  <c r="M168"/>
  <c r="G13" i="16"/>
  <c r="G14" s="1"/>
  <c r="G13" i="13"/>
  <c r="G14" s="1"/>
  <c r="G13" i="17"/>
  <c r="G14" s="1"/>
  <c r="G13" i="15"/>
  <c r="G14" s="1"/>
  <c r="G13" i="14"/>
  <c r="G14" s="1"/>
  <c r="G13" i="12"/>
  <c r="G14" s="1"/>
  <c r="G13" i="11"/>
  <c r="G14" s="1"/>
  <c r="G14" i="9"/>
  <c r="G15" s="1"/>
  <c r="G14" i="8"/>
  <c r="G15" s="1"/>
  <c r="G13" i="10"/>
  <c r="G14" s="1"/>
  <c r="G11" i="7"/>
  <c r="K13" i="16"/>
  <c r="K14" s="1"/>
  <c r="K13" i="17"/>
  <c r="K14" s="1"/>
  <c r="K13" i="13"/>
  <c r="K14" s="1"/>
  <c r="K13" i="15"/>
  <c r="K14" s="1"/>
  <c r="K13" i="14"/>
  <c r="K14" s="1"/>
  <c r="K13" i="12"/>
  <c r="K14" s="1"/>
  <c r="K13" i="11"/>
  <c r="K14" s="1"/>
  <c r="K14" i="9"/>
  <c r="K15" s="1"/>
  <c r="K14" i="8"/>
  <c r="K15" s="1"/>
  <c r="K13" i="10"/>
  <c r="K11" i="7"/>
  <c r="K12" s="1"/>
  <c r="L18" i="2"/>
  <c r="N18" s="1"/>
  <c r="L68"/>
  <c r="N68" s="1"/>
  <c r="L184"/>
  <c r="N184" s="1"/>
  <c r="I18" i="3"/>
  <c r="K23"/>
  <c r="B26"/>
  <c r="F26"/>
  <c r="J26"/>
  <c r="B32"/>
  <c r="B40"/>
  <c r="E13" i="4"/>
  <c r="E14" s="1"/>
  <c r="Q101"/>
  <c r="Q29" i="6"/>
  <c r="Q60"/>
  <c r="Q64"/>
  <c r="Q113"/>
  <c r="Q129"/>
  <c r="Q162"/>
  <c r="S32" i="7"/>
  <c r="S34"/>
  <c r="S37"/>
  <c r="S40"/>
  <c r="S41"/>
  <c r="L41" i="1"/>
  <c r="B178"/>
  <c r="M178" s="1"/>
  <c r="B7" i="2"/>
  <c r="H13" i="17"/>
  <c r="H14" s="1"/>
  <c r="H13" i="16"/>
  <c r="H14" s="1"/>
  <c r="H13" i="15"/>
  <c r="H14" s="1"/>
  <c r="H13" i="13"/>
  <c r="H14" s="1"/>
  <c r="H13" i="12"/>
  <c r="H14" s="1"/>
  <c r="H13" i="14"/>
  <c r="H14" s="1"/>
  <c r="H13" i="11"/>
  <c r="H14" i="9"/>
  <c r="H15" s="1"/>
  <c r="H14" i="8"/>
  <c r="H15" s="1"/>
  <c r="H13" i="10"/>
  <c r="H14" s="1"/>
  <c r="H11" i="7"/>
  <c r="H13" i="4"/>
  <c r="H14" s="1"/>
  <c r="L13" i="17"/>
  <c r="L13" i="16"/>
  <c r="L14" s="1"/>
  <c r="L13" i="15"/>
  <c r="L14" s="1"/>
  <c r="L13" i="13"/>
  <c r="L14" s="1"/>
  <c r="L13" i="12"/>
  <c r="L14" s="1"/>
  <c r="L13" i="14"/>
  <c r="L14" s="1"/>
  <c r="L13" i="11"/>
  <c r="L14" s="1"/>
  <c r="L14" i="9"/>
  <c r="L15" s="1"/>
  <c r="L14" i="8"/>
  <c r="L15" s="1"/>
  <c r="L13" i="10"/>
  <c r="L14" s="1"/>
  <c r="L11" i="7"/>
  <c r="L12" s="1"/>
  <c r="L13" i="4"/>
  <c r="L14" s="1"/>
  <c r="L10" i="2"/>
  <c r="N10" s="1"/>
  <c r="L19"/>
  <c r="H27" i="4"/>
  <c r="L33" i="2"/>
  <c r="N33" s="1"/>
  <c r="L73"/>
  <c r="N73" s="1"/>
  <c r="L74"/>
  <c r="N74" s="1"/>
  <c r="L124"/>
  <c r="N124" s="1"/>
  <c r="L125"/>
  <c r="N125" s="1"/>
  <c r="L155"/>
  <c r="N155" s="1"/>
  <c r="C156"/>
  <c r="L156" s="1"/>
  <c r="D81" i="3"/>
  <c r="D84" s="1"/>
  <c r="H81"/>
  <c r="H84" s="1"/>
  <c r="K7" i="4"/>
  <c r="P9"/>
  <c r="G13"/>
  <c r="G14" s="1"/>
  <c r="P28"/>
  <c r="Q28" s="1"/>
  <c r="O71"/>
  <c r="P139"/>
  <c r="Q139" s="1"/>
  <c r="Q170"/>
  <c r="Q171"/>
  <c r="Q181"/>
  <c r="Q22" i="6"/>
  <c r="R167" i="7"/>
  <c r="O9" i="6"/>
  <c r="O13"/>
  <c r="Q46"/>
  <c r="Q80"/>
  <c r="S22" i="7"/>
  <c r="M68" i="1"/>
  <c r="N68" s="1"/>
  <c r="E13" i="16"/>
  <c r="E14" s="1"/>
  <c r="E13" i="17"/>
  <c r="E14" s="1"/>
  <c r="E13" i="15"/>
  <c r="E14" s="1"/>
  <c r="E13" i="14"/>
  <c r="E14" s="1"/>
  <c r="E13" i="13"/>
  <c r="E14" s="1"/>
  <c r="E13" i="12"/>
  <c r="E14" s="1"/>
  <c r="E13" i="11"/>
  <c r="E14" s="1"/>
  <c r="E13" i="10"/>
  <c r="E14" s="1"/>
  <c r="E14" i="9"/>
  <c r="E15" s="1"/>
  <c r="E14" i="8"/>
  <c r="E15" s="1"/>
  <c r="E11" i="7"/>
  <c r="E12" s="1"/>
  <c r="I13" i="16"/>
  <c r="I14" s="1"/>
  <c r="I13" i="17"/>
  <c r="I14" s="1"/>
  <c r="I13" i="15"/>
  <c r="I14" s="1"/>
  <c r="I13" i="14"/>
  <c r="I14" s="1"/>
  <c r="I13" i="13"/>
  <c r="I14" s="1"/>
  <c r="I13" i="12"/>
  <c r="I14" s="1"/>
  <c r="I13" i="11"/>
  <c r="I14" s="1"/>
  <c r="I13" i="10"/>
  <c r="I14" s="1"/>
  <c r="I14" i="9"/>
  <c r="I15" s="1"/>
  <c r="I14" i="8"/>
  <c r="I15" s="1"/>
  <c r="I11" i="7"/>
  <c r="L8" i="2"/>
  <c r="N8" s="1"/>
  <c r="K2" i="3"/>
  <c r="D26"/>
  <c r="H26"/>
  <c r="I13" i="4"/>
  <c r="I14" s="1"/>
  <c r="Q161"/>
  <c r="Q27" i="6"/>
  <c r="Q62"/>
  <c r="Q95"/>
  <c r="Q111"/>
  <c r="Q164"/>
  <c r="S76" i="7"/>
  <c r="S93"/>
  <c r="P169" i="4"/>
  <c r="Q169" s="1"/>
  <c r="S10" i="16"/>
  <c r="T10" s="1"/>
  <c r="S12"/>
  <c r="T12" s="1"/>
  <c r="E8"/>
  <c r="S8" s="1"/>
  <c r="S18" i="11"/>
  <c r="R18"/>
  <c r="T18" s="1"/>
  <c r="T19" i="14"/>
  <c r="K20" i="10"/>
  <c r="K23" i="11"/>
  <c r="M23"/>
  <c r="N23" s="1"/>
  <c r="R26" i="14"/>
  <c r="T26" s="1"/>
  <c r="S26"/>
  <c r="R72" i="12"/>
  <c r="T72" s="1"/>
  <c r="S72"/>
  <c r="R73" i="14"/>
  <c r="T73" s="1"/>
  <c r="S73"/>
  <c r="S74" i="10"/>
  <c r="R74"/>
  <c r="T74" s="1"/>
  <c r="E84" i="8"/>
  <c r="T84" s="1"/>
  <c r="E84" i="9"/>
  <c r="M84" s="1"/>
  <c r="R84" s="1"/>
  <c r="R83" i="14"/>
  <c r="T83" s="1"/>
  <c r="S83"/>
  <c r="E85" i="9"/>
  <c r="M85" s="1"/>
  <c r="S85" s="1"/>
  <c r="T85" s="1"/>
  <c r="E85" i="8"/>
  <c r="T85" s="1"/>
  <c r="F155" i="13"/>
  <c r="G87"/>
  <c r="G88"/>
  <c r="H88" s="1"/>
  <c r="I88" s="1"/>
  <c r="J88" s="1"/>
  <c r="K88" s="1"/>
  <c r="L88" s="1"/>
  <c r="M88" s="1"/>
  <c r="N88" s="1"/>
  <c r="O88" s="1"/>
  <c r="P88" s="1"/>
  <c r="Q88" s="1"/>
  <c r="G90" i="10"/>
  <c r="H90" s="1"/>
  <c r="I90" s="1"/>
  <c r="J90" s="1"/>
  <c r="K90" s="1"/>
  <c r="S92" i="12"/>
  <c r="G92"/>
  <c r="H92" s="1"/>
  <c r="I92" s="1"/>
  <c r="J92" s="1"/>
  <c r="K92" s="1"/>
  <c r="L92" s="1"/>
  <c r="M92" s="1"/>
  <c r="N92" s="1"/>
  <c r="O92" s="1"/>
  <c r="P92" s="1"/>
  <c r="Q92" s="1"/>
  <c r="S103" i="10"/>
  <c r="R103"/>
  <c r="T103" s="1"/>
  <c r="E107" i="8"/>
  <c r="F107" s="1"/>
  <c r="E107" i="9"/>
  <c r="F107" s="1"/>
  <c r="S108" i="10"/>
  <c r="R108"/>
  <c r="T108" s="1"/>
  <c r="E127" i="9"/>
  <c r="F127" s="1"/>
  <c r="E127" i="8"/>
  <c r="F127" s="1"/>
  <c r="G126" i="11"/>
  <c r="H126" s="1"/>
  <c r="I126" s="1"/>
  <c r="J126" s="1"/>
  <c r="K126" s="1"/>
  <c r="L126" s="1"/>
  <c r="M126" s="1"/>
  <c r="N126" s="1"/>
  <c r="O126" s="1"/>
  <c r="P126" s="1"/>
  <c r="Q126" s="1"/>
  <c r="G127" i="15"/>
  <c r="H127" s="1"/>
  <c r="I127" s="1"/>
  <c r="J127" s="1"/>
  <c r="K127" s="1"/>
  <c r="L127" s="1"/>
  <c r="M127" s="1"/>
  <c r="N127" s="1"/>
  <c r="O127" s="1"/>
  <c r="P127" s="1"/>
  <c r="Q127" s="1"/>
  <c r="S138" i="10"/>
  <c r="R138"/>
  <c r="T138" s="1"/>
  <c r="R138" i="11"/>
  <c r="T138" s="1"/>
  <c r="S138"/>
  <c r="E153" i="9"/>
  <c r="F153" s="1"/>
  <c r="E153" i="8"/>
  <c r="F153" s="1"/>
  <c r="G155" i="10"/>
  <c r="H155" s="1"/>
  <c r="I155" s="1"/>
  <c r="J155" s="1"/>
  <c r="K155" s="1"/>
  <c r="R153" i="7"/>
  <c r="E180" i="10"/>
  <c r="M171"/>
  <c r="E179" i="15"/>
  <c r="M170"/>
  <c r="E174" i="9"/>
  <c r="L174" s="1"/>
  <c r="E174" i="8"/>
  <c r="L174" s="1"/>
  <c r="R169" i="7"/>
  <c r="J186" i="12"/>
  <c r="E187"/>
  <c r="P11" i="6"/>
  <c r="O26"/>
  <c r="Q26" s="1"/>
  <c r="O30"/>
  <c r="Q30" s="1"/>
  <c r="P40"/>
  <c r="K8" i="7"/>
  <c r="G10"/>
  <c r="G6" s="1"/>
  <c r="K10"/>
  <c r="K6" s="1"/>
  <c r="O10"/>
  <c r="O6" s="1"/>
  <c r="R44"/>
  <c r="R48"/>
  <c r="R52"/>
  <c r="S52" s="1"/>
  <c r="R56"/>
  <c r="S56" s="1"/>
  <c r="S172"/>
  <c r="S173"/>
  <c r="S174"/>
  <c r="S175"/>
  <c r="B185"/>
  <c r="S48" i="9"/>
  <c r="T48" s="1"/>
  <c r="R48"/>
  <c r="H91"/>
  <c r="J91" s="1"/>
  <c r="L91" s="1"/>
  <c r="N91" s="1"/>
  <c r="O91" s="1"/>
  <c r="P91" s="1"/>
  <c r="Q91" s="1"/>
  <c r="R91"/>
  <c r="H112"/>
  <c r="J112" s="1"/>
  <c r="L112" s="1"/>
  <c r="N112" s="1"/>
  <c r="O112" s="1"/>
  <c r="P112" s="1"/>
  <c r="Q112" s="1"/>
  <c r="T160"/>
  <c r="R176"/>
  <c r="J181"/>
  <c r="S176"/>
  <c r="T176" s="1"/>
  <c r="T12" i="10"/>
  <c r="R18"/>
  <c r="T18" s="1"/>
  <c r="S18"/>
  <c r="R32"/>
  <c r="T32" s="1"/>
  <c r="S32"/>
  <c r="O165" i="4"/>
  <c r="Q165" s="1"/>
  <c r="F167"/>
  <c r="P167" s="1"/>
  <c r="E178"/>
  <c r="P178" s="1"/>
  <c r="E11" i="9"/>
  <c r="E11" i="8"/>
  <c r="R18" i="7"/>
  <c r="R21"/>
  <c r="R24"/>
  <c r="J28" i="11"/>
  <c r="M28" s="1"/>
  <c r="N28" s="1"/>
  <c r="G44" i="13"/>
  <c r="E72" i="9"/>
  <c r="M72" s="1"/>
  <c r="S72" s="1"/>
  <c r="T72" s="1"/>
  <c r="E72" i="8"/>
  <c r="O72" s="1"/>
  <c r="R71" i="14"/>
  <c r="T71" s="1"/>
  <c r="S71"/>
  <c r="R71" i="7"/>
  <c r="S74" i="14"/>
  <c r="R74"/>
  <c r="T74" s="1"/>
  <c r="F76" i="15"/>
  <c r="H76"/>
  <c r="S83" i="10"/>
  <c r="R83"/>
  <c r="T83" s="1"/>
  <c r="R81" i="7"/>
  <c r="S84" i="10"/>
  <c r="I84"/>
  <c r="R87" i="7"/>
  <c r="G89" i="13"/>
  <c r="H89" s="1"/>
  <c r="I89" s="1"/>
  <c r="J89" s="1"/>
  <c r="K89" s="1"/>
  <c r="L89" s="1"/>
  <c r="M89" s="1"/>
  <c r="N89" s="1"/>
  <c r="O89" s="1"/>
  <c r="P89" s="1"/>
  <c r="Q89" s="1"/>
  <c r="E92" i="8"/>
  <c r="F92" s="1"/>
  <c r="E92" i="9"/>
  <c r="F92" s="1"/>
  <c r="G90" i="13"/>
  <c r="H90" s="1"/>
  <c r="I90" s="1"/>
  <c r="J90" s="1"/>
  <c r="K90" s="1"/>
  <c r="L90" s="1"/>
  <c r="M90" s="1"/>
  <c r="N90" s="1"/>
  <c r="O90" s="1"/>
  <c r="P90" s="1"/>
  <c r="Q90" s="1"/>
  <c r="R99" i="7"/>
  <c r="R100"/>
  <c r="R101"/>
  <c r="R102"/>
  <c r="R103"/>
  <c r="G106" i="10"/>
  <c r="H106" s="1"/>
  <c r="I106" s="1"/>
  <c r="J106" s="1"/>
  <c r="K106" s="1"/>
  <c r="R106" i="7"/>
  <c r="E113" i="9"/>
  <c r="F113" s="1"/>
  <c r="E113" i="8"/>
  <c r="F113" s="1"/>
  <c r="S116" i="10"/>
  <c r="R116"/>
  <c r="T116" s="1"/>
  <c r="G126"/>
  <c r="H126" s="1"/>
  <c r="I126" s="1"/>
  <c r="J126" s="1"/>
  <c r="K126" s="1"/>
  <c r="S128" i="12"/>
  <c r="G128"/>
  <c r="H128" s="1"/>
  <c r="I128" s="1"/>
  <c r="J128" s="1"/>
  <c r="K128" s="1"/>
  <c r="L128" s="1"/>
  <c r="M128" s="1"/>
  <c r="N128" s="1"/>
  <c r="O128" s="1"/>
  <c r="P128" s="1"/>
  <c r="Q128" s="1"/>
  <c r="R128"/>
  <c r="T128" s="1"/>
  <c r="R136" i="7"/>
  <c r="R137"/>
  <c r="G152" i="10"/>
  <c r="H152" s="1"/>
  <c r="I152" s="1"/>
  <c r="J152" s="1"/>
  <c r="K152" s="1"/>
  <c r="G154" i="11"/>
  <c r="H154" s="1"/>
  <c r="I154" s="1"/>
  <c r="J154" s="1"/>
  <c r="K154" s="1"/>
  <c r="L154" s="1"/>
  <c r="M154" s="1"/>
  <c r="N154" s="1"/>
  <c r="O154" s="1"/>
  <c r="P154" s="1"/>
  <c r="Q154" s="1"/>
  <c r="E161" i="10"/>
  <c r="L160"/>
  <c r="T163"/>
  <c r="E179" i="11"/>
  <c r="M170"/>
  <c r="R168" i="7"/>
  <c r="S173" i="10"/>
  <c r="K180"/>
  <c r="H49" i="6" s="1"/>
  <c r="R173" i="10"/>
  <c r="J169" i="7"/>
  <c r="J176" s="1"/>
  <c r="D2" i="6"/>
  <c r="E3"/>
  <c r="I3"/>
  <c r="C5"/>
  <c r="P10"/>
  <c r="P20"/>
  <c r="P43"/>
  <c r="Q43" s="1"/>
  <c r="P47"/>
  <c r="Q47" s="1"/>
  <c r="P53"/>
  <c r="P71"/>
  <c r="Q71" s="1"/>
  <c r="O104"/>
  <c r="Q104" s="1"/>
  <c r="P105"/>
  <c r="E6" i="7"/>
  <c r="I6"/>
  <c r="M6"/>
  <c r="R19"/>
  <c r="R31"/>
  <c r="S31" s="1"/>
  <c r="R35"/>
  <c r="S35" s="1"/>
  <c r="R39"/>
  <c r="E42"/>
  <c r="R77"/>
  <c r="E88"/>
  <c r="S151"/>
  <c r="S152"/>
  <c r="S170"/>
  <c r="S178"/>
  <c r="T10" i="8"/>
  <c r="B10"/>
  <c r="T13"/>
  <c r="B13"/>
  <c r="R27"/>
  <c r="S27"/>
  <c r="T27" s="1"/>
  <c r="S36"/>
  <c r="T36" s="1"/>
  <c r="R36"/>
  <c r="R39"/>
  <c r="S39"/>
  <c r="T39" s="1"/>
  <c r="L90"/>
  <c r="J90"/>
  <c r="L94"/>
  <c r="J94"/>
  <c r="G111"/>
  <c r="T184"/>
  <c r="J29" i="9"/>
  <c r="M29" s="1"/>
  <c r="S29"/>
  <c r="T29" s="1"/>
  <c r="S44"/>
  <c r="T44" s="1"/>
  <c r="R44"/>
  <c r="R46"/>
  <c r="S46"/>
  <c r="T46" s="1"/>
  <c r="H93"/>
  <c r="J93" s="1"/>
  <c r="L93" s="1"/>
  <c r="N93" s="1"/>
  <c r="O93" s="1"/>
  <c r="P93" s="1"/>
  <c r="Q93" s="1"/>
  <c r="S97"/>
  <c r="T97" s="1"/>
  <c r="R103"/>
  <c r="S105"/>
  <c r="T105" s="1"/>
  <c r="H115"/>
  <c r="J115" s="1"/>
  <c r="L115" s="1"/>
  <c r="N115" s="1"/>
  <c r="O115" s="1"/>
  <c r="P115" s="1"/>
  <c r="Q115" s="1"/>
  <c r="S137"/>
  <c r="T137" s="1"/>
  <c r="S170"/>
  <c r="T170" s="1"/>
  <c r="R170"/>
  <c r="B170" s="1"/>
  <c r="J29" i="12"/>
  <c r="M29" s="1"/>
  <c r="N29" s="1"/>
  <c r="N63" s="1"/>
  <c r="S71" i="10"/>
  <c r="R71"/>
  <c r="T71" s="1"/>
  <c r="R69" i="7"/>
  <c r="R72"/>
  <c r="R74"/>
  <c r="S83" i="11"/>
  <c r="R83"/>
  <c r="T83" s="1"/>
  <c r="G88" i="12"/>
  <c r="E86" i="8"/>
  <c r="T86" s="1"/>
  <c r="E86" i="9"/>
  <c r="M86" s="1"/>
  <c r="R86" s="1"/>
  <c r="E87"/>
  <c r="M87" s="1"/>
  <c r="S87" s="1"/>
  <c r="T87" s="1"/>
  <c r="E87" i="8"/>
  <c r="T87" s="1"/>
  <c r="E89" i="9"/>
  <c r="F89" s="1"/>
  <c r="E89" i="8"/>
  <c r="F89" s="1"/>
  <c r="R88" i="7"/>
  <c r="G91" i="10"/>
  <c r="H91" s="1"/>
  <c r="I91" s="1"/>
  <c r="J91" s="1"/>
  <c r="K91" s="1"/>
  <c r="G90" i="14"/>
  <c r="H90" s="1"/>
  <c r="I90" s="1"/>
  <c r="J90" s="1"/>
  <c r="K90" s="1"/>
  <c r="L90" s="1"/>
  <c r="M90" s="1"/>
  <c r="N90" s="1"/>
  <c r="O90" s="1"/>
  <c r="P90" s="1"/>
  <c r="Q90" s="1"/>
  <c r="R104" i="7"/>
  <c r="G111" i="11"/>
  <c r="H111" s="1"/>
  <c r="I111" s="1"/>
  <c r="J111" s="1"/>
  <c r="K111" s="1"/>
  <c r="L111" s="1"/>
  <c r="M111" s="1"/>
  <c r="N111" s="1"/>
  <c r="O111" s="1"/>
  <c r="P111" s="1"/>
  <c r="Q111" s="1"/>
  <c r="G125" i="14"/>
  <c r="H125" s="1"/>
  <c r="I125" s="1"/>
  <c r="J125" s="1"/>
  <c r="K125" s="1"/>
  <c r="L125" s="1"/>
  <c r="M125" s="1"/>
  <c r="N125" s="1"/>
  <c r="O125" s="1"/>
  <c r="P125" s="1"/>
  <c r="Q125" s="1"/>
  <c r="E128" i="8"/>
  <c r="F128" s="1"/>
  <c r="E128" i="9"/>
  <c r="F128" s="1"/>
  <c r="G126" i="14"/>
  <c r="H126" s="1"/>
  <c r="I126" s="1"/>
  <c r="J126" s="1"/>
  <c r="K126" s="1"/>
  <c r="L126" s="1"/>
  <c r="M126" s="1"/>
  <c r="N126" s="1"/>
  <c r="O126" s="1"/>
  <c r="P126" s="1"/>
  <c r="Q126" s="1"/>
  <c r="E129" i="8"/>
  <c r="F129" s="1"/>
  <c r="E129" i="9"/>
  <c r="F129" s="1"/>
  <c r="G134" i="15"/>
  <c r="E133" i="7"/>
  <c r="R150"/>
  <c r="G156" i="12"/>
  <c r="H156" s="1"/>
  <c r="I156" s="1"/>
  <c r="J156" s="1"/>
  <c r="K156" s="1"/>
  <c r="L156" s="1"/>
  <c r="M156" s="1"/>
  <c r="N156" s="1"/>
  <c r="O156" s="1"/>
  <c r="P156" s="1"/>
  <c r="Q156" s="1"/>
  <c r="M172"/>
  <c r="E181"/>
  <c r="R172" i="11"/>
  <c r="T172" s="1"/>
  <c r="K179"/>
  <c r="H66" i="6" s="1"/>
  <c r="S172" i="11"/>
  <c r="P9" i="6"/>
  <c r="O28"/>
  <c r="Q28" s="1"/>
  <c r="P42"/>
  <c r="O87"/>
  <c r="P88"/>
  <c r="Q88" s="1"/>
  <c r="O121"/>
  <c r="O155"/>
  <c r="P156"/>
  <c r="Q156" s="1"/>
  <c r="Q9" i="7"/>
  <c r="I71"/>
  <c r="Q71" s="1"/>
  <c r="S71" s="1"/>
  <c r="J72"/>
  <c r="Q72" s="1"/>
  <c r="E87"/>
  <c r="H63" i="8"/>
  <c r="J29"/>
  <c r="G91"/>
  <c r="R176"/>
  <c r="I171" i="7"/>
  <c r="I176" s="1"/>
  <c r="J181" i="8"/>
  <c r="G32" i="6" s="1"/>
  <c r="S176" i="8"/>
  <c r="T176" s="1"/>
  <c r="S23" i="9"/>
  <c r="T23" s="1"/>
  <c r="H63"/>
  <c r="R23"/>
  <c r="J63"/>
  <c r="R41"/>
  <c r="S41"/>
  <c r="T41" s="1"/>
  <c r="H94"/>
  <c r="J94" s="1"/>
  <c r="L94" s="1"/>
  <c r="N94" s="1"/>
  <c r="O94" s="1"/>
  <c r="P94" s="1"/>
  <c r="Q94" s="1"/>
  <c r="S99"/>
  <c r="T99" s="1"/>
  <c r="H110"/>
  <c r="J110" s="1"/>
  <c r="L110" s="1"/>
  <c r="N110" s="1"/>
  <c r="O110" s="1"/>
  <c r="P110" s="1"/>
  <c r="Q110" s="1"/>
  <c r="S144"/>
  <c r="T144" s="1"/>
  <c r="S152"/>
  <c r="T152" s="1"/>
  <c r="T187"/>
  <c r="T17" i="10"/>
  <c r="S10" i="17"/>
  <c r="K17" i="11"/>
  <c r="M22" i="10"/>
  <c r="K22"/>
  <c r="M23"/>
  <c r="K23"/>
  <c r="H62"/>
  <c r="I25"/>
  <c r="S26"/>
  <c r="R26"/>
  <c r="T26" s="1"/>
  <c r="J28" i="14"/>
  <c r="M28" s="1"/>
  <c r="N28" s="1"/>
  <c r="N62" s="1"/>
  <c r="S71" i="11"/>
  <c r="R71"/>
  <c r="T71" s="1"/>
  <c r="E74" i="9"/>
  <c r="M74" s="1"/>
  <c r="R74" s="1"/>
  <c r="E74" i="8"/>
  <c r="T74" s="1"/>
  <c r="R84" i="12"/>
  <c r="T84" s="1"/>
  <c r="S84"/>
  <c r="R82" i="7"/>
  <c r="R83"/>
  <c r="S83" s="1"/>
  <c r="G88" i="10"/>
  <c r="H88" s="1"/>
  <c r="I88" s="1"/>
  <c r="J88" s="1"/>
  <c r="K88" s="1"/>
  <c r="G90" i="11"/>
  <c r="H90" s="1"/>
  <c r="I90" s="1"/>
  <c r="J90" s="1"/>
  <c r="K90" s="1"/>
  <c r="L90" s="1"/>
  <c r="M90" s="1"/>
  <c r="N90" s="1"/>
  <c r="O90" s="1"/>
  <c r="P90" s="1"/>
  <c r="Q90" s="1"/>
  <c r="R89" i="7"/>
  <c r="R94"/>
  <c r="R101" i="12"/>
  <c r="T101" s="1"/>
  <c r="S101"/>
  <c r="G113"/>
  <c r="H113" s="1"/>
  <c r="I113" s="1"/>
  <c r="J113" s="1"/>
  <c r="K113" s="1"/>
  <c r="L113" s="1"/>
  <c r="M113" s="1"/>
  <c r="N113" s="1"/>
  <c r="O113" s="1"/>
  <c r="P113" s="1"/>
  <c r="Q113" s="1"/>
  <c r="E114" i="9"/>
  <c r="F114" s="1"/>
  <c r="E114" i="8"/>
  <c r="F114" s="1"/>
  <c r="R124" i="7"/>
  <c r="G127" i="10"/>
  <c r="H127" s="1"/>
  <c r="I127" s="1"/>
  <c r="J127" s="1"/>
  <c r="K127" s="1"/>
  <c r="R125" i="7"/>
  <c r="G128" i="10"/>
  <c r="H128" s="1"/>
  <c r="R133" i="7"/>
  <c r="E156" i="8"/>
  <c r="F156" s="1"/>
  <c r="E156" i="9"/>
  <c r="F156" s="1"/>
  <c r="S154" i="14"/>
  <c r="G154"/>
  <c r="H154" s="1"/>
  <c r="I154" s="1"/>
  <c r="J154" s="1"/>
  <c r="K154" s="1"/>
  <c r="L154" s="1"/>
  <c r="M154" s="1"/>
  <c r="N154" s="1"/>
  <c r="O154" s="1"/>
  <c r="P154" s="1"/>
  <c r="Q154" s="1"/>
  <c r="T169" i="10"/>
  <c r="E172" i="9"/>
  <c r="E172" i="8"/>
  <c r="E179" i="14"/>
  <c r="M170"/>
  <c r="K179" i="15"/>
  <c r="H134" i="6" s="1"/>
  <c r="S172" i="15"/>
  <c r="R172"/>
  <c r="T172" s="1"/>
  <c r="J2" i="6"/>
  <c r="P12"/>
  <c r="O143"/>
  <c r="O154" s="1"/>
  <c r="K18" i="7"/>
  <c r="G26"/>
  <c r="E82"/>
  <c r="S160"/>
  <c r="S161"/>
  <c r="S162"/>
  <c r="S164"/>
  <c r="S43" i="8"/>
  <c r="T43" s="1"/>
  <c r="R43"/>
  <c r="G93"/>
  <c r="H115"/>
  <c r="S119"/>
  <c r="T119" s="1"/>
  <c r="S143"/>
  <c r="T143" s="1"/>
  <c r="T160"/>
  <c r="T13" i="9"/>
  <c r="B13"/>
  <c r="S38"/>
  <c r="T38" s="1"/>
  <c r="R38"/>
  <c r="H90"/>
  <c r="J90" s="1"/>
  <c r="L90" s="1"/>
  <c r="M90" s="1"/>
  <c r="O90" s="1"/>
  <c r="P90" s="1"/>
  <c r="Q90" s="1"/>
  <c r="S101"/>
  <c r="T101" s="1"/>
  <c r="H111"/>
  <c r="J111" s="1"/>
  <c r="L111" s="1"/>
  <c r="N111" s="1"/>
  <c r="O111" s="1"/>
  <c r="P111" s="1"/>
  <c r="Q111" s="1"/>
  <c r="S116"/>
  <c r="T116" s="1"/>
  <c r="S155"/>
  <c r="T155" s="1"/>
  <c r="T184"/>
  <c r="E165" i="7"/>
  <c r="Q165" s="1"/>
  <c r="E179"/>
  <c r="Q179" s="1"/>
  <c r="Q184"/>
  <c r="M9" i="8"/>
  <c r="S9" s="1"/>
  <c r="S18"/>
  <c r="T18" s="1"/>
  <c r="M21"/>
  <c r="R41"/>
  <c r="G81"/>
  <c r="G110"/>
  <c r="J112"/>
  <c r="M122"/>
  <c r="M124"/>
  <c r="R131"/>
  <c r="R135"/>
  <c r="R139"/>
  <c r="R146"/>
  <c r="R150"/>
  <c r="L11" i="9"/>
  <c r="S18"/>
  <c r="T18" s="1"/>
  <c r="R21"/>
  <c r="M26"/>
  <c r="S26" s="1"/>
  <c r="T26" s="1"/>
  <c r="S27"/>
  <c r="T27" s="1"/>
  <c r="R36"/>
  <c r="R43"/>
  <c r="R47"/>
  <c r="S71"/>
  <c r="T71" s="1"/>
  <c r="R77"/>
  <c r="H81"/>
  <c r="R82"/>
  <c r="L95"/>
  <c r="R95" s="1"/>
  <c r="R96"/>
  <c r="J98"/>
  <c r="L98" s="1"/>
  <c r="L99"/>
  <c r="R99" s="1"/>
  <c r="R100"/>
  <c r="J102"/>
  <c r="L102" s="1"/>
  <c r="R102" s="1"/>
  <c r="L103"/>
  <c r="S103" s="1"/>
  <c r="T103" s="1"/>
  <c r="R104"/>
  <c r="J106"/>
  <c r="L106" s="1"/>
  <c r="L108"/>
  <c r="S108" s="1"/>
  <c r="T108" s="1"/>
  <c r="R109"/>
  <c r="J117"/>
  <c r="L117" s="1"/>
  <c r="L118"/>
  <c r="R118" s="1"/>
  <c r="R119"/>
  <c r="R122"/>
  <c r="J124"/>
  <c r="S124" s="1"/>
  <c r="T124" s="1"/>
  <c r="K126"/>
  <c r="L130"/>
  <c r="R130" s="1"/>
  <c r="R131"/>
  <c r="J133"/>
  <c r="L133" s="1"/>
  <c r="L134"/>
  <c r="S134" s="1"/>
  <c r="T134" s="1"/>
  <c r="R135"/>
  <c r="J137"/>
  <c r="L137" s="1"/>
  <c r="L138"/>
  <c r="R138" s="1"/>
  <c r="R139"/>
  <c r="J141"/>
  <c r="L141" s="1"/>
  <c r="L142"/>
  <c r="S142" s="1"/>
  <c r="T142" s="1"/>
  <c r="R143"/>
  <c r="J145"/>
  <c r="L145" s="1"/>
  <c r="L146"/>
  <c r="R146" s="1"/>
  <c r="R147"/>
  <c r="J149"/>
  <c r="L149" s="1"/>
  <c r="L150"/>
  <c r="R150" s="1"/>
  <c r="R151"/>
  <c r="J154"/>
  <c r="L154" s="1"/>
  <c r="L155"/>
  <c r="R155" s="1"/>
  <c r="S8" i="10"/>
  <c r="J9"/>
  <c r="O9"/>
  <c r="B12"/>
  <c r="R35"/>
  <c r="T35" s="1"/>
  <c r="T55"/>
  <c r="T59"/>
  <c r="I77"/>
  <c r="T100"/>
  <c r="T102"/>
  <c r="J109"/>
  <c r="K109" s="1"/>
  <c r="S169"/>
  <c r="R169"/>
  <c r="B169" s="1"/>
  <c r="R179"/>
  <c r="S179"/>
  <c r="S26" i="11"/>
  <c r="R26"/>
  <c r="T26" s="1"/>
  <c r="G91"/>
  <c r="H91" s="1"/>
  <c r="I91" s="1"/>
  <c r="J91" s="1"/>
  <c r="K91" s="1"/>
  <c r="L91" s="1"/>
  <c r="M91" s="1"/>
  <c r="N91" s="1"/>
  <c r="O91" s="1"/>
  <c r="P91" s="1"/>
  <c r="Q91" s="1"/>
  <c r="G108"/>
  <c r="H108" s="1"/>
  <c r="I108" s="1"/>
  <c r="J108" s="1"/>
  <c r="K108" s="1"/>
  <c r="L108" s="1"/>
  <c r="M108" s="1"/>
  <c r="N108" s="1"/>
  <c r="O108" s="1"/>
  <c r="P108" s="1"/>
  <c r="Q108" s="1"/>
  <c r="R108"/>
  <c r="T108" s="1"/>
  <c r="G113"/>
  <c r="H113" s="1"/>
  <c r="I113" s="1"/>
  <c r="J113" s="1"/>
  <c r="K113" s="1"/>
  <c r="L113" s="1"/>
  <c r="M113" s="1"/>
  <c r="N113" s="1"/>
  <c r="O113" s="1"/>
  <c r="P113" s="1"/>
  <c r="Q113" s="1"/>
  <c r="M115"/>
  <c r="S115" s="1"/>
  <c r="R115"/>
  <c r="T115" s="1"/>
  <c r="M11" i="8"/>
  <c r="J20" i="6" s="1"/>
  <c r="J3" s="1"/>
  <c r="B12" i="8"/>
  <c r="R21"/>
  <c r="L63"/>
  <c r="I21" i="6" s="1"/>
  <c r="L66" i="8"/>
  <c r="S66" s="1"/>
  <c r="T66" s="1"/>
  <c r="R108"/>
  <c r="L112"/>
  <c r="R119"/>
  <c r="N124"/>
  <c r="R124" s="1"/>
  <c r="R126"/>
  <c r="R143"/>
  <c r="R160"/>
  <c r="R187"/>
  <c r="B187" s="1"/>
  <c r="G8" i="9"/>
  <c r="G6" s="1"/>
  <c r="M9"/>
  <c r="R9" s="1"/>
  <c r="T9" s="1"/>
  <c r="N10"/>
  <c r="I11"/>
  <c r="I8" s="1"/>
  <c r="I6" s="1"/>
  <c r="B12"/>
  <c r="S21"/>
  <c r="T21" s="1"/>
  <c r="R87"/>
  <c r="S96"/>
  <c r="T96" s="1"/>
  <c r="S100"/>
  <c r="T100" s="1"/>
  <c r="S104"/>
  <c r="T104" s="1"/>
  <c r="S109"/>
  <c r="T109" s="1"/>
  <c r="S119"/>
  <c r="T119" s="1"/>
  <c r="S122"/>
  <c r="T122" s="1"/>
  <c r="S131"/>
  <c r="T131" s="1"/>
  <c r="S135"/>
  <c r="T135" s="1"/>
  <c r="S139"/>
  <c r="T139" s="1"/>
  <c r="S143"/>
  <c r="T143" s="1"/>
  <c r="S147"/>
  <c r="T147" s="1"/>
  <c r="S151"/>
  <c r="T151" s="1"/>
  <c r="R187"/>
  <c r="B187" s="1"/>
  <c r="G10" i="10"/>
  <c r="R28"/>
  <c r="T28" s="1"/>
  <c r="H68"/>
  <c r="E40" i="6" s="1"/>
  <c r="I67" i="10"/>
  <c r="S75"/>
  <c r="R75"/>
  <c r="T75" s="1"/>
  <c r="T86"/>
  <c r="T98"/>
  <c r="R19" i="11"/>
  <c r="T19" s="1"/>
  <c r="S19"/>
  <c r="S87"/>
  <c r="G87"/>
  <c r="H87" s="1"/>
  <c r="I87" s="1"/>
  <c r="J87" s="1"/>
  <c r="K87" s="1"/>
  <c r="L87" s="1"/>
  <c r="M87" s="1"/>
  <c r="N87" s="1"/>
  <c r="O87" s="1"/>
  <c r="P87" s="1"/>
  <c r="Q87" s="1"/>
  <c r="G92"/>
  <c r="H92" s="1"/>
  <c r="I92" s="1"/>
  <c r="J92" s="1"/>
  <c r="K92" s="1"/>
  <c r="L92" s="1"/>
  <c r="M92" s="1"/>
  <c r="N92" s="1"/>
  <c r="O92" s="1"/>
  <c r="P92" s="1"/>
  <c r="Q92" s="1"/>
  <c r="R100"/>
  <c r="T100" s="1"/>
  <c r="M100"/>
  <c r="L100"/>
  <c r="S105"/>
  <c r="G105"/>
  <c r="H105" s="1"/>
  <c r="I105" s="1"/>
  <c r="J105" s="1"/>
  <c r="K105" s="1"/>
  <c r="L105" s="1"/>
  <c r="M105" s="1"/>
  <c r="N105" s="1"/>
  <c r="O105" s="1"/>
  <c r="P105" s="1"/>
  <c r="Q105" s="1"/>
  <c r="G109"/>
  <c r="H109" s="1"/>
  <c r="I109" s="1"/>
  <c r="J109" s="1"/>
  <c r="K109" s="1"/>
  <c r="L109" s="1"/>
  <c r="M109" s="1"/>
  <c r="N109" s="1"/>
  <c r="O109" s="1"/>
  <c r="P109" s="1"/>
  <c r="Q109" s="1"/>
  <c r="R120"/>
  <c r="T120" s="1"/>
  <c r="M120"/>
  <c r="N120" s="1"/>
  <c r="L122"/>
  <c r="M122" s="1"/>
  <c r="S125"/>
  <c r="G125"/>
  <c r="H125" s="1"/>
  <c r="I125" s="1"/>
  <c r="J125" s="1"/>
  <c r="K125" s="1"/>
  <c r="L125" s="1"/>
  <c r="M125" s="1"/>
  <c r="N125" s="1"/>
  <c r="O125" s="1"/>
  <c r="P125" s="1"/>
  <c r="Q125" s="1"/>
  <c r="S10" i="8"/>
  <c r="R38"/>
  <c r="J71"/>
  <c r="A10" i="9"/>
  <c r="O10"/>
  <c r="R98"/>
  <c r="R117"/>
  <c r="R133"/>
  <c r="R137"/>
  <c r="R149"/>
  <c r="R154"/>
  <c r="S164"/>
  <c r="T164" s="1"/>
  <c r="T57" i="10"/>
  <c r="R61"/>
  <c r="T61" s="1"/>
  <c r="T99"/>
  <c r="T101"/>
  <c r="R9" i="11"/>
  <c r="R35"/>
  <c r="T35" s="1"/>
  <c r="S35"/>
  <c r="G88"/>
  <c r="H88" s="1"/>
  <c r="I88" s="1"/>
  <c r="J88" s="1"/>
  <c r="K88" s="1"/>
  <c r="L88" s="1"/>
  <c r="M88" s="1"/>
  <c r="N88" s="1"/>
  <c r="O88" s="1"/>
  <c r="P88" s="1"/>
  <c r="Q88" s="1"/>
  <c r="G106"/>
  <c r="G110"/>
  <c r="H110" s="1"/>
  <c r="I110" s="1"/>
  <c r="J110" s="1"/>
  <c r="K110" s="1"/>
  <c r="L110" s="1"/>
  <c r="M110" s="1"/>
  <c r="N110" s="1"/>
  <c r="O110" s="1"/>
  <c r="P110" s="1"/>
  <c r="Q110" s="1"/>
  <c r="G127"/>
  <c r="H127" s="1"/>
  <c r="I127" s="1"/>
  <c r="J127" s="1"/>
  <c r="K127" s="1"/>
  <c r="L127" s="1"/>
  <c r="M127" s="1"/>
  <c r="N127" s="1"/>
  <c r="O127" s="1"/>
  <c r="P127" s="1"/>
  <c r="Q127" s="1"/>
  <c r="J151"/>
  <c r="K151" s="1"/>
  <c r="L151" s="1"/>
  <c r="M151" s="1"/>
  <c r="N151" s="1"/>
  <c r="O151" s="1"/>
  <c r="P151" s="1"/>
  <c r="Q151" s="1"/>
  <c r="N9" i="10"/>
  <c r="S87"/>
  <c r="R87"/>
  <c r="T87" s="1"/>
  <c r="T105"/>
  <c r="S118"/>
  <c r="R118"/>
  <c r="T118" s="1"/>
  <c r="M121"/>
  <c r="N121" s="1"/>
  <c r="L123"/>
  <c r="R154"/>
  <c r="T154" s="1"/>
  <c r="S154"/>
  <c r="T167"/>
  <c r="R185"/>
  <c r="S185"/>
  <c r="M22" i="11"/>
  <c r="K22"/>
  <c r="H62"/>
  <c r="E55" i="6" s="1"/>
  <c r="I25" i="11"/>
  <c r="G89"/>
  <c r="H89" s="1"/>
  <c r="I89" s="1"/>
  <c r="J89" s="1"/>
  <c r="K89" s="1"/>
  <c r="L89" s="1"/>
  <c r="M89" s="1"/>
  <c r="N89" s="1"/>
  <c r="O89" s="1"/>
  <c r="P89" s="1"/>
  <c r="Q89" s="1"/>
  <c r="T99"/>
  <c r="G107"/>
  <c r="G112"/>
  <c r="H112" s="1"/>
  <c r="I112" s="1"/>
  <c r="J112" s="1"/>
  <c r="K112" s="1"/>
  <c r="L112" s="1"/>
  <c r="M112" s="1"/>
  <c r="N112" s="1"/>
  <c r="O112" s="1"/>
  <c r="P112" s="1"/>
  <c r="Q112" s="1"/>
  <c r="F68" i="10"/>
  <c r="G80"/>
  <c r="H80" s="1"/>
  <c r="I80" s="1"/>
  <c r="J80" s="1"/>
  <c r="K80" s="1"/>
  <c r="S96"/>
  <c r="M97"/>
  <c r="S98"/>
  <c r="G110"/>
  <c r="H110" s="1"/>
  <c r="I110" s="1"/>
  <c r="J110" s="1"/>
  <c r="K110" s="1"/>
  <c r="G111"/>
  <c r="G112"/>
  <c r="H112" s="1"/>
  <c r="I112" s="1"/>
  <c r="J112" s="1"/>
  <c r="K112" s="1"/>
  <c r="G113"/>
  <c r="H113" s="1"/>
  <c r="I113" s="1"/>
  <c r="J113" s="1"/>
  <c r="K113" s="1"/>
  <c r="G114"/>
  <c r="H114" s="1"/>
  <c r="I114" s="1"/>
  <c r="J114" s="1"/>
  <c r="K114" s="1"/>
  <c r="R125"/>
  <c r="T125" s="1"/>
  <c r="F156"/>
  <c r="J180"/>
  <c r="G49" i="6" s="1"/>
  <c r="E191" i="10"/>
  <c r="S191" s="1"/>
  <c r="H9" i="11"/>
  <c r="R20"/>
  <c r="T20" s="1"/>
  <c r="L98"/>
  <c r="L101"/>
  <c r="T142"/>
  <c r="T146"/>
  <c r="T150"/>
  <c r="R174"/>
  <c r="T174" s="1"/>
  <c r="J179"/>
  <c r="G66" i="6" s="1"/>
  <c r="S174" i="11"/>
  <c r="R23" i="12"/>
  <c r="T23" s="1"/>
  <c r="S23"/>
  <c r="M102"/>
  <c r="R102"/>
  <c r="T102" s="1"/>
  <c r="S125" i="10"/>
  <c r="R166"/>
  <c r="T166" s="1"/>
  <c r="R182"/>
  <c r="M98" i="11"/>
  <c r="R98" s="1"/>
  <c r="T98" s="1"/>
  <c r="M101"/>
  <c r="F155"/>
  <c r="T168"/>
  <c r="B168"/>
  <c r="J107" i="12"/>
  <c r="K107" s="1"/>
  <c r="L107" s="1"/>
  <c r="M107" s="1"/>
  <c r="N107" s="1"/>
  <c r="O107" s="1"/>
  <c r="P107" s="1"/>
  <c r="Q107" s="1"/>
  <c r="J109"/>
  <c r="K109" s="1"/>
  <c r="L109" s="1"/>
  <c r="M109" s="1"/>
  <c r="N109" s="1"/>
  <c r="O109" s="1"/>
  <c r="P109" s="1"/>
  <c r="Q109" s="1"/>
  <c r="S109"/>
  <c r="J111"/>
  <c r="K111" s="1"/>
  <c r="L111" s="1"/>
  <c r="M111" s="1"/>
  <c r="N111" s="1"/>
  <c r="O111" s="1"/>
  <c r="P111" s="1"/>
  <c r="Q111" s="1"/>
  <c r="G89" i="10"/>
  <c r="G92"/>
  <c r="H92" s="1"/>
  <c r="I92" s="1"/>
  <c r="J92" s="1"/>
  <c r="K92" s="1"/>
  <c r="G93"/>
  <c r="S164"/>
  <c r="S166"/>
  <c r="R175"/>
  <c r="T175" s="1"/>
  <c r="S182"/>
  <c r="R32" i="11"/>
  <c r="T32" s="1"/>
  <c r="J64"/>
  <c r="G80"/>
  <c r="T140"/>
  <c r="T144"/>
  <c r="T148"/>
  <c r="R151"/>
  <c r="T151" s="1"/>
  <c r="T173"/>
  <c r="T10" i="12"/>
  <c r="M24"/>
  <c r="K24"/>
  <c r="B12" i="11"/>
  <c r="S158"/>
  <c r="R158"/>
  <c r="T158" s="1"/>
  <c r="J108" i="12"/>
  <c r="K108" s="1"/>
  <c r="L108" s="1"/>
  <c r="M108" s="1"/>
  <c r="N108" s="1"/>
  <c r="O108" s="1"/>
  <c r="P108" s="1"/>
  <c r="Q108" s="1"/>
  <c r="J110"/>
  <c r="K110" s="1"/>
  <c r="L110" s="1"/>
  <c r="M110" s="1"/>
  <c r="N110" s="1"/>
  <c r="O110" s="1"/>
  <c r="P110" s="1"/>
  <c r="Q110" s="1"/>
  <c r="T19" i="13"/>
  <c r="S185" i="11"/>
  <c r="T185" s="1"/>
  <c r="B10" i="12"/>
  <c r="K16"/>
  <c r="H63"/>
  <c r="I26"/>
  <c r="S89"/>
  <c r="G89"/>
  <c r="H89" s="1"/>
  <c r="I89" s="1"/>
  <c r="J89" s="1"/>
  <c r="K89" s="1"/>
  <c r="L89" s="1"/>
  <c r="M89" s="1"/>
  <c r="N89" s="1"/>
  <c r="O89" s="1"/>
  <c r="P89" s="1"/>
  <c r="Q89" s="1"/>
  <c r="G94"/>
  <c r="H94" s="1"/>
  <c r="I94" s="1"/>
  <c r="J94" s="1"/>
  <c r="K94" s="1"/>
  <c r="L94" s="1"/>
  <c r="M94" s="1"/>
  <c r="N94" s="1"/>
  <c r="O94" s="1"/>
  <c r="P94" s="1"/>
  <c r="Q94" s="1"/>
  <c r="S99"/>
  <c r="L103"/>
  <c r="M103" s="1"/>
  <c r="T104"/>
  <c r="R107"/>
  <c r="T107" s="1"/>
  <c r="R109"/>
  <c r="T109" s="1"/>
  <c r="S112"/>
  <c r="R112"/>
  <c r="T112" s="1"/>
  <c r="R122"/>
  <c r="T122" s="1"/>
  <c r="G129"/>
  <c r="H129" s="1"/>
  <c r="I129" s="1"/>
  <c r="J129" s="1"/>
  <c r="K129" s="1"/>
  <c r="L129" s="1"/>
  <c r="M129" s="1"/>
  <c r="N129" s="1"/>
  <c r="O129" s="1"/>
  <c r="P129" s="1"/>
  <c r="Q129" s="1"/>
  <c r="R129"/>
  <c r="T129" s="1"/>
  <c r="B9" i="13"/>
  <c r="S35"/>
  <c r="R35"/>
  <c r="T35" s="1"/>
  <c r="T65"/>
  <c r="B65"/>
  <c r="R97"/>
  <c r="T97" s="1"/>
  <c r="T176"/>
  <c r="S188"/>
  <c r="T188" s="1"/>
  <c r="R35" i="14"/>
  <c r="T35" s="1"/>
  <c r="S35"/>
  <c r="T67"/>
  <c r="E68"/>
  <c r="S91"/>
  <c r="G91"/>
  <c r="H91" s="1"/>
  <c r="I91" s="1"/>
  <c r="J91" s="1"/>
  <c r="K91" s="1"/>
  <c r="L91" s="1"/>
  <c r="M91" s="1"/>
  <c r="N91" s="1"/>
  <c r="O91" s="1"/>
  <c r="P91" s="1"/>
  <c r="Q91" s="1"/>
  <c r="G108"/>
  <c r="H108" s="1"/>
  <c r="I108" s="1"/>
  <c r="J108" s="1"/>
  <c r="K108" s="1"/>
  <c r="L108" s="1"/>
  <c r="M108" s="1"/>
  <c r="N108" s="1"/>
  <c r="O108" s="1"/>
  <c r="P108" s="1"/>
  <c r="Q108" s="1"/>
  <c r="S121"/>
  <c r="R121"/>
  <c r="T121" s="1"/>
  <c r="T9" i="15"/>
  <c r="B9"/>
  <c r="G90" i="12"/>
  <c r="H90" s="1"/>
  <c r="I90" s="1"/>
  <c r="J90" s="1"/>
  <c r="K90" s="1"/>
  <c r="L90" s="1"/>
  <c r="M90" s="1"/>
  <c r="N90" s="1"/>
  <c r="O90" s="1"/>
  <c r="P90" s="1"/>
  <c r="Q90" s="1"/>
  <c r="G98"/>
  <c r="L100"/>
  <c r="M100" s="1"/>
  <c r="R100"/>
  <c r="T100" s="1"/>
  <c r="L117"/>
  <c r="M117" s="1"/>
  <c r="S189"/>
  <c r="T189" s="1"/>
  <c r="R8" i="14"/>
  <c r="T8" s="1"/>
  <c r="S23"/>
  <c r="L23"/>
  <c r="M23" s="1"/>
  <c r="G92"/>
  <c r="H92" s="1"/>
  <c r="I92" s="1"/>
  <c r="J92" s="1"/>
  <c r="K92" s="1"/>
  <c r="L92" s="1"/>
  <c r="M92" s="1"/>
  <c r="N92" s="1"/>
  <c r="O92" s="1"/>
  <c r="P92" s="1"/>
  <c r="Q92" s="1"/>
  <c r="S127"/>
  <c r="G127"/>
  <c r="H127" s="1"/>
  <c r="I127" s="1"/>
  <c r="J127" s="1"/>
  <c r="K127" s="1"/>
  <c r="L127" s="1"/>
  <c r="M127" s="1"/>
  <c r="N127" s="1"/>
  <c r="O127" s="1"/>
  <c r="P127" s="1"/>
  <c r="Q127" s="1"/>
  <c r="S37" i="15"/>
  <c r="R37"/>
  <c r="T37" s="1"/>
  <c r="R8" i="12"/>
  <c r="T8" s="1"/>
  <c r="H16"/>
  <c r="R9"/>
  <c r="A9"/>
  <c r="T35"/>
  <c r="F157"/>
  <c r="G81"/>
  <c r="R89"/>
  <c r="T89" s="1"/>
  <c r="G91"/>
  <c r="R94"/>
  <c r="T94" s="1"/>
  <c r="R99"/>
  <c r="T99" s="1"/>
  <c r="S103"/>
  <c r="T106"/>
  <c r="G115"/>
  <c r="H115" s="1"/>
  <c r="I115" s="1"/>
  <c r="J115" s="1"/>
  <c r="K115" s="1"/>
  <c r="L115" s="1"/>
  <c r="M115" s="1"/>
  <c r="N115" s="1"/>
  <c r="O115" s="1"/>
  <c r="P115" s="1"/>
  <c r="Q115" s="1"/>
  <c r="R117"/>
  <c r="T117" s="1"/>
  <c r="S123"/>
  <c r="R155"/>
  <c r="T155" s="1"/>
  <c r="S155"/>
  <c r="T183"/>
  <c r="E184"/>
  <c r="T184" s="1"/>
  <c r="T12" i="13"/>
  <c r="B12"/>
  <c r="B168"/>
  <c r="T172"/>
  <c r="T187"/>
  <c r="R23" i="14"/>
  <c r="T23" s="1"/>
  <c r="H87"/>
  <c r="G89"/>
  <c r="H89" s="1"/>
  <c r="I89" s="1"/>
  <c r="J89" s="1"/>
  <c r="K89" s="1"/>
  <c r="L89" s="1"/>
  <c r="M89" s="1"/>
  <c r="N89" s="1"/>
  <c r="O89" s="1"/>
  <c r="P89" s="1"/>
  <c r="Q89" s="1"/>
  <c r="R89"/>
  <c r="T89" s="1"/>
  <c r="F155"/>
  <c r="B12" i="12"/>
  <c r="G93"/>
  <c r="S100"/>
  <c r="S102"/>
  <c r="G114"/>
  <c r="H114" s="1"/>
  <c r="I114" s="1"/>
  <c r="J114" s="1"/>
  <c r="K114" s="1"/>
  <c r="L114" s="1"/>
  <c r="M114" s="1"/>
  <c r="N114" s="1"/>
  <c r="O114" s="1"/>
  <c r="P114" s="1"/>
  <c r="Q114" s="1"/>
  <c r="L124"/>
  <c r="M124" s="1"/>
  <c r="G127"/>
  <c r="H127" s="1"/>
  <c r="I127" s="1"/>
  <c r="J127" s="1"/>
  <c r="K127" s="1"/>
  <c r="L127" s="1"/>
  <c r="M127" s="1"/>
  <c r="N127" s="1"/>
  <c r="O127" s="1"/>
  <c r="P127" s="1"/>
  <c r="Q127" s="1"/>
  <c r="G153"/>
  <c r="H153" s="1"/>
  <c r="I153" s="1"/>
  <c r="J153" s="1"/>
  <c r="K153" s="1"/>
  <c r="L153" s="1"/>
  <c r="M153" s="1"/>
  <c r="N153" s="1"/>
  <c r="O153" s="1"/>
  <c r="P153" s="1"/>
  <c r="Q153" s="1"/>
  <c r="R153"/>
  <c r="T153" s="1"/>
  <c r="T164"/>
  <c r="E170"/>
  <c r="J181"/>
  <c r="G83" i="6" s="1"/>
  <c r="S176" i="12"/>
  <c r="R176"/>
  <c r="T176" s="1"/>
  <c r="R158" i="13"/>
  <c r="T158" s="1"/>
  <c r="S179"/>
  <c r="G8" i="14"/>
  <c r="S8" s="1"/>
  <c r="S12"/>
  <c r="H62"/>
  <c r="S65"/>
  <c r="S68"/>
  <c r="R68"/>
  <c r="S27" i="15"/>
  <c r="R27"/>
  <c r="T27" s="1"/>
  <c r="S103" i="14"/>
  <c r="R103"/>
  <c r="T103" s="1"/>
  <c r="S105"/>
  <c r="G105"/>
  <c r="H105" s="1"/>
  <c r="I105" s="1"/>
  <c r="J105" s="1"/>
  <c r="K105" s="1"/>
  <c r="L105" s="1"/>
  <c r="M105" s="1"/>
  <c r="N105" s="1"/>
  <c r="O105" s="1"/>
  <c r="P105" s="1"/>
  <c r="Q105" s="1"/>
  <c r="T168"/>
  <c r="B168"/>
  <c r="S182"/>
  <c r="R185"/>
  <c r="T188"/>
  <c r="B188"/>
  <c r="E62" i="15"/>
  <c r="H98"/>
  <c r="H102"/>
  <c r="H106"/>
  <c r="I106" s="1"/>
  <c r="J106" s="1"/>
  <c r="K106" s="1"/>
  <c r="L106" s="1"/>
  <c r="M106" s="1"/>
  <c r="N106" s="1"/>
  <c r="O106" s="1"/>
  <c r="P106" s="1"/>
  <c r="Q106" s="1"/>
  <c r="H110"/>
  <c r="I110" s="1"/>
  <c r="J110" s="1"/>
  <c r="K110" s="1"/>
  <c r="L110" s="1"/>
  <c r="M110" s="1"/>
  <c r="N110" s="1"/>
  <c r="O110" s="1"/>
  <c r="P110" s="1"/>
  <c r="Q110" s="1"/>
  <c r="H114"/>
  <c r="H118"/>
  <c r="H122"/>
  <c r="H126"/>
  <c r="I126" s="1"/>
  <c r="J126" s="1"/>
  <c r="K126" s="1"/>
  <c r="L126" s="1"/>
  <c r="M126" s="1"/>
  <c r="N126" s="1"/>
  <c r="O126" s="1"/>
  <c r="P126" s="1"/>
  <c r="Q126" s="1"/>
  <c r="H129"/>
  <c r="H133"/>
  <c r="H136"/>
  <c r="H140"/>
  <c r="H144"/>
  <c r="H148"/>
  <c r="B12" i="17"/>
  <c r="T12"/>
  <c r="T118" i="12"/>
  <c r="T17" i="13"/>
  <c r="T46"/>
  <c r="T50"/>
  <c r="T54"/>
  <c r="T58"/>
  <c r="S97"/>
  <c r="R179"/>
  <c r="B179" s="1"/>
  <c r="S184"/>
  <c r="T184" s="1"/>
  <c r="S185"/>
  <c r="T185" s="1"/>
  <c r="R12" i="14"/>
  <c r="R20"/>
  <c r="T20" s="1"/>
  <c r="T36"/>
  <c r="T40"/>
  <c r="T44"/>
  <c r="T48"/>
  <c r="T52"/>
  <c r="T56"/>
  <c r="T60"/>
  <c r="R65"/>
  <c r="S88"/>
  <c r="R88"/>
  <c r="T88" s="1"/>
  <c r="S94"/>
  <c r="R94"/>
  <c r="T94" s="1"/>
  <c r="S110"/>
  <c r="G110"/>
  <c r="H110" s="1"/>
  <c r="I110" s="1"/>
  <c r="J110" s="1"/>
  <c r="K110" s="1"/>
  <c r="L110" s="1"/>
  <c r="M110" s="1"/>
  <c r="N110" s="1"/>
  <c r="O110" s="1"/>
  <c r="P110" s="1"/>
  <c r="Q110" s="1"/>
  <c r="G111"/>
  <c r="H111" s="1"/>
  <c r="I111" s="1"/>
  <c r="J111" s="1"/>
  <c r="K111" s="1"/>
  <c r="L111" s="1"/>
  <c r="M111" s="1"/>
  <c r="N111" s="1"/>
  <c r="O111" s="1"/>
  <c r="P111" s="1"/>
  <c r="Q111" s="1"/>
  <c r="S112"/>
  <c r="G112"/>
  <c r="H112" s="1"/>
  <c r="I112" s="1"/>
  <c r="J112" s="1"/>
  <c r="K112" s="1"/>
  <c r="L112" s="1"/>
  <c r="M112" s="1"/>
  <c r="N112" s="1"/>
  <c r="O112" s="1"/>
  <c r="P112" s="1"/>
  <c r="Q112" s="1"/>
  <c r="G113"/>
  <c r="H113" s="1"/>
  <c r="I113" s="1"/>
  <c r="J113" s="1"/>
  <c r="K113" s="1"/>
  <c r="L113" s="1"/>
  <c r="M113" s="1"/>
  <c r="N113" s="1"/>
  <c r="O113" s="1"/>
  <c r="P113" s="1"/>
  <c r="Q113" s="1"/>
  <c r="S124"/>
  <c r="R124"/>
  <c r="T124" s="1"/>
  <c r="S8" i="15"/>
  <c r="R10"/>
  <c r="S31"/>
  <c r="R31"/>
  <c r="T31" s="1"/>
  <c r="R35"/>
  <c r="T35" s="1"/>
  <c r="F62"/>
  <c r="G77"/>
  <c r="R78"/>
  <c r="T78" s="1"/>
  <c r="S78"/>
  <c r="G81"/>
  <c r="R82"/>
  <c r="T82" s="1"/>
  <c r="S82"/>
  <c r="G85"/>
  <c r="R86"/>
  <c r="T86" s="1"/>
  <c r="S86"/>
  <c r="G89"/>
  <c r="H89" s="1"/>
  <c r="I89" s="1"/>
  <c r="J89" s="1"/>
  <c r="K89" s="1"/>
  <c r="L89" s="1"/>
  <c r="M89" s="1"/>
  <c r="N89" s="1"/>
  <c r="O89" s="1"/>
  <c r="P89" s="1"/>
  <c r="Q89" s="1"/>
  <c r="R90"/>
  <c r="T90" s="1"/>
  <c r="S90"/>
  <c r="G93"/>
  <c r="R94"/>
  <c r="T94" s="1"/>
  <c r="S94"/>
  <c r="H97"/>
  <c r="H101"/>
  <c r="H105"/>
  <c r="I105" s="1"/>
  <c r="J105" s="1"/>
  <c r="K105" s="1"/>
  <c r="L105" s="1"/>
  <c r="M105" s="1"/>
  <c r="N105" s="1"/>
  <c r="O105" s="1"/>
  <c r="P105" s="1"/>
  <c r="Q105" s="1"/>
  <c r="H109"/>
  <c r="I109" s="1"/>
  <c r="J109" s="1"/>
  <c r="K109" s="1"/>
  <c r="L109" s="1"/>
  <c r="M109" s="1"/>
  <c r="N109" s="1"/>
  <c r="O109" s="1"/>
  <c r="P109" s="1"/>
  <c r="Q109" s="1"/>
  <c r="S109"/>
  <c r="H113"/>
  <c r="I113" s="1"/>
  <c r="J113" s="1"/>
  <c r="K113" s="1"/>
  <c r="L113" s="1"/>
  <c r="M113" s="1"/>
  <c r="N113" s="1"/>
  <c r="O113" s="1"/>
  <c r="P113" s="1"/>
  <c r="Q113" s="1"/>
  <c r="H117"/>
  <c r="H121"/>
  <c r="H125"/>
  <c r="I125" s="1"/>
  <c r="J125" s="1"/>
  <c r="K125" s="1"/>
  <c r="L125" s="1"/>
  <c r="M125" s="1"/>
  <c r="N125" s="1"/>
  <c r="O125" s="1"/>
  <c r="P125" s="1"/>
  <c r="Q125" s="1"/>
  <c r="H128"/>
  <c r="H132"/>
  <c r="H135"/>
  <c r="H139"/>
  <c r="H143"/>
  <c r="H147"/>
  <c r="H151"/>
  <c r="I151" s="1"/>
  <c r="J151" s="1"/>
  <c r="K151" s="1"/>
  <c r="L151" s="1"/>
  <c r="M151" s="1"/>
  <c r="N151" s="1"/>
  <c r="O151" s="1"/>
  <c r="P151" s="1"/>
  <c r="Q151" s="1"/>
  <c r="R173"/>
  <c r="T173" s="1"/>
  <c r="S173"/>
  <c r="T65"/>
  <c r="B65"/>
  <c r="H96"/>
  <c r="I96" s="1"/>
  <c r="H100"/>
  <c r="H104"/>
  <c r="H108"/>
  <c r="I108" s="1"/>
  <c r="J108" s="1"/>
  <c r="K108" s="1"/>
  <c r="L108" s="1"/>
  <c r="M108" s="1"/>
  <c r="N108" s="1"/>
  <c r="O108" s="1"/>
  <c r="P108" s="1"/>
  <c r="Q108" s="1"/>
  <c r="H112"/>
  <c r="I112" s="1"/>
  <c r="J112" s="1"/>
  <c r="K112" s="1"/>
  <c r="L112" s="1"/>
  <c r="M112" s="1"/>
  <c r="N112" s="1"/>
  <c r="O112" s="1"/>
  <c r="P112" s="1"/>
  <c r="Q112" s="1"/>
  <c r="H116"/>
  <c r="H120"/>
  <c r="H124"/>
  <c r="H131"/>
  <c r="H138"/>
  <c r="I138" s="1"/>
  <c r="H142"/>
  <c r="H146"/>
  <c r="H150"/>
  <c r="M6" i="16"/>
  <c r="A16" i="17"/>
  <c r="F7"/>
  <c r="R65"/>
  <c r="B11" i="12"/>
  <c r="T120"/>
  <c r="S160"/>
  <c r="R160"/>
  <c r="S170"/>
  <c r="R170"/>
  <c r="S190"/>
  <c r="T190" s="1"/>
  <c r="S8" i="13"/>
  <c r="T48"/>
  <c r="T52"/>
  <c r="T56"/>
  <c r="T60"/>
  <c r="T67"/>
  <c r="E68"/>
  <c r="R68"/>
  <c r="R10" i="14"/>
  <c r="B9"/>
  <c r="L22"/>
  <c r="I25"/>
  <c r="T38"/>
  <c r="T42"/>
  <c r="T46"/>
  <c r="T50"/>
  <c r="T54"/>
  <c r="T58"/>
  <c r="M120"/>
  <c r="L122"/>
  <c r="S151"/>
  <c r="G151"/>
  <c r="H151" s="1"/>
  <c r="I151" s="1"/>
  <c r="J151" s="1"/>
  <c r="K151" s="1"/>
  <c r="L151" s="1"/>
  <c r="M151" s="1"/>
  <c r="N151" s="1"/>
  <c r="O151" s="1"/>
  <c r="P151" s="1"/>
  <c r="Q151" s="1"/>
  <c r="S152"/>
  <c r="R152"/>
  <c r="T152" s="1"/>
  <c r="R182"/>
  <c r="T182" s="1"/>
  <c r="R12" i="15"/>
  <c r="S12"/>
  <c r="S22"/>
  <c r="R22"/>
  <c r="T22" s="1"/>
  <c r="R68"/>
  <c r="G79"/>
  <c r="R80"/>
  <c r="T80" s="1"/>
  <c r="S80"/>
  <c r="G83"/>
  <c r="R84"/>
  <c r="T84" s="1"/>
  <c r="S84"/>
  <c r="G87"/>
  <c r="H87" s="1"/>
  <c r="I87" s="1"/>
  <c r="J87" s="1"/>
  <c r="K87" s="1"/>
  <c r="L87" s="1"/>
  <c r="M87" s="1"/>
  <c r="N87" s="1"/>
  <c r="O87" s="1"/>
  <c r="P87" s="1"/>
  <c r="Q87" s="1"/>
  <c r="R88"/>
  <c r="T88" s="1"/>
  <c r="S88"/>
  <c r="G91"/>
  <c r="H91" s="1"/>
  <c r="I91" s="1"/>
  <c r="J91" s="1"/>
  <c r="K91" s="1"/>
  <c r="L91" s="1"/>
  <c r="M91" s="1"/>
  <c r="N91" s="1"/>
  <c r="O91" s="1"/>
  <c r="P91" s="1"/>
  <c r="Q91" s="1"/>
  <c r="R92"/>
  <c r="T92" s="1"/>
  <c r="S92"/>
  <c r="G95"/>
  <c r="H99"/>
  <c r="H103"/>
  <c r="H107"/>
  <c r="I107" s="1"/>
  <c r="J107" s="1"/>
  <c r="K107" s="1"/>
  <c r="L107" s="1"/>
  <c r="M107" s="1"/>
  <c r="N107" s="1"/>
  <c r="O107" s="1"/>
  <c r="P107" s="1"/>
  <c r="Q107" s="1"/>
  <c r="H111"/>
  <c r="I111" s="1"/>
  <c r="J111" s="1"/>
  <c r="K111" s="1"/>
  <c r="L111" s="1"/>
  <c r="M111" s="1"/>
  <c r="N111" s="1"/>
  <c r="O111" s="1"/>
  <c r="P111" s="1"/>
  <c r="Q111" s="1"/>
  <c r="H115"/>
  <c r="H119"/>
  <c r="H123"/>
  <c r="H130"/>
  <c r="H137"/>
  <c r="H141"/>
  <c r="H145"/>
  <c r="H149"/>
  <c r="R171"/>
  <c r="T171" s="1"/>
  <c r="S171"/>
  <c r="B10" i="13"/>
  <c r="S100" i="14"/>
  <c r="R28" i="15"/>
  <c r="T28" s="1"/>
  <c r="R51"/>
  <c r="T51" s="1"/>
  <c r="T162"/>
  <c r="S182"/>
  <c r="R182"/>
  <c r="T182" s="1"/>
  <c r="G6" i="16"/>
  <c r="T20"/>
  <c r="T28"/>
  <c r="T36"/>
  <c r="T44"/>
  <c r="T52"/>
  <c r="T60"/>
  <c r="T68"/>
  <c r="H6" i="17"/>
  <c r="L7"/>
  <c r="L6" s="1"/>
  <c r="P6"/>
  <c r="R158" i="14"/>
  <c r="T158" s="1"/>
  <c r="R8" i="15"/>
  <c r="T8" s="1"/>
  <c r="S28"/>
  <c r="S51"/>
  <c r="S185"/>
  <c r="S188"/>
  <c r="B188"/>
  <c r="R8" i="16"/>
  <c r="S182"/>
  <c r="S166" i="17"/>
  <c r="R105" i="15"/>
  <c r="T105" s="1"/>
  <c r="R109"/>
  <c r="T109" s="1"/>
  <c r="R111"/>
  <c r="T111" s="1"/>
  <c r="R125"/>
  <c r="T125" s="1"/>
  <c r="R151"/>
  <c r="T151" s="1"/>
  <c r="T153"/>
  <c r="R158"/>
  <c r="T158" s="1"/>
  <c r="T164"/>
  <c r="T187"/>
  <c r="E188"/>
  <c r="T188" s="1"/>
  <c r="T24" i="16"/>
  <c r="T32"/>
  <c r="T40"/>
  <c r="T48"/>
  <c r="T56"/>
  <c r="R168" i="15"/>
  <c r="T174"/>
  <c r="T178"/>
  <c r="R62" i="16"/>
  <c r="B62" s="1"/>
  <c r="J7"/>
  <c r="J6" s="1"/>
  <c r="N7"/>
  <c r="R65"/>
  <c r="B65" s="1"/>
  <c r="E155"/>
  <c r="S158"/>
  <c r="T158" s="1"/>
  <c r="T185"/>
  <c r="S8" i="17"/>
  <c r="T8" s="1"/>
  <c r="I7"/>
  <c r="I6" s="1"/>
  <c r="M7"/>
  <c r="Q7"/>
  <c r="Q6" s="1"/>
  <c r="T20"/>
  <c r="S20"/>
  <c r="T22"/>
  <c r="S22"/>
  <c r="T24"/>
  <c r="S24"/>
  <c r="T26"/>
  <c r="S26"/>
  <c r="T28"/>
  <c r="S28"/>
  <c r="T30"/>
  <c r="S30"/>
  <c r="T32"/>
  <c r="S32"/>
  <c r="T34"/>
  <c r="S34"/>
  <c r="T36"/>
  <c r="S36"/>
  <c r="T38"/>
  <c r="S38"/>
  <c r="T40"/>
  <c r="S40"/>
  <c r="T42"/>
  <c r="S42"/>
  <c r="T44"/>
  <c r="S44"/>
  <c r="T46"/>
  <c r="S46"/>
  <c r="T48"/>
  <c r="S48"/>
  <c r="T50"/>
  <c r="S50"/>
  <c r="T52"/>
  <c r="S52"/>
  <c r="T54"/>
  <c r="S54"/>
  <c r="T56"/>
  <c r="S56"/>
  <c r="T58"/>
  <c r="S58"/>
  <c r="T60"/>
  <c r="S60"/>
  <c r="S155"/>
  <c r="R182" i="16"/>
  <c r="T67" i="17"/>
  <c r="S67"/>
  <c r="E68"/>
  <c r="S68" s="1"/>
  <c r="T176" i="15"/>
  <c r="R185"/>
  <c r="Q6" i="16"/>
  <c r="S64"/>
  <c r="T64" s="1"/>
  <c r="H7"/>
  <c r="H6" s="1"/>
  <c r="S65"/>
  <c r="L7"/>
  <c r="P7"/>
  <c r="S70"/>
  <c r="E177"/>
  <c r="S177" s="1"/>
  <c r="T177" s="1"/>
  <c r="S180"/>
  <c r="T180" s="1"/>
  <c r="F183"/>
  <c r="S17" i="17"/>
  <c r="T17" s="1"/>
  <c r="E62"/>
  <c r="T62" s="1"/>
  <c r="T21"/>
  <c r="S21"/>
  <c r="T23"/>
  <c r="S23"/>
  <c r="T25"/>
  <c r="S25"/>
  <c r="T27"/>
  <c r="S27"/>
  <c r="T29"/>
  <c r="S29"/>
  <c r="T31"/>
  <c r="S31"/>
  <c r="T33"/>
  <c r="S33"/>
  <c r="T35"/>
  <c r="S35"/>
  <c r="T37"/>
  <c r="S37"/>
  <c r="T39"/>
  <c r="S39"/>
  <c r="T41"/>
  <c r="S41"/>
  <c r="T43"/>
  <c r="S43"/>
  <c r="T45"/>
  <c r="S45"/>
  <c r="T47"/>
  <c r="S47"/>
  <c r="T49"/>
  <c r="S49"/>
  <c r="T51"/>
  <c r="S51"/>
  <c r="T53"/>
  <c r="S53"/>
  <c r="T55"/>
  <c r="S55"/>
  <c r="T57"/>
  <c r="S57"/>
  <c r="T59"/>
  <c r="S59"/>
  <c r="T61"/>
  <c r="S61"/>
  <c r="S65"/>
  <c r="S179" i="16"/>
  <c r="T179" s="1"/>
  <c r="T105" i="17"/>
  <c r="T109"/>
  <c r="T113"/>
  <c r="T117"/>
  <c r="T121"/>
  <c r="T125"/>
  <c r="T129"/>
  <c r="T133"/>
  <c r="T137"/>
  <c r="T141"/>
  <c r="T145"/>
  <c r="T149"/>
  <c r="T153"/>
  <c r="E158"/>
  <c r="S158" s="1"/>
  <c r="R166"/>
  <c r="R183"/>
  <c r="B183" s="1"/>
  <c r="S185"/>
  <c r="T185" s="1"/>
  <c r="G23" i="2"/>
  <c r="E155" i="17"/>
  <c r="T155" s="1"/>
  <c r="E177"/>
  <c r="S177" s="1"/>
  <c r="T177" s="1"/>
  <c r="D23" i="2"/>
  <c r="F23"/>
  <c r="T103" i="17"/>
  <c r="T107"/>
  <c r="T111"/>
  <c r="T115"/>
  <c r="T119"/>
  <c r="T123"/>
  <c r="T127"/>
  <c r="T131"/>
  <c r="T135"/>
  <c r="T139"/>
  <c r="T143"/>
  <c r="T147"/>
  <c r="T151"/>
  <c r="E180"/>
  <c r="S180" s="1"/>
  <c r="T180" s="1"/>
  <c r="M89" i="1" l="1"/>
  <c r="M158"/>
  <c r="N145"/>
  <c r="N137"/>
  <c r="N111"/>
  <c r="N17"/>
  <c r="T8" i="10"/>
  <c r="N91" i="1"/>
  <c r="N83"/>
  <c r="N116"/>
  <c r="N108"/>
  <c r="S86" i="9"/>
  <c r="T86" s="1"/>
  <c r="D59" i="2"/>
  <c r="N135" i="1"/>
  <c r="N72"/>
  <c r="N41"/>
  <c r="I82" i="15"/>
  <c r="G80" i="7"/>
  <c r="N86" i="1"/>
  <c r="N94"/>
  <c r="T158" i="17"/>
  <c r="R72" i="9"/>
  <c r="N28" i="1"/>
  <c r="N152"/>
  <c r="N54"/>
  <c r="N127"/>
  <c r="N119"/>
  <c r="R85" i="9"/>
  <c r="N178" i="1"/>
  <c r="T8" i="13"/>
  <c r="S19" i="7"/>
  <c r="S168"/>
  <c r="M166" i="1"/>
  <c r="L166"/>
  <c r="L175" s="1"/>
  <c r="N161"/>
  <c r="N125"/>
  <c r="N97"/>
  <c r="N174"/>
  <c r="N170"/>
  <c r="N76"/>
  <c r="N39"/>
  <c r="N47"/>
  <c r="T160" i="12"/>
  <c r="S184" i="7"/>
  <c r="N177" i="1"/>
  <c r="N11"/>
  <c r="N163"/>
  <c r="N159"/>
  <c r="N55"/>
  <c r="N21"/>
  <c r="N172"/>
  <c r="N120"/>
  <c r="N107"/>
  <c r="N99"/>
  <c r="N69"/>
  <c r="N49"/>
  <c r="E7" i="16"/>
  <c r="E6" s="1"/>
  <c r="M9" i="2"/>
  <c r="S151" i="15"/>
  <c r="S125"/>
  <c r="S113"/>
  <c r="S105"/>
  <c r="R112" i="14"/>
  <c r="T112" s="1"/>
  <c r="R110"/>
  <c r="T110" s="1"/>
  <c r="R89" i="15"/>
  <c r="T89" s="1"/>
  <c r="R105" i="14"/>
  <c r="T105" s="1"/>
  <c r="S153" i="12"/>
  <c r="S89" i="14"/>
  <c r="R127"/>
  <c r="T127" s="1"/>
  <c r="S117" i="12"/>
  <c r="S129"/>
  <c r="R111"/>
  <c r="T111" s="1"/>
  <c r="R103"/>
  <c r="T103" s="1"/>
  <c r="S94"/>
  <c r="S111"/>
  <c r="S107"/>
  <c r="S101" i="11"/>
  <c r="S121" i="10"/>
  <c r="S151" i="11"/>
  <c r="R141" i="9"/>
  <c r="R125" i="11"/>
  <c r="T125" s="1"/>
  <c r="S120"/>
  <c r="R105"/>
  <c r="T105" s="1"/>
  <c r="S108"/>
  <c r="S138" i="9"/>
  <c r="T138" s="1"/>
  <c r="S9"/>
  <c r="R142"/>
  <c r="H15" i="6"/>
  <c r="R29" i="9"/>
  <c r="S90" i="13"/>
  <c r="S89"/>
  <c r="R28" i="11"/>
  <c r="T28" s="1"/>
  <c r="S91" i="9"/>
  <c r="T91" s="1"/>
  <c r="S88" i="13"/>
  <c r="P7" i="4"/>
  <c r="Q7" s="1"/>
  <c r="N169" i="2"/>
  <c r="M156"/>
  <c r="G41" i="15"/>
  <c r="E39" i="7"/>
  <c r="G26" i="15"/>
  <c r="E24" i="7"/>
  <c r="T182" i="11"/>
  <c r="O12" i="6"/>
  <c r="R120" i="9"/>
  <c r="N22" i="1"/>
  <c r="P152" i="6"/>
  <c r="Q152" s="1"/>
  <c r="J16" i="3"/>
  <c r="Q103" i="4"/>
  <c r="Q26"/>
  <c r="R88" i="11"/>
  <c r="T88" s="1"/>
  <c r="S124" i="8"/>
  <c r="T124" s="1"/>
  <c r="S130" i="9"/>
  <c r="T130" s="1"/>
  <c r="S72" i="7"/>
  <c r="S154" i="9"/>
  <c r="T154" s="1"/>
  <c r="S98"/>
  <c r="T98" s="1"/>
  <c r="S11" i="8"/>
  <c r="R126" i="11"/>
  <c r="T126" s="1"/>
  <c r="L7" i="2"/>
  <c r="N7" s="1"/>
  <c r="K37" i="3"/>
  <c r="N149" i="1"/>
  <c r="N141"/>
  <c r="N74"/>
  <c r="N56"/>
  <c r="G38" i="15"/>
  <c r="E36" i="7"/>
  <c r="G25" i="15"/>
  <c r="E23" i="7"/>
  <c r="H46" i="15"/>
  <c r="F44" i="7"/>
  <c r="S132" i="9"/>
  <c r="T132" s="1"/>
  <c r="T185" i="10"/>
  <c r="C25" i="3"/>
  <c r="Q105" i="4"/>
  <c r="R66" i="8"/>
  <c r="B66" s="1"/>
  <c r="H14" i="11"/>
  <c r="H50" i="15"/>
  <c r="F48" i="7"/>
  <c r="G30" i="15"/>
  <c r="E28" i="7"/>
  <c r="S10" i="14"/>
  <c r="I10" i="10"/>
  <c r="F37" i="6" s="1"/>
  <c r="F3" s="1"/>
  <c r="H7" i="7"/>
  <c r="H8" s="1"/>
  <c r="F36" i="6"/>
  <c r="F2" s="1"/>
  <c r="R125" i="9"/>
  <c r="G40" i="15"/>
  <c r="E38" i="7"/>
  <c r="P171" i="6"/>
  <c r="I19" i="3"/>
  <c r="I21" s="1"/>
  <c r="R123" i="9"/>
  <c r="N134" i="2"/>
  <c r="Q98" i="4"/>
  <c r="Q158"/>
  <c r="Q84"/>
  <c r="R113" i="15"/>
  <c r="T113" s="1"/>
  <c r="R151" i="14"/>
  <c r="T151" s="1"/>
  <c r="R87" i="15"/>
  <c r="T87" s="1"/>
  <c r="S124" i="12"/>
  <c r="R91" i="14"/>
  <c r="T91" s="1"/>
  <c r="S88" i="11"/>
  <c r="S100"/>
  <c r="R87"/>
  <c r="T87" s="1"/>
  <c r="S146" i="9"/>
  <c r="T146" s="1"/>
  <c r="Q12" i="6"/>
  <c r="R126" i="14"/>
  <c r="T126" s="1"/>
  <c r="R125"/>
  <c r="T125" s="1"/>
  <c r="R29" i="12"/>
  <c r="T29" s="1"/>
  <c r="R115" i="9"/>
  <c r="Q105" i="6"/>
  <c r="R154" i="11"/>
  <c r="T154" s="1"/>
  <c r="K21" i="7"/>
  <c r="H72" i="4"/>
  <c r="H156" s="1"/>
  <c r="E69" i="2"/>
  <c r="P23" i="15"/>
  <c r="N21" i="7"/>
  <c r="N70" i="6"/>
  <c r="O70" s="1"/>
  <c r="Q16" i="12"/>
  <c r="R65" i="9"/>
  <c r="S65"/>
  <c r="T65" s="1"/>
  <c r="J66"/>
  <c r="O11" i="6"/>
  <c r="Q11" s="1"/>
  <c r="N166" i="2"/>
  <c r="N87"/>
  <c r="N80"/>
  <c r="R159" i="7"/>
  <c r="S159" s="1"/>
  <c r="L9" i="3"/>
  <c r="O10" i="6"/>
  <c r="Q10" s="1"/>
  <c r="Q160"/>
  <c r="O178" i="4"/>
  <c r="B178" s="1"/>
  <c r="S6" i="17"/>
  <c r="I5" i="1"/>
  <c r="I6" s="1"/>
  <c r="N105"/>
  <c r="N131"/>
  <c r="N123"/>
  <c r="N87"/>
  <c r="N79"/>
  <c r="N38"/>
  <c r="N29"/>
  <c r="N129"/>
  <c r="N121"/>
  <c r="N93"/>
  <c r="N85"/>
  <c r="N77"/>
  <c r="N148"/>
  <c r="N134"/>
  <c r="N102"/>
  <c r="N95"/>
  <c r="N109"/>
  <c r="N101"/>
  <c r="N151"/>
  <c r="N103"/>
  <c r="N89"/>
  <c r="N48"/>
  <c r="N9"/>
  <c r="N156"/>
  <c r="N158"/>
  <c r="N122"/>
  <c r="N82"/>
  <c r="N26"/>
  <c r="J7"/>
  <c r="N144"/>
  <c r="N130"/>
  <c r="N118"/>
  <c r="N96"/>
  <c r="N78"/>
  <c r="N168"/>
  <c r="N155"/>
  <c r="M175"/>
  <c r="N143"/>
  <c r="N73"/>
  <c r="N110"/>
  <c r="N43"/>
  <c r="N31"/>
  <c r="N162"/>
  <c r="N140"/>
  <c r="N112"/>
  <c r="N92"/>
  <c r="N18"/>
  <c r="N133"/>
  <c r="N117"/>
  <c r="N81"/>
  <c r="N160"/>
  <c r="N136"/>
  <c r="N124"/>
  <c r="N106"/>
  <c r="N88"/>
  <c r="N175" i="2"/>
  <c r="H64" i="4"/>
  <c r="S155" i="16"/>
  <c r="T155" s="1"/>
  <c r="T70"/>
  <c r="I137" i="15"/>
  <c r="G136" i="7"/>
  <c r="I115" i="15"/>
  <c r="G114" i="7"/>
  <c r="T12" i="15"/>
  <c r="B12"/>
  <c r="T170" i="12"/>
  <c r="B170"/>
  <c r="I142" i="15"/>
  <c r="G141" i="7"/>
  <c r="I104" i="15"/>
  <c r="G103" i="7"/>
  <c r="G62" i="15"/>
  <c r="T10"/>
  <c r="B10"/>
  <c r="T185" i="14"/>
  <c r="B185"/>
  <c r="R101" i="11"/>
  <c r="T101" s="1"/>
  <c r="H89" i="10"/>
  <c r="F87" i="7"/>
  <c r="I62" i="11"/>
  <c r="J25"/>
  <c r="R22"/>
  <c r="T22" s="1"/>
  <c r="S22"/>
  <c r="J67" i="10"/>
  <c r="I68"/>
  <c r="F40" i="6" s="1"/>
  <c r="J77" i="10"/>
  <c r="K157" i="9"/>
  <c r="L126"/>
  <c r="J81"/>
  <c r="N122" i="8"/>
  <c r="S122" s="1"/>
  <c r="T122" s="1"/>
  <c r="B165" i="7"/>
  <c r="R108" i="9"/>
  <c r="E181" i="8"/>
  <c r="M172"/>
  <c r="H156" i="9"/>
  <c r="J156" s="1"/>
  <c r="L156" s="1"/>
  <c r="N156" s="1"/>
  <c r="O156" s="1"/>
  <c r="P156" s="1"/>
  <c r="Q156" s="1"/>
  <c r="K106" i="6"/>
  <c r="J25" i="10"/>
  <c r="R23"/>
  <c r="T23" s="1"/>
  <c r="S23"/>
  <c r="J21" i="7"/>
  <c r="S17" i="11"/>
  <c r="R17"/>
  <c r="E7" i="17"/>
  <c r="E6" s="1"/>
  <c r="E21" i="6"/>
  <c r="Q87"/>
  <c r="H134" i="15"/>
  <c r="F133" i="7"/>
  <c r="E125"/>
  <c r="G128" i="8"/>
  <c r="G89"/>
  <c r="E86" i="7"/>
  <c r="S74" i="9"/>
  <c r="T74" s="1"/>
  <c r="F108" i="7"/>
  <c r="H111" i="8"/>
  <c r="M90"/>
  <c r="P134" i="6"/>
  <c r="H15" i="3"/>
  <c r="H44" s="1"/>
  <c r="H73" s="1"/>
  <c r="E110" i="7"/>
  <c r="G113" i="8"/>
  <c r="G92"/>
  <c r="E89" i="7"/>
  <c r="I76" i="15"/>
  <c r="G74" i="7"/>
  <c r="J27" i="3"/>
  <c r="T180" i="10"/>
  <c r="P49" i="6"/>
  <c r="C15" i="3"/>
  <c r="C44" s="1"/>
  <c r="C73" s="1"/>
  <c r="S170" i="15"/>
  <c r="M179"/>
  <c r="R170"/>
  <c r="T170" s="1"/>
  <c r="R165" i="7"/>
  <c r="S165" s="1"/>
  <c r="G155" i="13"/>
  <c r="H87"/>
  <c r="N62" i="11"/>
  <c r="M21" i="7"/>
  <c r="Q143" i="6"/>
  <c r="B61" i="3"/>
  <c r="B84"/>
  <c r="G55"/>
  <c r="G81"/>
  <c r="G84" s="1"/>
  <c r="G60"/>
  <c r="E20" i="12"/>
  <c r="J20" s="1"/>
  <c r="E16" i="1"/>
  <c r="F14" i="11"/>
  <c r="S14" s="1"/>
  <c r="S13"/>
  <c r="F14" i="14"/>
  <c r="S14" s="1"/>
  <c r="S13"/>
  <c r="K41" i="3"/>
  <c r="N156" i="2"/>
  <c r="E14"/>
  <c r="H18" i="4"/>
  <c r="T68" i="17"/>
  <c r="I140" i="15"/>
  <c r="G139" i="7"/>
  <c r="I118" i="15"/>
  <c r="G117" i="7"/>
  <c r="I102" i="15"/>
  <c r="G101" i="7"/>
  <c r="H98" i="12"/>
  <c r="G95" i="7" s="1"/>
  <c r="F95"/>
  <c r="E72" i="6"/>
  <c r="R64" i="11"/>
  <c r="T64" s="1"/>
  <c r="J65"/>
  <c r="S64"/>
  <c r="F159"/>
  <c r="A16"/>
  <c r="C58" i="6"/>
  <c r="F19" i="4"/>
  <c r="C15" i="2"/>
  <c r="F27" i="4"/>
  <c r="E27" i="10"/>
  <c r="J27" s="1"/>
  <c r="C23" i="2"/>
  <c r="D24" i="1"/>
  <c r="G27" i="4"/>
  <c r="G62" s="1"/>
  <c r="J27"/>
  <c r="G59" i="2"/>
  <c r="A16" i="16"/>
  <c r="R183"/>
  <c r="B183" s="1"/>
  <c r="S7" i="17"/>
  <c r="M6"/>
  <c r="S183" i="16"/>
  <c r="T62"/>
  <c r="R112" i="15"/>
  <c r="T112" s="1"/>
  <c r="R108"/>
  <c r="T108" s="1"/>
  <c r="S111"/>
  <c r="H95"/>
  <c r="F94" i="7"/>
  <c r="H79" i="15"/>
  <c r="F77" i="7"/>
  <c r="T68" i="13"/>
  <c r="B68"/>
  <c r="S108" i="15"/>
  <c r="S87"/>
  <c r="I147"/>
  <c r="G146" i="7"/>
  <c r="I139" i="15"/>
  <c r="G138" i="7"/>
  <c r="I132" i="15"/>
  <c r="G131" i="7"/>
  <c r="I117" i="15"/>
  <c r="G116" i="7"/>
  <c r="I101" i="15"/>
  <c r="G100" i="7"/>
  <c r="R113" i="14"/>
  <c r="T113" s="1"/>
  <c r="S111"/>
  <c r="S106" i="15"/>
  <c r="S89"/>
  <c r="B68" i="14"/>
  <c r="T68"/>
  <c r="T179" i="13"/>
  <c r="S127" i="12"/>
  <c r="R114"/>
  <c r="T114" s="1"/>
  <c r="R90"/>
  <c r="T90" s="1"/>
  <c r="H155" i="14"/>
  <c r="I87"/>
  <c r="R115" i="12"/>
  <c r="T115" s="1"/>
  <c r="F161"/>
  <c r="A17"/>
  <c r="C75" i="6"/>
  <c r="R16" i="12"/>
  <c r="T9"/>
  <c r="B9"/>
  <c r="S92" i="14"/>
  <c r="R98" i="12"/>
  <c r="T98" s="1"/>
  <c r="R108" i="14"/>
  <c r="T108" s="1"/>
  <c r="R108" i="12"/>
  <c r="T108" s="1"/>
  <c r="S108"/>
  <c r="R97" i="10"/>
  <c r="T97" s="1"/>
  <c r="L114"/>
  <c r="J112" i="7"/>
  <c r="L112" i="10"/>
  <c r="J110" i="7"/>
  <c r="L110" i="10"/>
  <c r="J108" i="7"/>
  <c r="F7" i="10"/>
  <c r="C40" i="6"/>
  <c r="S112" i="11"/>
  <c r="S89"/>
  <c r="R127"/>
  <c r="T127" s="1"/>
  <c r="S110"/>
  <c r="S98"/>
  <c r="T9"/>
  <c r="B9"/>
  <c r="R122" i="8"/>
  <c r="K71"/>
  <c r="I68" i="7"/>
  <c r="S122" i="11"/>
  <c r="S109"/>
  <c r="R92"/>
  <c r="T92" s="1"/>
  <c r="N11" i="9"/>
  <c r="S113" i="11"/>
  <c r="R91"/>
  <c r="T91" s="1"/>
  <c r="O10" i="10"/>
  <c r="L37" i="6" s="1"/>
  <c r="L3" s="1"/>
  <c r="P9" i="10"/>
  <c r="N7" i="7"/>
  <c r="L36" i="6"/>
  <c r="R124" i="9"/>
  <c r="L18" i="7"/>
  <c r="S149" i="9"/>
  <c r="T149" s="1"/>
  <c r="S133"/>
  <c r="T133" s="1"/>
  <c r="R111"/>
  <c r="S90"/>
  <c r="T90" s="1"/>
  <c r="E181"/>
  <c r="M172"/>
  <c r="E153" i="7"/>
  <c r="G156" i="8"/>
  <c r="I128" i="10"/>
  <c r="J128"/>
  <c r="K128" s="1"/>
  <c r="L127"/>
  <c r="J125" i="7"/>
  <c r="G114" i="8"/>
  <c r="E111" i="7"/>
  <c r="S113" i="12"/>
  <c r="R90" i="11"/>
  <c r="T90" s="1"/>
  <c r="S28" i="14"/>
  <c r="L21" i="7"/>
  <c r="R134" i="9"/>
  <c r="S110"/>
  <c r="T110" s="1"/>
  <c r="R94"/>
  <c r="G15" i="6"/>
  <c r="R9" i="8"/>
  <c r="T9" s="1"/>
  <c r="O171" i="6"/>
  <c r="Q171" s="1"/>
  <c r="Q155"/>
  <c r="P83"/>
  <c r="E15" i="3"/>
  <c r="E44" s="1"/>
  <c r="E73" s="1"/>
  <c r="R172" i="12"/>
  <c r="T172" s="1"/>
  <c r="M181"/>
  <c r="S172"/>
  <c r="S111" i="11"/>
  <c r="S90" i="14"/>
  <c r="S89" i="9"/>
  <c r="T89" s="1"/>
  <c r="H89"/>
  <c r="J89" s="1"/>
  <c r="L89" s="1"/>
  <c r="M89" s="1"/>
  <c r="O89" s="1"/>
  <c r="P89" s="1"/>
  <c r="Q89" s="1"/>
  <c r="K72" i="6"/>
  <c r="S150" i="9"/>
  <c r="T150" s="1"/>
  <c r="S93"/>
  <c r="T93" s="1"/>
  <c r="R26"/>
  <c r="P66" i="6"/>
  <c r="D15" i="3"/>
  <c r="D44" s="1"/>
  <c r="D73" s="1"/>
  <c r="M179" i="11"/>
  <c r="J66" i="6" s="1"/>
  <c r="O66" s="1"/>
  <c r="S170" i="11"/>
  <c r="R170"/>
  <c r="T170" s="1"/>
  <c r="L161" i="10"/>
  <c r="S160"/>
  <c r="R160"/>
  <c r="K156" i="7"/>
  <c r="H113" i="9"/>
  <c r="J113" s="1"/>
  <c r="L113" s="1"/>
  <c r="N113" s="1"/>
  <c r="O113" s="1"/>
  <c r="P113" s="1"/>
  <c r="Q113" s="1"/>
  <c r="F155" i="15"/>
  <c r="A16" s="1"/>
  <c r="E74" i="7"/>
  <c r="R72" i="8"/>
  <c r="S72"/>
  <c r="T72" s="1"/>
  <c r="N69" i="7"/>
  <c r="Q69" s="1"/>
  <c r="S69" s="1"/>
  <c r="R126" i="9"/>
  <c r="S112"/>
  <c r="T112" s="1"/>
  <c r="S95"/>
  <c r="T95" s="1"/>
  <c r="S84"/>
  <c r="T84" s="1"/>
  <c r="O20" i="6"/>
  <c r="G153" i="8"/>
  <c r="E150" i="7"/>
  <c r="G127" i="8"/>
  <c r="E124" i="7"/>
  <c r="H107" i="9"/>
  <c r="J107" s="1"/>
  <c r="L107" s="1"/>
  <c r="N107" s="1"/>
  <c r="O107" s="1"/>
  <c r="P107" s="1"/>
  <c r="Q107" s="1"/>
  <c r="C92" i="6"/>
  <c r="R23" i="11"/>
  <c r="T23" s="1"/>
  <c r="S23"/>
  <c r="Q9" i="4"/>
  <c r="L14" i="17"/>
  <c r="S14" s="1"/>
  <c r="S13"/>
  <c r="O167" i="4"/>
  <c r="B167" s="1"/>
  <c r="Q71"/>
  <c r="C81" i="3"/>
  <c r="C60"/>
  <c r="F14" i="13"/>
  <c r="S14" s="1"/>
  <c r="S13"/>
  <c r="L164" i="2"/>
  <c r="N164" s="1"/>
  <c r="K66" i="3"/>
  <c r="K31"/>
  <c r="L11" i="2"/>
  <c r="K70" i="3"/>
  <c r="J5" i="2"/>
  <c r="F24" i="1"/>
  <c r="F59" i="2"/>
  <c r="I27" i="4"/>
  <c r="I62" s="1"/>
  <c r="I145" i="15"/>
  <c r="G144" i="7"/>
  <c r="I123" i="15"/>
  <c r="G122" i="7"/>
  <c r="I99" i="15"/>
  <c r="G98" i="7"/>
  <c r="M122" i="14"/>
  <c r="R122" s="1"/>
  <c r="T122" s="1"/>
  <c r="M22"/>
  <c r="R22" s="1"/>
  <c r="I131" i="15"/>
  <c r="G130" i="7"/>
  <c r="J96" i="15"/>
  <c r="H95" i="7"/>
  <c r="H7" i="14"/>
  <c r="H6" s="1"/>
  <c r="E106" i="6"/>
  <c r="G155" i="14"/>
  <c r="H91" i="12"/>
  <c r="I91" s="1"/>
  <c r="J91" s="1"/>
  <c r="K91" s="1"/>
  <c r="L91" s="1"/>
  <c r="M91" s="1"/>
  <c r="N91" s="1"/>
  <c r="O91" s="1"/>
  <c r="P91" s="1"/>
  <c r="Q91" s="1"/>
  <c r="J72" i="4"/>
  <c r="J156" s="1"/>
  <c r="G69" i="2"/>
  <c r="E72" i="4"/>
  <c r="B69" i="2"/>
  <c r="T166" i="17"/>
  <c r="B166"/>
  <c r="L6" i="16"/>
  <c r="I72" i="4"/>
  <c r="I156" s="1"/>
  <c r="F69" i="2"/>
  <c r="G72" i="4"/>
  <c r="G156" s="1"/>
  <c r="D69" i="2"/>
  <c r="R107" i="15"/>
  <c r="T107" s="1"/>
  <c r="I149"/>
  <c r="G148" i="7"/>
  <c r="I141" i="15"/>
  <c r="G140" i="7"/>
  <c r="I130" i="15"/>
  <c r="G129" i="7"/>
  <c r="I119" i="15"/>
  <c r="G118" i="7"/>
  <c r="I103" i="15"/>
  <c r="G102" i="7"/>
  <c r="H83" i="15"/>
  <c r="F81" i="7"/>
  <c r="T68" i="15"/>
  <c r="B68"/>
  <c r="N120" i="14"/>
  <c r="R120" s="1"/>
  <c r="T120" s="1"/>
  <c r="T10"/>
  <c r="B10"/>
  <c r="T65" i="17"/>
  <c r="B65"/>
  <c r="T8" i="16"/>
  <c r="I146" i="15"/>
  <c r="G145" i="7"/>
  <c r="J138" i="15"/>
  <c r="H137" i="7"/>
  <c r="I124" i="15"/>
  <c r="G123" i="7"/>
  <c r="I116" i="15"/>
  <c r="G115" i="7"/>
  <c r="I100" i="15"/>
  <c r="G99" i="7"/>
  <c r="H93" i="15"/>
  <c r="F92" i="7"/>
  <c r="H77" i="15"/>
  <c r="F75" i="7"/>
  <c r="C123" i="6"/>
  <c r="T65" i="14"/>
  <c r="B65"/>
  <c r="I144" i="15"/>
  <c r="G143" i="7"/>
  <c r="I136" i="15"/>
  <c r="G135" i="7"/>
  <c r="I129" i="15"/>
  <c r="G128" i="7"/>
  <c r="I122" i="15"/>
  <c r="G121" i="7"/>
  <c r="I114" i="15"/>
  <c r="G113" i="7"/>
  <c r="I98" i="15"/>
  <c r="G97" i="7"/>
  <c r="S98" i="12"/>
  <c r="R179" i="11"/>
  <c r="G155"/>
  <c r="H80"/>
  <c r="T182" i="10"/>
  <c r="H93"/>
  <c r="F91" i="7"/>
  <c r="F157" i="10"/>
  <c r="A16"/>
  <c r="C41" i="6"/>
  <c r="M123" i="10"/>
  <c r="R123" s="1"/>
  <c r="T123" s="1"/>
  <c r="S127" i="11"/>
  <c r="R145" i="9"/>
  <c r="O11"/>
  <c r="P10"/>
  <c r="L109" i="10"/>
  <c r="J107" i="7"/>
  <c r="S97" i="10"/>
  <c r="K9"/>
  <c r="A9" s="1"/>
  <c r="J10"/>
  <c r="G37" i="6" s="1"/>
  <c r="G3" s="1"/>
  <c r="G36"/>
  <c r="I7" i="7"/>
  <c r="I12" s="1"/>
  <c r="H81" i="8"/>
  <c r="F78" i="7"/>
  <c r="F112"/>
  <c r="P32" i="6"/>
  <c r="B15" i="3"/>
  <c r="B44" s="1"/>
  <c r="S170" i="14"/>
  <c r="M179"/>
  <c r="R170"/>
  <c r="T170" s="1"/>
  <c r="J117" i="6"/>
  <c r="O117" s="1"/>
  <c r="Q117" s="1"/>
  <c r="H114" i="9"/>
  <c r="J114" s="1"/>
  <c r="L114" s="1"/>
  <c r="N114" s="1"/>
  <c r="O114" s="1"/>
  <c r="P114" s="1"/>
  <c r="Q114" s="1"/>
  <c r="L88" i="10"/>
  <c r="M88" s="1"/>
  <c r="N88" s="1"/>
  <c r="O88" s="1"/>
  <c r="P88" s="1"/>
  <c r="Q88" s="1"/>
  <c r="S22"/>
  <c r="R22"/>
  <c r="T22" s="1"/>
  <c r="J20" i="7"/>
  <c r="J19" i="3"/>
  <c r="J21" s="1"/>
  <c r="S117" i="9"/>
  <c r="T117" s="1"/>
  <c r="M29" i="8"/>
  <c r="I26" i="7"/>
  <c r="B9"/>
  <c r="S9"/>
  <c r="Q121" i="6"/>
  <c r="S156" i="12"/>
  <c r="H129" i="9"/>
  <c r="J129" s="1"/>
  <c r="L129" s="1"/>
  <c r="N129" s="1"/>
  <c r="O129" s="1"/>
  <c r="P129" s="1"/>
  <c r="Q129" s="1"/>
  <c r="R129"/>
  <c r="S126" i="14"/>
  <c r="S29" i="12"/>
  <c r="C27" i="3"/>
  <c r="S145" i="9"/>
  <c r="T145" s="1"/>
  <c r="S126"/>
  <c r="T126" s="1"/>
  <c r="S115"/>
  <c r="T115" s="1"/>
  <c r="M94" i="8"/>
  <c r="R185" i="7"/>
  <c r="S185" s="1"/>
  <c r="L17" i="3"/>
  <c r="L152" i="10"/>
  <c r="J150" i="7"/>
  <c r="L126" i="10"/>
  <c r="J124" i="7"/>
  <c r="R90" i="13"/>
  <c r="T90" s="1"/>
  <c r="G155" i="15"/>
  <c r="H44" i="13"/>
  <c r="F42" i="7"/>
  <c r="S118" i="9"/>
  <c r="T118" s="1"/>
  <c r="S106"/>
  <c r="T106" s="1"/>
  <c r="R11" i="8"/>
  <c r="J187" i="12"/>
  <c r="S186"/>
  <c r="R186"/>
  <c r="T186" s="1"/>
  <c r="S174" i="8"/>
  <c r="T174" s="1"/>
  <c r="K169" i="7"/>
  <c r="K176" s="1"/>
  <c r="L181" i="8"/>
  <c r="R174"/>
  <c r="M180" i="10"/>
  <c r="J49" i="6" s="1"/>
  <c r="O49" s="1"/>
  <c r="S171" i="10"/>
  <c r="R171"/>
  <c r="L155"/>
  <c r="J153" i="7"/>
  <c r="H153" i="9"/>
  <c r="J153" s="1"/>
  <c r="L153" s="1"/>
  <c r="N153" s="1"/>
  <c r="O153" s="1"/>
  <c r="P153" s="1"/>
  <c r="Q153" s="1"/>
  <c r="S127" i="15"/>
  <c r="H127" i="9"/>
  <c r="J127" s="1"/>
  <c r="L127" s="1"/>
  <c r="N127" s="1"/>
  <c r="O127" s="1"/>
  <c r="P127" s="1"/>
  <c r="Q127" s="1"/>
  <c r="G107" i="8"/>
  <c r="E104" i="7"/>
  <c r="R92" i="12"/>
  <c r="T92" s="1"/>
  <c r="L90" i="10"/>
  <c r="J88" i="7"/>
  <c r="R88" i="13"/>
  <c r="T88" s="1"/>
  <c r="S20" i="10"/>
  <c r="R20"/>
  <c r="J18" i="7"/>
  <c r="Q18" s="1"/>
  <c r="S18" s="1"/>
  <c r="R13" i="17"/>
  <c r="R14" s="1"/>
  <c r="R13" i="16"/>
  <c r="R14" s="1"/>
  <c r="R13" i="12"/>
  <c r="T13" s="1"/>
  <c r="R13" i="13"/>
  <c r="R13" i="15"/>
  <c r="R13" i="14"/>
  <c r="R13" i="11"/>
  <c r="T13" s="1"/>
  <c r="R13" i="10"/>
  <c r="T13" s="1"/>
  <c r="R14" i="9"/>
  <c r="T14" s="1"/>
  <c r="R14" i="8"/>
  <c r="Q11" i="7"/>
  <c r="O13" i="4"/>
  <c r="O14" s="1"/>
  <c r="R11" i="7"/>
  <c r="E28" i="12"/>
  <c r="J28" s="1"/>
  <c r="E24" i="1"/>
  <c r="Q10" i="7"/>
  <c r="M11" i="2"/>
  <c r="J14" i="10"/>
  <c r="F14" i="15"/>
  <c r="S14" s="1"/>
  <c r="S13"/>
  <c r="N10" i="1"/>
  <c r="K60" i="3"/>
  <c r="K39"/>
  <c r="K43"/>
  <c r="T183" i="17"/>
  <c r="I150" i="15"/>
  <c r="G149" i="7"/>
  <c r="I120" i="15"/>
  <c r="G119" i="7"/>
  <c r="R91" i="15"/>
  <c r="T91" s="1"/>
  <c r="H85"/>
  <c r="F84" i="7"/>
  <c r="T12" i="14"/>
  <c r="B12"/>
  <c r="I148" i="15"/>
  <c r="G147" i="7"/>
  <c r="I133" i="15"/>
  <c r="G132" i="7"/>
  <c r="C13" i="2"/>
  <c r="F30" i="4"/>
  <c r="C26" i="2"/>
  <c r="C14"/>
  <c r="H17" i="4"/>
  <c r="E13" i="2"/>
  <c r="T65" i="16"/>
  <c r="T185" i="15"/>
  <c r="B185"/>
  <c r="C69" i="2"/>
  <c r="F72" i="4"/>
  <c r="F156" s="1"/>
  <c r="F7" i="16"/>
  <c r="S7" s="1"/>
  <c r="T168" i="15"/>
  <c r="B168"/>
  <c r="R126"/>
  <c r="T126" s="1"/>
  <c r="R110"/>
  <c r="T110" s="1"/>
  <c r="R106"/>
  <c r="T106" s="1"/>
  <c r="T182" i="16"/>
  <c r="S62" i="17"/>
  <c r="S107" i="15"/>
  <c r="S122" i="14"/>
  <c r="I62"/>
  <c r="J25"/>
  <c r="R7" i="17"/>
  <c r="F6"/>
  <c r="S112" i="15"/>
  <c r="S91"/>
  <c r="I143"/>
  <c r="G142" i="7"/>
  <c r="I135" i="15"/>
  <c r="G134" i="7"/>
  <c r="I128" i="15"/>
  <c r="G127" i="7"/>
  <c r="I121" i="15"/>
  <c r="G120" i="7"/>
  <c r="I97" i="15"/>
  <c r="G96" i="7"/>
  <c r="H81" i="15"/>
  <c r="F79" i="7"/>
  <c r="S113" i="14"/>
  <c r="R111"/>
  <c r="T111" s="1"/>
  <c r="S126" i="15"/>
  <c r="S110"/>
  <c r="R127" i="12"/>
  <c r="T127" s="1"/>
  <c r="R124"/>
  <c r="T124" s="1"/>
  <c r="S114"/>
  <c r="H93"/>
  <c r="F159" i="14"/>
  <c r="A16"/>
  <c r="F7"/>
  <c r="C109" i="6"/>
  <c r="S115" i="12"/>
  <c r="G157"/>
  <c r="H81"/>
  <c r="R92" i="14"/>
  <c r="T92" s="1"/>
  <c r="R181" i="12"/>
  <c r="S90"/>
  <c r="S108" i="14"/>
  <c r="R110" i="12"/>
  <c r="T110" s="1"/>
  <c r="I63"/>
  <c r="J26"/>
  <c r="S110"/>
  <c r="S24"/>
  <c r="R24"/>
  <c r="T24" s="1"/>
  <c r="L92" i="10"/>
  <c r="G156"/>
  <c r="A9" i="11"/>
  <c r="E53" i="6"/>
  <c r="G7" i="7"/>
  <c r="L113" i="10"/>
  <c r="J111" i="7"/>
  <c r="H111" i="10"/>
  <c r="H156" s="1"/>
  <c r="F109" i="7"/>
  <c r="L80" i="10"/>
  <c r="R112" i="11"/>
  <c r="T112" s="1"/>
  <c r="H107"/>
  <c r="F106" i="7"/>
  <c r="R89" i="11"/>
  <c r="T89" s="1"/>
  <c r="S9"/>
  <c r="R121" i="10"/>
  <c r="T121" s="1"/>
  <c r="N10"/>
  <c r="K37" i="6" s="1"/>
  <c r="K3" s="1"/>
  <c r="K36"/>
  <c r="M7" i="7"/>
  <c r="R110" i="11"/>
  <c r="T110" s="1"/>
  <c r="H106"/>
  <c r="F105" i="7"/>
  <c r="S180" i="10"/>
  <c r="F157" i="9"/>
  <c r="R106"/>
  <c r="R122" i="11"/>
  <c r="T122" s="1"/>
  <c r="R109"/>
  <c r="T109" s="1"/>
  <c r="S92"/>
  <c r="R180" i="10"/>
  <c r="B180" s="1"/>
  <c r="D37" i="6"/>
  <c r="M112" i="8"/>
  <c r="R113" i="11"/>
  <c r="T113" s="1"/>
  <c r="S91"/>
  <c r="T179" i="10"/>
  <c r="H110" i="8"/>
  <c r="F107" i="7"/>
  <c r="S141" i="9"/>
  <c r="T141" s="1"/>
  <c r="S111"/>
  <c r="T111" s="1"/>
  <c r="R90"/>
  <c r="G112" i="7"/>
  <c r="I115" i="8"/>
  <c r="H93"/>
  <c r="F90" i="7"/>
  <c r="R163"/>
  <c r="S163" s="1"/>
  <c r="P13" i="6"/>
  <c r="Q13" s="1"/>
  <c r="L13" i="3"/>
  <c r="R154" i="14"/>
  <c r="T154" s="1"/>
  <c r="R113" i="12"/>
  <c r="T113" s="1"/>
  <c r="S90" i="11"/>
  <c r="S88" i="10"/>
  <c r="R28" i="14"/>
  <c r="T28" s="1"/>
  <c r="E38" i="6"/>
  <c r="L20" i="7"/>
  <c r="R110" i="9"/>
  <c r="S102"/>
  <c r="T102" s="1"/>
  <c r="S94"/>
  <c r="T94" s="1"/>
  <c r="H91" i="8"/>
  <c r="F88" i="7"/>
  <c r="F157" i="8"/>
  <c r="Q9" i="6"/>
  <c r="R157" i="7"/>
  <c r="P8" i="6"/>
  <c r="L8" i="3"/>
  <c r="R156" i="12"/>
  <c r="T156" s="1"/>
  <c r="E126" i="7"/>
  <c r="G129" i="8"/>
  <c r="S128" i="9"/>
  <c r="T128" s="1"/>
  <c r="H128"/>
  <c r="J128" s="1"/>
  <c r="L128" s="1"/>
  <c r="N128" s="1"/>
  <c r="O128" s="1"/>
  <c r="P128" s="1"/>
  <c r="Q128" s="1"/>
  <c r="S125" i="14"/>
  <c r="R111" i="11"/>
  <c r="T111" s="1"/>
  <c r="R90" i="14"/>
  <c r="T90" s="1"/>
  <c r="L91" i="10"/>
  <c r="J89" i="7"/>
  <c r="H88" i="12"/>
  <c r="F82" i="7"/>
  <c r="E10" i="11"/>
  <c r="P54" i="6"/>
  <c r="Q54" s="1"/>
  <c r="D3" i="3"/>
  <c r="R93" i="9"/>
  <c r="Q171" i="7"/>
  <c r="S171" s="1"/>
  <c r="Q6"/>
  <c r="P84" i="6"/>
  <c r="E16" i="3"/>
  <c r="E45" s="1"/>
  <c r="E74" s="1"/>
  <c r="T173" i="10"/>
  <c r="S154" i="11"/>
  <c r="L106" i="10"/>
  <c r="J104" i="7"/>
  <c r="H92" i="9"/>
  <c r="J92" s="1"/>
  <c r="L92" s="1"/>
  <c r="N92" s="1"/>
  <c r="O92" s="1"/>
  <c r="P92" s="1"/>
  <c r="Q92" s="1"/>
  <c r="R89" i="13"/>
  <c r="T89" s="1"/>
  <c r="R84" i="10"/>
  <c r="T84" s="1"/>
  <c r="S28" i="11"/>
  <c r="R7" i="7"/>
  <c r="P2" i="6"/>
  <c r="R12" i="7"/>
  <c r="L2" i="3"/>
  <c r="R112" i="9"/>
  <c r="S21" i="8"/>
  <c r="T21" s="1"/>
  <c r="R179" i="7"/>
  <c r="S179" s="1"/>
  <c r="L25" i="3"/>
  <c r="S174" i="9"/>
  <c r="T174" s="1"/>
  <c r="L181"/>
  <c r="R174"/>
  <c r="G137" i="7"/>
  <c r="R127" i="15"/>
  <c r="T127" s="1"/>
  <c r="S126" i="11"/>
  <c r="Q70" i="6"/>
  <c r="B69" i="3"/>
  <c r="K69" s="1"/>
  <c r="K40"/>
  <c r="G12" i="7"/>
  <c r="K20"/>
  <c r="K52" i="3"/>
  <c r="F14" i="10"/>
  <c r="S13"/>
  <c r="S13" i="12"/>
  <c r="F14"/>
  <c r="S14" s="1"/>
  <c r="K68" i="3"/>
  <c r="L9" i="2"/>
  <c r="K72" i="3"/>
  <c r="M8" i="1"/>
  <c r="N8" s="1"/>
  <c r="N9" i="2" l="1"/>
  <c r="N11"/>
  <c r="T6" i="17"/>
  <c r="J82" i="15"/>
  <c r="H80" i="7"/>
  <c r="N175" i="1"/>
  <c r="T160" i="10"/>
  <c r="N166" i="1"/>
  <c r="R128" i="9"/>
  <c r="S153"/>
  <c r="T153" s="1"/>
  <c r="S129"/>
  <c r="T129" s="1"/>
  <c r="R89"/>
  <c r="E70" i="1"/>
  <c r="E153" s="1"/>
  <c r="E153" i="2"/>
  <c r="H12" i="7"/>
  <c r="R153" i="9"/>
  <c r="R66"/>
  <c r="B66" s="1"/>
  <c r="S66"/>
  <c r="T66" s="1"/>
  <c r="I50" i="15"/>
  <c r="G48" i="7"/>
  <c r="J45" i="3"/>
  <c r="J18"/>
  <c r="E73" i="12"/>
  <c r="Q178" i="4"/>
  <c r="H40" i="15"/>
  <c r="F38" i="7"/>
  <c r="H26" i="15"/>
  <c r="F24" i="7"/>
  <c r="H41" i="15"/>
  <c r="F39" i="7"/>
  <c r="Q23" i="15"/>
  <c r="O21" i="7"/>
  <c r="S23" i="15"/>
  <c r="H30"/>
  <c r="F28" i="7"/>
  <c r="K25" i="3"/>
  <c r="C26"/>
  <c r="K26" s="1"/>
  <c r="C54"/>
  <c r="I46" i="15"/>
  <c r="G44" i="7"/>
  <c r="H25" i="15"/>
  <c r="F23" i="7"/>
  <c r="H38" i="15"/>
  <c r="F36" i="7"/>
  <c r="F7" i="15"/>
  <c r="F6" s="1"/>
  <c r="S11" i="7"/>
  <c r="M24" i="1"/>
  <c r="F60"/>
  <c r="T22" i="14"/>
  <c r="R8" i="7"/>
  <c r="P3" i="6"/>
  <c r="L3" i="3"/>
  <c r="S92" i="9"/>
  <c r="T92" s="1"/>
  <c r="T10" i="11"/>
  <c r="I88" i="12"/>
  <c r="H82" i="7" s="1"/>
  <c r="G82"/>
  <c r="H112"/>
  <c r="L115" i="8"/>
  <c r="J115"/>
  <c r="I112" i="7" s="1"/>
  <c r="I110" i="8"/>
  <c r="G107" i="7"/>
  <c r="D3" i="6"/>
  <c r="F161" i="9"/>
  <c r="A17"/>
  <c r="F8"/>
  <c r="I111" i="10"/>
  <c r="G109" i="7"/>
  <c r="E2" i="6"/>
  <c r="O53"/>
  <c r="G157" i="10"/>
  <c r="D41" i="6"/>
  <c r="D52" s="1"/>
  <c r="G7" i="10"/>
  <c r="G6" s="1"/>
  <c r="F72" i="6"/>
  <c r="C7" i="17"/>
  <c r="C8" s="1"/>
  <c r="R6"/>
  <c r="H62" i="4"/>
  <c r="P17"/>
  <c r="O17"/>
  <c r="O30"/>
  <c r="P30"/>
  <c r="J120" i="15"/>
  <c r="H119" i="7"/>
  <c r="T13" i="15"/>
  <c r="R14"/>
  <c r="T14" s="1"/>
  <c r="M90" i="10"/>
  <c r="H107" i="8"/>
  <c r="F104" i="7"/>
  <c r="S127" i="9"/>
  <c r="T127" s="1"/>
  <c r="T171" i="10"/>
  <c r="G84" i="6"/>
  <c r="O84" s="1"/>
  <c r="R187" i="12"/>
  <c r="S187"/>
  <c r="N94" i="8"/>
  <c r="S6" i="16"/>
  <c r="P154" i="6"/>
  <c r="Q154" s="1"/>
  <c r="J5" i="1"/>
  <c r="J6" s="1"/>
  <c r="S114" i="9"/>
  <c r="T114" s="1"/>
  <c r="I81" i="8"/>
  <c r="G78" i="7"/>
  <c r="H155" i="11"/>
  <c r="I80"/>
  <c r="J114" i="15"/>
  <c r="H113" i="7"/>
  <c r="J129" i="15"/>
  <c r="H128" i="7"/>
  <c r="J144" i="15"/>
  <c r="H143" i="7"/>
  <c r="I77" i="15"/>
  <c r="G75" i="7"/>
  <c r="J100" i="15"/>
  <c r="H99" i="7"/>
  <c r="J124" i="15"/>
  <c r="H123" i="7"/>
  <c r="J146" i="15"/>
  <c r="H145" i="7"/>
  <c r="E72" i="13"/>
  <c r="E156" i="4"/>
  <c r="G70" i="1"/>
  <c r="G153" s="1"/>
  <c r="G7" s="1"/>
  <c r="G153" i="2"/>
  <c r="R91" i="12"/>
  <c r="T91" s="1"/>
  <c r="J131" i="15"/>
  <c r="H130" i="7"/>
  <c r="J123" i="15"/>
  <c r="H122" i="7"/>
  <c r="S107" i="9"/>
  <c r="T107" s="1"/>
  <c r="H127" i="8"/>
  <c r="F124" i="7"/>
  <c r="F150"/>
  <c r="H153" i="8"/>
  <c r="F159" i="15"/>
  <c r="C126" i="6"/>
  <c r="S113" i="9"/>
  <c r="T113" s="1"/>
  <c r="I42" i="6"/>
  <c r="R161" i="10"/>
  <c r="S161"/>
  <c r="L128"/>
  <c r="M128" s="1"/>
  <c r="N128" s="1"/>
  <c r="O128" s="1"/>
  <c r="P128" s="1"/>
  <c r="Q128" s="1"/>
  <c r="J126" i="7"/>
  <c r="Q169"/>
  <c r="S169" s="1"/>
  <c r="P10" i="10"/>
  <c r="M37" i="6" s="1"/>
  <c r="M3" s="1"/>
  <c r="Q9" i="10"/>
  <c r="M36" i="6"/>
  <c r="O7" i="7"/>
  <c r="M112" i="10"/>
  <c r="N112" s="1"/>
  <c r="O112" s="1"/>
  <c r="P112" s="1"/>
  <c r="Q112" s="1"/>
  <c r="R112"/>
  <c r="T112" s="1"/>
  <c r="J101" i="15"/>
  <c r="H100" i="7"/>
  <c r="J132" i="15"/>
  <c r="H131" i="7"/>
  <c r="J147" i="15"/>
  <c r="H146" i="7"/>
  <c r="I95" i="15"/>
  <c r="G94" i="7"/>
  <c r="J62" i="4"/>
  <c r="E27" i="11"/>
  <c r="F62" i="4"/>
  <c r="O19"/>
  <c r="P19"/>
  <c r="J102" i="15"/>
  <c r="H101" i="7"/>
  <c r="J140" i="15"/>
  <c r="H139" i="7"/>
  <c r="E19" i="12"/>
  <c r="K19" s="1"/>
  <c r="R16" i="7"/>
  <c r="H155" i="13"/>
  <c r="I87"/>
  <c r="Q49" i="6"/>
  <c r="H92" i="8"/>
  <c r="F89" i="7"/>
  <c r="N90" i="8"/>
  <c r="S156" i="9"/>
  <c r="T156" s="1"/>
  <c r="H157"/>
  <c r="H62" i="15"/>
  <c r="E65" i="12"/>
  <c r="E61" i="2"/>
  <c r="S120" i="14"/>
  <c r="S91" i="12"/>
  <c r="Q84" i="6"/>
  <c r="D32" i="3"/>
  <c r="K3"/>
  <c r="M8" i="7"/>
  <c r="M12"/>
  <c r="I81" i="12"/>
  <c r="H157"/>
  <c r="C120" i="6"/>
  <c r="J97" i="15"/>
  <c r="H96" i="7"/>
  <c r="J128" i="15"/>
  <c r="H127" i="7"/>
  <c r="J143" i="15"/>
  <c r="H142" i="7"/>
  <c r="K25" i="14"/>
  <c r="K72" i="4"/>
  <c r="O72" s="1"/>
  <c r="O156" s="1"/>
  <c r="B156" s="1"/>
  <c r="H69" i="2"/>
  <c r="L14"/>
  <c r="C15" i="1"/>
  <c r="E30" i="10"/>
  <c r="I30" s="1"/>
  <c r="R28" i="7"/>
  <c r="F183" i="4"/>
  <c r="C180" i="2"/>
  <c r="J148" i="15"/>
  <c r="H147" i="7"/>
  <c r="I85" i="15"/>
  <c r="G84" i="7"/>
  <c r="B10"/>
  <c r="S10"/>
  <c r="T13" i="13"/>
  <c r="R14"/>
  <c r="T14" s="1"/>
  <c r="T11" i="8"/>
  <c r="B11"/>
  <c r="M152" i="10"/>
  <c r="B73" i="3"/>
  <c r="K73" s="1"/>
  <c r="K44"/>
  <c r="M109" i="10"/>
  <c r="G159" i="11"/>
  <c r="D58" i="6"/>
  <c r="J103" i="15"/>
  <c r="H102" i="7"/>
  <c r="J130" i="15"/>
  <c r="H129" i="7"/>
  <c r="J149" i="15"/>
  <c r="H148" i="7"/>
  <c r="E72" i="11"/>
  <c r="E73" i="8"/>
  <c r="E73" i="9"/>
  <c r="K157" i="7"/>
  <c r="Q157" s="1"/>
  <c r="S157" s="1"/>
  <c r="Q156"/>
  <c r="S156" s="1"/>
  <c r="Q66" i="6"/>
  <c r="F111" i="7"/>
  <c r="H114" i="8"/>
  <c r="S128" i="10"/>
  <c r="R128"/>
  <c r="T128" s="1"/>
  <c r="S179" i="11"/>
  <c r="R14"/>
  <c r="T14" s="1"/>
  <c r="C52" i="6"/>
  <c r="R14" i="12"/>
  <c r="T14" s="1"/>
  <c r="T183" i="16"/>
  <c r="E19" i="10"/>
  <c r="R17" i="7"/>
  <c r="G56" i="6"/>
  <c r="O56" s="1"/>
  <c r="Q56" s="1"/>
  <c r="S65" i="11"/>
  <c r="R65"/>
  <c r="D92" i="6"/>
  <c r="J134"/>
  <c r="O134" s="1"/>
  <c r="Q134" s="1"/>
  <c r="S179" i="15"/>
  <c r="R179"/>
  <c r="J76"/>
  <c r="H74" i="7"/>
  <c r="I111" i="8"/>
  <c r="G108" i="7"/>
  <c r="H128" i="8"/>
  <c r="F125" i="7"/>
  <c r="I134" i="15"/>
  <c r="G133" i="7"/>
  <c r="L81" i="9"/>
  <c r="J157"/>
  <c r="K77" i="10"/>
  <c r="D123" i="6"/>
  <c r="G7" i="15"/>
  <c r="G6" s="1"/>
  <c r="J142"/>
  <c r="H141" i="7"/>
  <c r="J137" i="15"/>
  <c r="H136" i="7"/>
  <c r="F161" i="8"/>
  <c r="C24" i="6"/>
  <c r="F8" i="8"/>
  <c r="A17"/>
  <c r="R92" i="9"/>
  <c r="M106" i="10"/>
  <c r="N106" s="1"/>
  <c r="O106" s="1"/>
  <c r="P106" s="1"/>
  <c r="Q106" s="1"/>
  <c r="S106"/>
  <c r="M91"/>
  <c r="N91" s="1"/>
  <c r="O91" s="1"/>
  <c r="P91" s="1"/>
  <c r="Q91" s="1"/>
  <c r="F126" i="7"/>
  <c r="H129" i="8"/>
  <c r="H157" i="10"/>
  <c r="E41" i="6"/>
  <c r="E52" s="1"/>
  <c r="H7" i="10"/>
  <c r="H6" s="1"/>
  <c r="K2" i="6"/>
  <c r="M80" i="10"/>
  <c r="M113"/>
  <c r="N113" s="1"/>
  <c r="O113" s="1"/>
  <c r="P113" s="1"/>
  <c r="Q113" s="1"/>
  <c r="R113"/>
  <c r="T113" s="1"/>
  <c r="T181" i="12"/>
  <c r="B181"/>
  <c r="G161"/>
  <c r="D75" i="6"/>
  <c r="F6" i="14"/>
  <c r="R7" i="16"/>
  <c r="F6"/>
  <c r="C70" i="1"/>
  <c r="C153" s="1"/>
  <c r="C153" i="2"/>
  <c r="M13"/>
  <c r="E59"/>
  <c r="E14" i="1"/>
  <c r="C59" i="2"/>
  <c r="L13"/>
  <c r="C14" i="1"/>
  <c r="J150" i="15"/>
  <c r="H149" i="7"/>
  <c r="R127" i="9"/>
  <c r="M155" i="10"/>
  <c r="I44" i="13"/>
  <c r="G42" i="7"/>
  <c r="R6"/>
  <c r="S6" s="1"/>
  <c r="L26" i="3"/>
  <c r="K27"/>
  <c r="R114" i="9"/>
  <c r="I8" i="7"/>
  <c r="K10" i="10"/>
  <c r="J7" i="7"/>
  <c r="H36" i="6"/>
  <c r="R9" i="10"/>
  <c r="S9"/>
  <c r="I93"/>
  <c r="G91" i="7"/>
  <c r="T179" i="11"/>
  <c r="B179"/>
  <c r="J98" i="15"/>
  <c r="H97" i="7"/>
  <c r="J122" i="15"/>
  <c r="H121" i="7"/>
  <c r="J136" i="15"/>
  <c r="H135" i="7"/>
  <c r="I93" i="15"/>
  <c r="G92" i="7"/>
  <c r="J116" i="15"/>
  <c r="H115" i="7"/>
  <c r="K138" i="15"/>
  <c r="I137" i="7"/>
  <c r="F153" i="2"/>
  <c r="F6" s="1"/>
  <c r="F5" s="1"/>
  <c r="F70" i="1"/>
  <c r="F153" s="1"/>
  <c r="B23" i="2"/>
  <c r="E27" i="4"/>
  <c r="P27" s="1"/>
  <c r="E72" i="14"/>
  <c r="G159"/>
  <c r="D109" i="6"/>
  <c r="D120" s="1"/>
  <c r="G7" i="14"/>
  <c r="G6" s="1"/>
  <c r="K96" i="15"/>
  <c r="I95" i="7"/>
  <c r="J99" i="15"/>
  <c r="H98" i="7"/>
  <c r="J145" i="15"/>
  <c r="H144" i="7"/>
  <c r="E27" i="13"/>
  <c r="K14" i="10"/>
  <c r="R107" i="9"/>
  <c r="E154" i="7"/>
  <c r="R113" i="9"/>
  <c r="H156" i="8"/>
  <c r="F153" i="7"/>
  <c r="M181" i="9"/>
  <c r="R181" s="1"/>
  <c r="B181" s="1"/>
  <c r="S172"/>
  <c r="T172" s="1"/>
  <c r="R172"/>
  <c r="L2" i="6"/>
  <c r="F6" i="10"/>
  <c r="M110"/>
  <c r="M114"/>
  <c r="I155" i="14"/>
  <c r="I7" s="1"/>
  <c r="I6" s="1"/>
  <c r="J87"/>
  <c r="J117" i="15"/>
  <c r="H116" i="7"/>
  <c r="J139" i="15"/>
  <c r="H138" i="7"/>
  <c r="I79" i="15"/>
  <c r="G77" i="7"/>
  <c r="G6" i="2"/>
  <c r="G5" s="1"/>
  <c r="L24" i="1"/>
  <c r="D60"/>
  <c r="R27" i="10"/>
  <c r="T27" s="1"/>
  <c r="S27"/>
  <c r="J118" i="15"/>
  <c r="H117" i="7"/>
  <c r="O18" i="4"/>
  <c r="P18"/>
  <c r="J63" i="12"/>
  <c r="R20"/>
  <c r="T20" s="1"/>
  <c r="S20"/>
  <c r="I17" i="7"/>
  <c r="H155" i="15"/>
  <c r="J62" i="10"/>
  <c r="L25"/>
  <c r="K25"/>
  <c r="R156" i="9"/>
  <c r="K25" i="11"/>
  <c r="I89" i="10"/>
  <c r="G87" i="7"/>
  <c r="S123" i="10"/>
  <c r="Q167" i="4"/>
  <c r="S14" i="10"/>
  <c r="S181" i="9"/>
  <c r="T181" s="1"/>
  <c r="I91" i="8"/>
  <c r="G88" i="7"/>
  <c r="I93" i="8"/>
  <c r="G90" i="7"/>
  <c r="N112" i="8"/>
  <c r="I106" i="11"/>
  <c r="G105" i="7"/>
  <c r="I107" i="11"/>
  <c r="G106" i="7"/>
  <c r="G8"/>
  <c r="A7"/>
  <c r="Q7"/>
  <c r="M92" i="10"/>
  <c r="K26" i="12"/>
  <c r="L26" s="1"/>
  <c r="I93"/>
  <c r="J93" s="1"/>
  <c r="K93" s="1"/>
  <c r="I81" i="15"/>
  <c r="G79" i="7"/>
  <c r="J121" i="15"/>
  <c r="H120" i="7"/>
  <c r="J135" i="15"/>
  <c r="H134" i="7"/>
  <c r="F106" i="6"/>
  <c r="E72" i="10"/>
  <c r="E18" i="12"/>
  <c r="M26" i="2"/>
  <c r="L26"/>
  <c r="J133" i="15"/>
  <c r="H132" i="7"/>
  <c r="S28" i="12"/>
  <c r="R28"/>
  <c r="T28" s="1"/>
  <c r="T14" i="8"/>
  <c r="R15"/>
  <c r="T15" s="1"/>
  <c r="T13" i="14"/>
  <c r="R14"/>
  <c r="T14" s="1"/>
  <c r="T20" i="10"/>
  <c r="I32" i="6"/>
  <c r="G159" i="15"/>
  <c r="D126" i="6"/>
  <c r="M126" i="10"/>
  <c r="N29" i="8"/>
  <c r="L26" i="7"/>
  <c r="R29" i="8"/>
  <c r="Q20" i="7"/>
  <c r="S20" s="1"/>
  <c r="S179" i="14"/>
  <c r="R179"/>
  <c r="G157" i="8"/>
  <c r="G2" i="6"/>
  <c r="P11" i="9"/>
  <c r="Q10"/>
  <c r="C137" i="6"/>
  <c r="I83" i="15"/>
  <c r="G81" i="7"/>
  <c r="J119" i="15"/>
  <c r="H118" i="7"/>
  <c r="J141" i="15"/>
  <c r="H140" i="7"/>
  <c r="D70" i="1"/>
  <c r="D153" s="1"/>
  <c r="D153" i="2"/>
  <c r="L69"/>
  <c r="L153" s="1"/>
  <c r="B70" i="1"/>
  <c r="B153" i="2"/>
  <c r="E120" i="6"/>
  <c r="I6" i="4"/>
  <c r="I5" s="1"/>
  <c r="Q20" i="6"/>
  <c r="J83"/>
  <c r="O83" s="1"/>
  <c r="Q83" s="1"/>
  <c r="S181" i="12"/>
  <c r="R88" i="10"/>
  <c r="T88" s="1"/>
  <c r="M127"/>
  <c r="N127" s="1"/>
  <c r="O127" s="1"/>
  <c r="P127" s="1"/>
  <c r="Q127" s="1"/>
  <c r="S127"/>
  <c r="M63" i="8"/>
  <c r="N8" i="7"/>
  <c r="K157" i="8"/>
  <c r="L71"/>
  <c r="J68" i="7"/>
  <c r="H159" i="14"/>
  <c r="E109" i="6"/>
  <c r="T7" i="17"/>
  <c r="E27" i="14"/>
  <c r="F64" i="4"/>
  <c r="P64" s="1"/>
  <c r="C16" i="1"/>
  <c r="L16" s="1"/>
  <c r="L15" i="2"/>
  <c r="M15"/>
  <c r="E15" i="1"/>
  <c r="M14" i="2"/>
  <c r="N14" s="1"/>
  <c r="K81" i="3"/>
  <c r="R176" i="7"/>
  <c r="P15" i="6"/>
  <c r="L15" i="3"/>
  <c r="K15"/>
  <c r="K55" i="6"/>
  <c r="F110" i="7"/>
  <c r="H113" i="8"/>
  <c r="H89"/>
  <c r="F86" i="7"/>
  <c r="T17" i="11"/>
  <c r="M181" i="8"/>
  <c r="J32" i="6" s="1"/>
  <c r="S172" i="8"/>
  <c r="T172" s="1"/>
  <c r="L167" i="7"/>
  <c r="R172" i="8"/>
  <c r="K161" i="9"/>
  <c r="K8"/>
  <c r="K6" s="1"/>
  <c r="K67" i="10"/>
  <c r="J68"/>
  <c r="F55" i="6"/>
  <c r="J104" i="15"/>
  <c r="H103" i="7"/>
  <c r="J115" i="15"/>
  <c r="H114" i="7"/>
  <c r="H65" i="4"/>
  <c r="S22" i="14"/>
  <c r="Q18" i="4" l="1"/>
  <c r="Q19"/>
  <c r="N15" i="2"/>
  <c r="J15" i="6"/>
  <c r="K82" i="15"/>
  <c r="I80" i="7"/>
  <c r="M15" i="1"/>
  <c r="I38" i="15"/>
  <c r="G36" i="7"/>
  <c r="I40" i="15"/>
  <c r="G38" i="7"/>
  <c r="N26" i="2"/>
  <c r="S91" i="10"/>
  <c r="Q82" i="7"/>
  <c r="S82" s="1"/>
  <c r="P21"/>
  <c r="I26" i="15"/>
  <c r="G24" i="7"/>
  <c r="J50" i="15"/>
  <c r="H48" i="7"/>
  <c r="R91" i="10"/>
  <c r="T91" s="1"/>
  <c r="I25" i="15"/>
  <c r="G23" i="7"/>
  <c r="J46" i="15"/>
  <c r="H44" i="7"/>
  <c r="P75" i="6"/>
  <c r="E7" i="3"/>
  <c r="E36" s="1"/>
  <c r="E65" s="1"/>
  <c r="Q17" i="4"/>
  <c r="C83" i="3"/>
  <c r="K54"/>
  <c r="C55"/>
  <c r="K55" s="1"/>
  <c r="I30" i="15"/>
  <c r="J30" s="1"/>
  <c r="G28" i="7"/>
  <c r="R23" i="15"/>
  <c r="T23" s="1"/>
  <c r="I41"/>
  <c r="G39" i="7"/>
  <c r="K73" i="12"/>
  <c r="E157"/>
  <c r="J74" i="3"/>
  <c r="J76" s="1"/>
  <c r="J47"/>
  <c r="L176" i="7"/>
  <c r="Q176" s="1"/>
  <c r="Q167"/>
  <c r="S167" s="1"/>
  <c r="J21" i="6"/>
  <c r="K119" i="15"/>
  <c r="I118" i="7"/>
  <c r="F154"/>
  <c r="Q11" i="9"/>
  <c r="S10"/>
  <c r="N63" i="8"/>
  <c r="M26" i="7"/>
  <c r="S29" i="8"/>
  <c r="T29" s="1"/>
  <c r="E63" i="12"/>
  <c r="K18"/>
  <c r="K104" i="15"/>
  <c r="I103" i="7"/>
  <c r="J27" i="14"/>
  <c r="E62"/>
  <c r="K161" i="8"/>
  <c r="H24" i="6"/>
  <c r="K8" i="8"/>
  <c r="K6" s="1"/>
  <c r="R127" i="10"/>
  <c r="T127" s="1"/>
  <c r="K141" i="15"/>
  <c r="I140" i="7"/>
  <c r="S11" i="9"/>
  <c r="R11"/>
  <c r="R181" i="8"/>
  <c r="B181" s="1"/>
  <c r="P72" i="6"/>
  <c r="E4" i="3"/>
  <c r="K72" i="10"/>
  <c r="E156"/>
  <c r="L93" i="12"/>
  <c r="J90" i="7"/>
  <c r="N92" i="10"/>
  <c r="O112" i="8"/>
  <c r="L93"/>
  <c r="J93"/>
  <c r="H90" i="7"/>
  <c r="L91" i="8"/>
  <c r="J91"/>
  <c r="H88" i="7"/>
  <c r="J89" i="10"/>
  <c r="H87" i="7"/>
  <c r="I156" i="10"/>
  <c r="M25"/>
  <c r="R25" s="1"/>
  <c r="L62"/>
  <c r="G72" i="6"/>
  <c r="K118" i="15"/>
  <c r="I117" i="7"/>
  <c r="N114" i="10"/>
  <c r="I156" i="8"/>
  <c r="G153" i="7"/>
  <c r="K145" i="15"/>
  <c r="I144" i="7"/>
  <c r="L96" i="15"/>
  <c r="J95" i="7"/>
  <c r="P109" i="6"/>
  <c r="G7" i="3"/>
  <c r="G36" s="1"/>
  <c r="G65" s="1"/>
  <c r="E28" i="9"/>
  <c r="E28" i="8"/>
  <c r="R25" i="7"/>
  <c r="L138" i="15"/>
  <c r="J137" i="7"/>
  <c r="H2" i="6"/>
  <c r="K150" i="15"/>
  <c r="I149" i="7"/>
  <c r="C7" i="16"/>
  <c r="C8" s="1"/>
  <c r="R6"/>
  <c r="I129" i="8"/>
  <c r="G126" i="7"/>
  <c r="K142" i="15"/>
  <c r="I141" i="7"/>
  <c r="N81" i="9"/>
  <c r="L157"/>
  <c r="T179" i="15"/>
  <c r="B179"/>
  <c r="T65" i="11"/>
  <c r="B65"/>
  <c r="T62" i="10"/>
  <c r="P38" i="6"/>
  <c r="C4" i="3"/>
  <c r="G111" i="7"/>
  <c r="I114" i="8"/>
  <c r="P24" i="6"/>
  <c r="B7" i="3"/>
  <c r="K72" i="11"/>
  <c r="E155"/>
  <c r="M180" i="2"/>
  <c r="C181"/>
  <c r="M181" s="1"/>
  <c r="L180"/>
  <c r="C180" i="1"/>
  <c r="P73" i="6"/>
  <c r="E5" i="3"/>
  <c r="E34" s="1"/>
  <c r="E63" s="1"/>
  <c r="H161" i="9"/>
  <c r="H8"/>
  <c r="H6" s="1"/>
  <c r="I155" i="13"/>
  <c r="J87"/>
  <c r="K140" i="15"/>
  <c r="I139" i="7"/>
  <c r="J6" i="4"/>
  <c r="J5" s="1"/>
  <c r="S112" i="10"/>
  <c r="M2" i="6"/>
  <c r="I153" i="8"/>
  <c r="G150" i="7"/>
  <c r="K131" i="15"/>
  <c r="I130" i="7"/>
  <c r="K146" i="15"/>
  <c r="I145" i="7"/>
  <c r="K100" i="15"/>
  <c r="I99" i="7"/>
  <c r="K129" i="15"/>
  <c r="I128" i="7"/>
  <c r="H159" i="11"/>
  <c r="E58" i="6"/>
  <c r="T187" i="12"/>
  <c r="B187"/>
  <c r="J111" i="10"/>
  <c r="H109" i="7"/>
  <c r="J110" i="8"/>
  <c r="L110"/>
  <c r="H107" i="7"/>
  <c r="M115" i="8"/>
  <c r="K112" i="7"/>
  <c r="N126" i="10"/>
  <c r="O126" s="1"/>
  <c r="P126" s="1"/>
  <c r="Q126" s="1"/>
  <c r="I15" i="6"/>
  <c r="O15" s="1"/>
  <c r="Q15" s="1"/>
  <c r="O32"/>
  <c r="Q32" s="1"/>
  <c r="K133" i="15"/>
  <c r="I132" i="7"/>
  <c r="R15"/>
  <c r="B7"/>
  <c r="Q12"/>
  <c r="S12" s="1"/>
  <c r="S7"/>
  <c r="J107" i="11"/>
  <c r="H106" i="7"/>
  <c r="J106" i="11"/>
  <c r="H105" i="7"/>
  <c r="G38" i="6"/>
  <c r="Q17" i="7"/>
  <c r="S17" s="1"/>
  <c r="K87" i="14"/>
  <c r="L87" s="1"/>
  <c r="J155"/>
  <c r="P89" i="6"/>
  <c r="F4" i="3"/>
  <c r="K72" i="14"/>
  <c r="E155"/>
  <c r="J93" i="15"/>
  <c r="H92" i="7"/>
  <c r="K122" i="15"/>
  <c r="I121" i="7"/>
  <c r="J8"/>
  <c r="J12"/>
  <c r="N155" i="10"/>
  <c r="O155" s="1"/>
  <c r="P155" s="1"/>
  <c r="Q155" s="1"/>
  <c r="E60" i="1"/>
  <c r="M14"/>
  <c r="N80" i="10"/>
  <c r="O80" s="1"/>
  <c r="P80" s="1"/>
  <c r="Q80" s="1"/>
  <c r="I128" i="8"/>
  <c r="G125" i="7"/>
  <c r="M16" i="1"/>
  <c r="N16" s="1"/>
  <c r="T19" i="10"/>
  <c r="E62"/>
  <c r="M73" i="9"/>
  <c r="E157"/>
  <c r="K103" i="15"/>
  <c r="I102" i="7"/>
  <c r="J85" i="15"/>
  <c r="H84" i="7"/>
  <c r="O183" i="4"/>
  <c r="O184" s="1"/>
  <c r="B184" s="1"/>
  <c r="F184"/>
  <c r="P184" s="1"/>
  <c r="P183"/>
  <c r="H153" i="2"/>
  <c r="H70" i="1"/>
  <c r="M69" i="2"/>
  <c r="N69" s="1"/>
  <c r="J65" i="12"/>
  <c r="E66"/>
  <c r="O90" i="8"/>
  <c r="I92"/>
  <c r="G89" i="7"/>
  <c r="E92" i="6"/>
  <c r="Q10" i="10"/>
  <c r="N37" i="6" s="1"/>
  <c r="N3" s="1"/>
  <c r="N36"/>
  <c r="P7" i="7"/>
  <c r="P8" s="1"/>
  <c r="K144" i="15"/>
  <c r="I143" i="7"/>
  <c r="J81" i="8"/>
  <c r="H78" i="7"/>
  <c r="I107" i="8"/>
  <c r="G104" i="7"/>
  <c r="T7" i="16"/>
  <c r="F7" i="1"/>
  <c r="G161" i="8"/>
  <c r="D24" i="6"/>
  <c r="G8" i="8"/>
  <c r="G6" s="1"/>
  <c r="K115" i="15"/>
  <c r="I114" i="7"/>
  <c r="K68" i="10"/>
  <c r="H40" i="6" s="1"/>
  <c r="N67" i="10"/>
  <c r="I89" i="8"/>
  <c r="G86" i="7"/>
  <c r="O64" i="4"/>
  <c r="Q64" s="1"/>
  <c r="F65"/>
  <c r="O65" s="1"/>
  <c r="B65" s="1"/>
  <c r="P106" i="6"/>
  <c r="G4" i="3"/>
  <c r="L70" i="1"/>
  <c r="L153" s="1"/>
  <c r="B153"/>
  <c r="B7" s="1"/>
  <c r="J83" i="15"/>
  <c r="H81" i="7"/>
  <c r="R10" i="9"/>
  <c r="T179" i="14"/>
  <c r="B179"/>
  <c r="K135" i="15"/>
  <c r="I134" i="7"/>
  <c r="K121" i="15"/>
  <c r="I120" i="7"/>
  <c r="J81" i="15"/>
  <c r="H79" i="7"/>
  <c r="M26" i="12"/>
  <c r="R26" s="1"/>
  <c r="T26" s="1"/>
  <c r="L63"/>
  <c r="L25" i="11"/>
  <c r="K62"/>
  <c r="H159" i="15"/>
  <c r="E126" i="6"/>
  <c r="I159" i="14"/>
  <c r="F109" i="6"/>
  <c r="N110" i="10"/>
  <c r="F27" i="13"/>
  <c r="E62"/>
  <c r="K99" i="15"/>
  <c r="I98" i="7"/>
  <c r="O27" i="4"/>
  <c r="O62" s="1"/>
  <c r="B62" s="1"/>
  <c r="E62"/>
  <c r="E6" s="1"/>
  <c r="K116" i="15"/>
  <c r="I115" i="7"/>
  <c r="H37" i="6"/>
  <c r="S10" i="10"/>
  <c r="R10"/>
  <c r="C60" i="1"/>
  <c r="L14"/>
  <c r="S113" i="10"/>
  <c r="R106"/>
  <c r="T106" s="1"/>
  <c r="F6" i="8"/>
  <c r="K137" i="15"/>
  <c r="I136" i="7"/>
  <c r="D137" i="6"/>
  <c r="L77" i="10"/>
  <c r="K76" i="15"/>
  <c r="I74" i="7"/>
  <c r="T73" i="8"/>
  <c r="E157"/>
  <c r="K130" i="15"/>
  <c r="I129" i="7"/>
  <c r="E187" i="10"/>
  <c r="S30"/>
  <c r="R30"/>
  <c r="T30" s="1"/>
  <c r="H28" i="7"/>
  <c r="I62" i="10"/>
  <c r="K156" i="4"/>
  <c r="K6" s="1"/>
  <c r="P72"/>
  <c r="L25" i="14"/>
  <c r="K62"/>
  <c r="K143" i="15"/>
  <c r="I142" i="7"/>
  <c r="K128" i="15"/>
  <c r="I127" i="7"/>
  <c r="K97" i="15"/>
  <c r="I96" i="7"/>
  <c r="H161" i="12"/>
  <c r="E75" i="6"/>
  <c r="D61" i="3"/>
  <c r="K32"/>
  <c r="E62" i="2"/>
  <c r="E62" i="1"/>
  <c r="H7" i="15"/>
  <c r="H6" s="1"/>
  <c r="E123" i="6"/>
  <c r="S19" i="12"/>
  <c r="R19"/>
  <c r="T19" s="1"/>
  <c r="J16" i="7"/>
  <c r="Q16" s="1"/>
  <c r="S16" s="1"/>
  <c r="K102" i="15"/>
  <c r="I101" i="7"/>
  <c r="P55" i="6"/>
  <c r="D4" i="3"/>
  <c r="J95" i="15"/>
  <c r="H94" i="7"/>
  <c r="K147" i="15"/>
  <c r="I146" i="7"/>
  <c r="K132" i="15"/>
  <c r="I131" i="7"/>
  <c r="K101" i="15"/>
  <c r="I100" i="7"/>
  <c r="I8" i="6"/>
  <c r="O8" s="1"/>
  <c r="Q8" s="1"/>
  <c r="O42"/>
  <c r="Q42" s="1"/>
  <c r="K123" i="15"/>
  <c r="I122" i="7"/>
  <c r="P92" i="6"/>
  <c r="F7" i="3"/>
  <c r="F36" s="1"/>
  <c r="F65" s="1"/>
  <c r="K124" i="15"/>
  <c r="I123" i="7"/>
  <c r="K114" i="15"/>
  <c r="I113" i="7"/>
  <c r="O94" i="8"/>
  <c r="Q30" i="4"/>
  <c r="Q53" i="6"/>
  <c r="F6" i="9"/>
  <c r="S88" i="12"/>
  <c r="N24" i="1"/>
  <c r="S181" i="8"/>
  <c r="T181" s="1"/>
  <c r="G40" i="6"/>
  <c r="I113" i="8"/>
  <c r="G110" i="7"/>
  <c r="E64" i="10"/>
  <c r="R62" i="7"/>
  <c r="C61" i="2"/>
  <c r="M71" i="8"/>
  <c r="K68" i="7"/>
  <c r="T156" i="10"/>
  <c r="P41" i="6"/>
  <c r="C7" i="3"/>
  <c r="C36" s="1"/>
  <c r="C65" s="1"/>
  <c r="Q8" i="7"/>
  <c r="K62" i="10"/>
  <c r="S25"/>
  <c r="J79" i="15"/>
  <c r="H77" i="7"/>
  <c r="K139" i="15"/>
  <c r="I138" i="7"/>
  <c r="K117" i="15"/>
  <c r="I116" i="7"/>
  <c r="B59" i="2"/>
  <c r="B6" s="1"/>
  <c r="L23"/>
  <c r="L59" s="1"/>
  <c r="M23"/>
  <c r="M59" s="1"/>
  <c r="K136" i="15"/>
  <c r="I135" i="7"/>
  <c r="K98" i="15"/>
  <c r="I97" i="7"/>
  <c r="J93" i="10"/>
  <c r="H91" i="7"/>
  <c r="B9" i="10"/>
  <c r="T9"/>
  <c r="R14"/>
  <c r="T14" s="1"/>
  <c r="J44" i="13"/>
  <c r="H42" i="7"/>
  <c r="N13" i="2"/>
  <c r="C7" i="6"/>
  <c r="C35"/>
  <c r="J161" i="9"/>
  <c r="J8"/>
  <c r="J6" s="1"/>
  <c r="J134" i="15"/>
  <c r="H133" i="7"/>
  <c r="L111" i="8"/>
  <c r="J111"/>
  <c r="I108" i="7" s="1"/>
  <c r="H108"/>
  <c r="I155" i="15"/>
  <c r="R70" i="7"/>
  <c r="P58" i="6"/>
  <c r="D7" i="3"/>
  <c r="D36" s="1"/>
  <c r="D65" s="1"/>
  <c r="K149" i="15"/>
  <c r="I148" i="7"/>
  <c r="N109" i="10"/>
  <c r="O109" s="1"/>
  <c r="P109" s="1"/>
  <c r="N152"/>
  <c r="O152" s="1"/>
  <c r="P152" s="1"/>
  <c r="Q152" s="1"/>
  <c r="S152"/>
  <c r="K148" i="15"/>
  <c r="I147" i="7"/>
  <c r="L15" i="1"/>
  <c r="E72" i="15"/>
  <c r="I157" i="12"/>
  <c r="J81"/>
  <c r="J27" i="11"/>
  <c r="E62"/>
  <c r="O8" i="7"/>
  <c r="G124"/>
  <c r="I127" i="8"/>
  <c r="K72" i="13"/>
  <c r="E155"/>
  <c r="J77" i="15"/>
  <c r="H75" i="7"/>
  <c r="I155" i="11"/>
  <c r="J80"/>
  <c r="H157" i="8"/>
  <c r="N90" i="10"/>
  <c r="O90" s="1"/>
  <c r="P90" s="1"/>
  <c r="Q90" s="1"/>
  <c r="K120" i="15"/>
  <c r="I119" i="7"/>
  <c r="R88" i="12"/>
  <c r="T88" s="1"/>
  <c r="Q183" i="4" l="1"/>
  <c r="N180" i="2"/>
  <c r="N15" i="1"/>
  <c r="L82" i="15"/>
  <c r="J80" i="7"/>
  <c r="E159" i="13"/>
  <c r="E160" s="1"/>
  <c r="R109" i="10"/>
  <c r="T109" s="1"/>
  <c r="N23" i="2"/>
  <c r="G154" i="7"/>
  <c r="R73" i="12"/>
  <c r="T73" s="1"/>
  <c r="S73"/>
  <c r="K83" i="3"/>
  <c r="C84"/>
  <c r="K84" s="1"/>
  <c r="N59" i="2"/>
  <c r="J41" i="15"/>
  <c r="H39" i="7"/>
  <c r="Q21"/>
  <c r="S21" s="1"/>
  <c r="J40" i="15"/>
  <c r="H38" i="7"/>
  <c r="J155" i="15"/>
  <c r="I62"/>
  <c r="F123" i="6" s="1"/>
  <c r="P65" i="4"/>
  <c r="Q65" s="1"/>
  <c r="J25" i="15"/>
  <c r="H23" i="7"/>
  <c r="K50" i="15"/>
  <c r="I48" i="7"/>
  <c r="S90" i="10"/>
  <c r="R80"/>
  <c r="T80" s="1"/>
  <c r="S155"/>
  <c r="E159" i="14"/>
  <c r="E160" s="1"/>
  <c r="H160" s="1"/>
  <c r="S126" i="10"/>
  <c r="K30" i="15"/>
  <c r="I28" i="7"/>
  <c r="K46" i="15"/>
  <c r="I44" i="7"/>
  <c r="J26" i="15"/>
  <c r="H24" i="7"/>
  <c r="J38" i="15"/>
  <c r="H36" i="7"/>
  <c r="G126" i="6"/>
  <c r="K108" i="7"/>
  <c r="M111" i="8"/>
  <c r="K134" i="15"/>
  <c r="I133" i="7"/>
  <c r="K93" i="10"/>
  <c r="I91" i="7"/>
  <c r="L117" i="15"/>
  <c r="J116" i="7"/>
  <c r="H38" i="6"/>
  <c r="J64" i="10"/>
  <c r="E65"/>
  <c r="L123" i="15"/>
  <c r="J122" i="7"/>
  <c r="K95" i="15"/>
  <c r="I94" i="7"/>
  <c r="E137" i="6"/>
  <c r="H106"/>
  <c r="F38"/>
  <c r="I7" i="10"/>
  <c r="M77"/>
  <c r="E5" i="4"/>
  <c r="I72" i="6"/>
  <c r="F120"/>
  <c r="T10" i="9"/>
  <c r="B10"/>
  <c r="R15"/>
  <c r="T15" s="1"/>
  <c r="G33" i="3"/>
  <c r="G18"/>
  <c r="I157" i="8"/>
  <c r="L144" i="15"/>
  <c r="J143" i="7"/>
  <c r="J66" i="12"/>
  <c r="S65"/>
  <c r="R65"/>
  <c r="T65" s="1"/>
  <c r="L122" i="15"/>
  <c r="J121" i="7"/>
  <c r="L155" i="14"/>
  <c r="M87"/>
  <c r="K107" i="11"/>
  <c r="I106" i="7"/>
  <c r="K111" i="10"/>
  <c r="I109" i="7"/>
  <c r="L100" i="15"/>
  <c r="J99" i="7"/>
  <c r="L140" i="15"/>
  <c r="J139" i="7"/>
  <c r="F92" i="6"/>
  <c r="C181" i="1"/>
  <c r="M181" s="1"/>
  <c r="M180"/>
  <c r="E159" i="11"/>
  <c r="E160" s="1"/>
  <c r="C33" i="3"/>
  <c r="L161" i="9"/>
  <c r="L8"/>
  <c r="L6" s="1"/>
  <c r="J129" i="8"/>
  <c r="H126" i="7"/>
  <c r="L129" i="8"/>
  <c r="P21" i="6"/>
  <c r="B4" i="3"/>
  <c r="M96" i="15"/>
  <c r="K95" i="7"/>
  <c r="L145" i="15"/>
  <c r="J144" i="7"/>
  <c r="M62" i="10"/>
  <c r="M91" i="8"/>
  <c r="K88" i="7"/>
  <c r="P112" i="8"/>
  <c r="L141" i="15"/>
  <c r="J140" i="7"/>
  <c r="L104" i="15"/>
  <c r="J103" i="7"/>
  <c r="Q26"/>
  <c r="S26" s="1"/>
  <c r="R126" i="10"/>
  <c r="T126" s="1"/>
  <c r="S27" i="11"/>
  <c r="R27"/>
  <c r="T27" s="1"/>
  <c r="J62"/>
  <c r="J155"/>
  <c r="K80"/>
  <c r="K77" i="15"/>
  <c r="I75" i="7"/>
  <c r="S44" i="15"/>
  <c r="P126" i="6"/>
  <c r="H7" i="3"/>
  <c r="R154" i="7"/>
  <c r="P7" i="6"/>
  <c r="L7" i="3"/>
  <c r="I42" i="7"/>
  <c r="Q42" s="1"/>
  <c r="S42" s="1"/>
  <c r="S44" i="13"/>
  <c r="K79" i="15"/>
  <c r="I77" i="7"/>
  <c r="B8"/>
  <c r="S8"/>
  <c r="C62" i="1"/>
  <c r="M62" s="1"/>
  <c r="C62" i="2"/>
  <c r="L61"/>
  <c r="L101" i="15"/>
  <c r="J100" i="7"/>
  <c r="L147" i="15"/>
  <c r="J146" i="7"/>
  <c r="L128" i="15"/>
  <c r="J127" i="7"/>
  <c r="M25" i="14"/>
  <c r="M62" s="1"/>
  <c r="L62"/>
  <c r="R181" i="7"/>
  <c r="L130" i="15"/>
  <c r="J129" i="7"/>
  <c r="L137" i="15"/>
  <c r="J136" i="7"/>
  <c r="L60" i="1"/>
  <c r="H3" i="6"/>
  <c r="O3" s="1"/>
  <c r="Q3" s="1"/>
  <c r="O37"/>
  <c r="Q37" s="1"/>
  <c r="L99" i="15"/>
  <c r="J98" i="7"/>
  <c r="M25" i="11"/>
  <c r="L62"/>
  <c r="M63" i="12"/>
  <c r="S26"/>
  <c r="L121" i="15"/>
  <c r="J120" i="7"/>
  <c r="G19" i="3"/>
  <c r="G21" s="1"/>
  <c r="Q184" i="4"/>
  <c r="K85" i="15"/>
  <c r="I84" i="7"/>
  <c r="R73" i="9"/>
  <c r="S73"/>
  <c r="T73" s="1"/>
  <c r="M157"/>
  <c r="S72" i="14"/>
  <c r="K155"/>
  <c r="K7" s="1"/>
  <c r="K6" s="1"/>
  <c r="R72"/>
  <c r="T72" s="1"/>
  <c r="M110" i="8"/>
  <c r="K107" i="7"/>
  <c r="L129" i="15"/>
  <c r="J128" i="7"/>
  <c r="L180" i="1"/>
  <c r="L181" s="1"/>
  <c r="L181" i="2"/>
  <c r="S72" i="11"/>
  <c r="R72"/>
  <c r="T72" s="1"/>
  <c r="L114" i="8"/>
  <c r="J114"/>
  <c r="H111" i="7"/>
  <c r="N157" i="9"/>
  <c r="O81"/>
  <c r="L142" i="15"/>
  <c r="J141" i="7"/>
  <c r="J156" i="8"/>
  <c r="H153" i="7"/>
  <c r="L156" i="8"/>
  <c r="K89" i="10"/>
  <c r="I87" i="7"/>
  <c r="J156" i="10"/>
  <c r="M93" i="12"/>
  <c r="E33" i="3"/>
  <c r="T11" i="9"/>
  <c r="B11"/>
  <c r="E7" i="14"/>
  <c r="E6" s="1"/>
  <c r="R18" i="12"/>
  <c r="K63"/>
  <c r="S18"/>
  <c r="J15" i="7"/>
  <c r="K21" i="6"/>
  <c r="S176" i="7"/>
  <c r="B176"/>
  <c r="R152" i="10"/>
  <c r="T152" s="1"/>
  <c r="S80"/>
  <c r="H124" i="7"/>
  <c r="L127" i="8"/>
  <c r="J127"/>
  <c r="R44" i="15"/>
  <c r="J157" i="12"/>
  <c r="K81"/>
  <c r="K72" i="15"/>
  <c r="J70" i="7" s="1"/>
  <c r="E155" i="15"/>
  <c r="B5" i="2"/>
  <c r="L139" i="15"/>
  <c r="J138" i="7"/>
  <c r="T25" i="10"/>
  <c r="R62"/>
  <c r="B62" s="1"/>
  <c r="J113" i="8"/>
  <c r="I110" i="7" s="1"/>
  <c r="H110"/>
  <c r="L113" i="8"/>
  <c r="L124" i="15"/>
  <c r="J123" i="7"/>
  <c r="D33" i="3"/>
  <c r="M61" i="2"/>
  <c r="Q72" i="4"/>
  <c r="P156"/>
  <c r="Q156" s="1"/>
  <c r="T188" i="10"/>
  <c r="P50" i="6"/>
  <c r="C16" i="3"/>
  <c r="E7" i="13"/>
  <c r="E6" s="1"/>
  <c r="O110" i="10"/>
  <c r="H55" i="6"/>
  <c r="N68" i="10"/>
  <c r="O67"/>
  <c r="D7" i="6"/>
  <c r="D35"/>
  <c r="L107" i="8"/>
  <c r="J107"/>
  <c r="H104" i="7"/>
  <c r="M81" i="8"/>
  <c r="L81"/>
  <c r="I78" i="7"/>
  <c r="J92" i="8"/>
  <c r="L92"/>
  <c r="H89" i="7"/>
  <c r="P90" i="8"/>
  <c r="M70" i="1"/>
  <c r="N70" s="1"/>
  <c r="H153"/>
  <c r="M60"/>
  <c r="N14"/>
  <c r="N60" s="1"/>
  <c r="F19" i="3"/>
  <c r="F21" s="1"/>
  <c r="K106" i="11"/>
  <c r="I105" i="7"/>
  <c r="L133" i="15"/>
  <c r="J132" i="7"/>
  <c r="L112"/>
  <c r="N115" i="8"/>
  <c r="I107" i="7"/>
  <c r="L146" i="15"/>
  <c r="J145" i="7"/>
  <c r="L131" i="15"/>
  <c r="J130" i="7"/>
  <c r="L153" i="8"/>
  <c r="J153"/>
  <c r="H150" i="7"/>
  <c r="N181" i="2"/>
  <c r="K7" i="3"/>
  <c r="B36"/>
  <c r="J28" i="8"/>
  <c r="E63"/>
  <c r="E8" s="1"/>
  <c r="E6" s="1"/>
  <c r="E7" s="1"/>
  <c r="I38" i="6"/>
  <c r="I157" i="10"/>
  <c r="F41" i="6"/>
  <c r="I90" i="7"/>
  <c r="E157" i="10"/>
  <c r="E158" s="1"/>
  <c r="S27" i="14"/>
  <c r="R27"/>
  <c r="T27" s="1"/>
  <c r="J62"/>
  <c r="J159" s="1"/>
  <c r="J160" s="1"/>
  <c r="E161" i="12"/>
  <c r="E162" s="1"/>
  <c r="R90" i="10"/>
  <c r="T90" s="1"/>
  <c r="S25" i="14"/>
  <c r="Q27" i="4"/>
  <c r="S109" i="10"/>
  <c r="R155"/>
  <c r="T155" s="1"/>
  <c r="H161" i="8"/>
  <c r="E24" i="6"/>
  <c r="H8" i="8"/>
  <c r="I159" i="11"/>
  <c r="F58" i="6"/>
  <c r="L149" i="15"/>
  <c r="J148" i="7"/>
  <c r="L136" i="15"/>
  <c r="J135" i="7"/>
  <c r="L120" i="15"/>
  <c r="J119" i="7"/>
  <c r="R72" i="13"/>
  <c r="T72" s="1"/>
  <c r="S72"/>
  <c r="I161" i="12"/>
  <c r="F75" i="6"/>
  <c r="L148" i="15"/>
  <c r="J147" i="7"/>
  <c r="F126" i="6"/>
  <c r="R44" i="13"/>
  <c r="T44" s="1"/>
  <c r="L98" i="15"/>
  <c r="J97" i="7"/>
  <c r="N71" i="8"/>
  <c r="L68" i="7"/>
  <c r="T65" i="10"/>
  <c r="P39" i="6"/>
  <c r="C77" i="3"/>
  <c r="C5"/>
  <c r="P94" i="8"/>
  <c r="L114" i="15"/>
  <c r="J113" i="7"/>
  <c r="L132" i="15"/>
  <c r="J131" i="7"/>
  <c r="L102" i="15"/>
  <c r="J101" i="7"/>
  <c r="E63" i="1"/>
  <c r="K61" i="3"/>
  <c r="L97" i="15"/>
  <c r="J96" i="7"/>
  <c r="L143" i="15"/>
  <c r="J142" i="7"/>
  <c r="K5" i="4"/>
  <c r="E188" i="10"/>
  <c r="J187"/>
  <c r="L76" i="15"/>
  <c r="J74" i="7"/>
  <c r="T10" i="10"/>
  <c r="B10"/>
  <c r="L116" i="15"/>
  <c r="J115" i="7"/>
  <c r="G27" i="13"/>
  <c r="F62"/>
  <c r="E25" i="7"/>
  <c r="R25" i="11"/>
  <c r="K81" i="15"/>
  <c r="I79" i="7"/>
  <c r="L135" i="15"/>
  <c r="J134" i="7"/>
  <c r="K83" i="15"/>
  <c r="I81" i="7"/>
  <c r="L89" i="8"/>
  <c r="J89"/>
  <c r="H86" i="7"/>
  <c r="L115" i="15"/>
  <c r="J114" i="7"/>
  <c r="N2" i="6"/>
  <c r="O36"/>
  <c r="A16" i="4"/>
  <c r="M153" i="2"/>
  <c r="N153" s="1"/>
  <c r="H6"/>
  <c r="L103" i="15"/>
  <c r="J102" i="7"/>
  <c r="H125"/>
  <c r="L128" i="8"/>
  <c r="J128"/>
  <c r="I125" i="7" s="1"/>
  <c r="K93" i="15"/>
  <c r="I92" i="7"/>
  <c r="F33" i="3"/>
  <c r="F18"/>
  <c r="G109" i="6"/>
  <c r="P4"/>
  <c r="R60" i="7"/>
  <c r="L4" i="3"/>
  <c r="P62" i="4"/>
  <c r="Q62" s="1"/>
  <c r="J155" i="13"/>
  <c r="K87"/>
  <c r="L150" i="15"/>
  <c r="J149" i="7"/>
  <c r="M138" i="15"/>
  <c r="K137" i="7"/>
  <c r="M28" i="9"/>
  <c r="E63"/>
  <c r="E8" s="1"/>
  <c r="E6" s="1"/>
  <c r="E7" s="1"/>
  <c r="O114" i="10"/>
  <c r="L118" i="15"/>
  <c r="J117" i="7"/>
  <c r="I88"/>
  <c r="M93" i="8"/>
  <c r="K90" i="7"/>
  <c r="O92" i="10"/>
  <c r="P92" s="1"/>
  <c r="Q92" s="1"/>
  <c r="R92" s="1"/>
  <c r="T92" s="1"/>
  <c r="R72"/>
  <c r="T72" s="1"/>
  <c r="K156"/>
  <c r="S72"/>
  <c r="H35" i="6"/>
  <c r="L119" i="15"/>
  <c r="J118" i="7"/>
  <c r="E7" i="10" l="1"/>
  <c r="E6" s="1"/>
  <c r="I160" i="14"/>
  <c r="M82" i="15"/>
  <c r="K80" i="7"/>
  <c r="I7" i="15"/>
  <c r="I6" s="1"/>
  <c r="I159"/>
  <c r="F160" i="14"/>
  <c r="G160"/>
  <c r="N61" i="2"/>
  <c r="S92" i="10"/>
  <c r="H154" i="7"/>
  <c r="L30" i="15"/>
  <c r="J28" i="7"/>
  <c r="K26" i="15"/>
  <c r="I24" i="7"/>
  <c r="L46" i="15"/>
  <c r="J44" i="7"/>
  <c r="K25" i="15"/>
  <c r="I23" i="7"/>
  <c r="J62" i="15"/>
  <c r="K38"/>
  <c r="I36" i="7"/>
  <c r="K40" i="15"/>
  <c r="I38" i="7"/>
  <c r="K41" i="15"/>
  <c r="I39" i="7"/>
  <c r="L50" i="15"/>
  <c r="J48" i="7"/>
  <c r="N93" i="8"/>
  <c r="L90" i="7"/>
  <c r="S28" i="9"/>
  <c r="T28" s="1"/>
  <c r="R28"/>
  <c r="R63" s="1"/>
  <c r="B63" s="1"/>
  <c r="M63"/>
  <c r="M161" s="1"/>
  <c r="M115" i="15"/>
  <c r="K114" i="7"/>
  <c r="M89" i="8"/>
  <c r="L81" i="15"/>
  <c r="J79" i="7"/>
  <c r="E60"/>
  <c r="M76" i="15"/>
  <c r="K74" i="7"/>
  <c r="C34" i="3"/>
  <c r="K5"/>
  <c r="M98" i="15"/>
  <c r="K97" i="7"/>
  <c r="J7" i="14"/>
  <c r="G106" i="6"/>
  <c r="G120" s="1"/>
  <c r="J63" i="8"/>
  <c r="S28"/>
  <c r="T28" s="1"/>
  <c r="R28"/>
  <c r="R63" s="1"/>
  <c r="B63" s="1"/>
  <c r="M153"/>
  <c r="K150" i="7"/>
  <c r="O115" i="8"/>
  <c r="M112" i="7"/>
  <c r="S6" i="13"/>
  <c r="P103" i="6"/>
  <c r="F5" i="1"/>
  <c r="F6" s="1"/>
  <c r="M92" i="8"/>
  <c r="K89" i="7"/>
  <c r="I104"/>
  <c r="P110" i="10"/>
  <c r="M124" i="15"/>
  <c r="K123" i="7"/>
  <c r="K155" i="15"/>
  <c r="R72"/>
  <c r="T72" s="1"/>
  <c r="S72"/>
  <c r="T44"/>
  <c r="H72" i="6"/>
  <c r="S63" i="12"/>
  <c r="N93"/>
  <c r="M156" i="8"/>
  <c r="K153" i="7"/>
  <c r="N161" i="9"/>
  <c r="N8"/>
  <c r="N6" s="1"/>
  <c r="K111" i="7"/>
  <c r="M114" i="8"/>
  <c r="I55" i="6"/>
  <c r="M130" i="15"/>
  <c r="K129" i="7"/>
  <c r="L7" i="14"/>
  <c r="L6" s="1"/>
  <c r="I106" i="6"/>
  <c r="M128" i="15"/>
  <c r="K127" i="7"/>
  <c r="J159" i="11"/>
  <c r="J160" s="1"/>
  <c r="G58" i="6"/>
  <c r="J38"/>
  <c r="N96" i="15"/>
  <c r="L95" i="7"/>
  <c r="C62" i="3"/>
  <c r="M100" i="15"/>
  <c r="K99" i="7"/>
  <c r="L107" i="11"/>
  <c r="J106" i="7"/>
  <c r="F52" i="6"/>
  <c r="O38"/>
  <c r="Q38" s="1"/>
  <c r="K7" i="10"/>
  <c r="K6" s="1"/>
  <c r="M117" i="15"/>
  <c r="K116" i="7"/>
  <c r="Q70"/>
  <c r="S70" s="1"/>
  <c r="P114" i="10"/>
  <c r="Q114" s="1"/>
  <c r="S114" s="1"/>
  <c r="M150" i="15"/>
  <c r="K149" i="7"/>
  <c r="L87" i="13"/>
  <c r="K86" i="7" s="1"/>
  <c r="J86"/>
  <c r="L93" i="15"/>
  <c r="J92" i="7"/>
  <c r="M103" i="15"/>
  <c r="K102" i="7"/>
  <c r="Q36" i="6"/>
  <c r="M135" i="15"/>
  <c r="K134" i="7"/>
  <c r="T25" i="11"/>
  <c r="R62"/>
  <c r="M116" i="15"/>
  <c r="K115" i="7"/>
  <c r="J188" i="10"/>
  <c r="S187"/>
  <c r="R187"/>
  <c r="I181" i="7"/>
  <c r="M102" i="15"/>
  <c r="K101" i="7"/>
  <c r="Q94" i="8"/>
  <c r="M148" i="15"/>
  <c r="K147" i="7"/>
  <c r="M136" i="15"/>
  <c r="K135" i="7"/>
  <c r="M149" i="15"/>
  <c r="K148" i="7"/>
  <c r="H158" i="10"/>
  <c r="G158"/>
  <c r="F158"/>
  <c r="I158"/>
  <c r="L106" i="11"/>
  <c r="J105" i="7"/>
  <c r="Q90" i="8"/>
  <c r="R90" s="1"/>
  <c r="I89" i="7"/>
  <c r="L157" i="8"/>
  <c r="M107"/>
  <c r="K104" i="7"/>
  <c r="K16" i="3"/>
  <c r="C45"/>
  <c r="C47" s="1"/>
  <c r="D62"/>
  <c r="I124" i="7"/>
  <c r="R63" i="12"/>
  <c r="T18"/>
  <c r="J157" i="10"/>
  <c r="J158" s="1"/>
  <c r="G41" i="6"/>
  <c r="P52"/>
  <c r="C19" i="3"/>
  <c r="C21" s="1"/>
  <c r="M129" i="15"/>
  <c r="K128" i="7"/>
  <c r="M121" i="15"/>
  <c r="K120" i="7"/>
  <c r="M62" i="11"/>
  <c r="S25"/>
  <c r="M137" i="15"/>
  <c r="K136" i="7"/>
  <c r="R182"/>
  <c r="P16" i="6"/>
  <c r="L16" i="3"/>
  <c r="J106" i="6"/>
  <c r="S62" i="14"/>
  <c r="L62" i="2"/>
  <c r="H19" i="3"/>
  <c r="H21" s="1"/>
  <c r="Q112" i="8"/>
  <c r="M145" i="15"/>
  <c r="K144" i="7"/>
  <c r="B33" i="3"/>
  <c r="K4"/>
  <c r="B18"/>
  <c r="M129" i="8"/>
  <c r="K126" i="7"/>
  <c r="F160" i="11"/>
  <c r="H160"/>
  <c r="I160"/>
  <c r="G160"/>
  <c r="L111" i="10"/>
  <c r="J109" i="7"/>
  <c r="G62" i="3"/>
  <c r="G76" s="1"/>
  <c r="G47"/>
  <c r="N77" i="10"/>
  <c r="L134" i="15"/>
  <c r="J133" i="7"/>
  <c r="M119" i="15"/>
  <c r="K118" i="7"/>
  <c r="G92" i="6"/>
  <c r="M128" i="8"/>
  <c r="K125" i="7"/>
  <c r="H5" i="2"/>
  <c r="O2" i="6"/>
  <c r="L83" i="15"/>
  <c r="J81" i="7"/>
  <c r="F7" i="13"/>
  <c r="A16"/>
  <c r="C89" i="6"/>
  <c r="F159" i="13"/>
  <c r="F160" s="1"/>
  <c r="M97" i="15"/>
  <c r="K96" i="7"/>
  <c r="M132" i="15"/>
  <c r="K131" i="7"/>
  <c r="M114" i="15"/>
  <c r="K113" i="7"/>
  <c r="O71" i="8"/>
  <c r="M68" i="7"/>
  <c r="F137" i="6"/>
  <c r="H6" i="8"/>
  <c r="H7" s="1"/>
  <c r="G162" i="12"/>
  <c r="I162"/>
  <c r="H162"/>
  <c r="F162"/>
  <c r="B65" i="3"/>
  <c r="M131" i="15"/>
  <c r="K130" i="7"/>
  <c r="M146" i="15"/>
  <c r="K145" i="7"/>
  <c r="H7" i="1"/>
  <c r="M153"/>
  <c r="N153" s="1"/>
  <c r="N81" i="8"/>
  <c r="O68" i="10"/>
  <c r="P67"/>
  <c r="M113" i="8"/>
  <c r="K110" i="7"/>
  <c r="M139" i="15"/>
  <c r="K138" i="7"/>
  <c r="L81" i="12"/>
  <c r="K157"/>
  <c r="M127" i="8"/>
  <c r="K124" i="7"/>
  <c r="Q15"/>
  <c r="E62" i="3"/>
  <c r="I153" i="7"/>
  <c r="M142" i="15"/>
  <c r="K141" i="7"/>
  <c r="S6" i="14"/>
  <c r="P120" i="6"/>
  <c r="G5" i="1"/>
  <c r="G6" s="1"/>
  <c r="M101" i="15"/>
  <c r="K100" i="7"/>
  <c r="C63" i="1"/>
  <c r="L62"/>
  <c r="N62" s="1"/>
  <c r="H36" i="3"/>
  <c r="H18"/>
  <c r="L77" i="15"/>
  <c r="J75" i="7"/>
  <c r="M141" i="15"/>
  <c r="K140" i="7"/>
  <c r="N180" i="1"/>
  <c r="M155" i="14"/>
  <c r="N87"/>
  <c r="M122" i="15"/>
  <c r="K121" i="7"/>
  <c r="G73" i="6"/>
  <c r="R66" i="12"/>
  <c r="S66"/>
  <c r="M144" i="15"/>
  <c r="K143" i="7"/>
  <c r="S62" i="10"/>
  <c r="T63" s="1"/>
  <c r="L93"/>
  <c r="J91" i="7"/>
  <c r="N111" i="8"/>
  <c r="L108" i="7"/>
  <c r="K157" i="10"/>
  <c r="K158" s="1"/>
  <c r="H41" i="6"/>
  <c r="M118" i="15"/>
  <c r="K117" i="7"/>
  <c r="L7" i="9"/>
  <c r="H7"/>
  <c r="K7"/>
  <c r="G7"/>
  <c r="N7"/>
  <c r="J7"/>
  <c r="F7"/>
  <c r="I7"/>
  <c r="N138" i="15"/>
  <c r="L137" i="7"/>
  <c r="F62" i="3"/>
  <c r="F76" s="1"/>
  <c r="F47"/>
  <c r="I86" i="7"/>
  <c r="G62" i="13"/>
  <c r="H27"/>
  <c r="F25" i="7"/>
  <c r="F60" s="1"/>
  <c r="M143" i="15"/>
  <c r="K142" i="7"/>
  <c r="R63"/>
  <c r="P5" i="6"/>
  <c r="L5" i="3"/>
  <c r="K155" i="13"/>
  <c r="M120" i="15"/>
  <c r="K119" i="7"/>
  <c r="E7" i="6"/>
  <c r="E35"/>
  <c r="K7" i="8"/>
  <c r="G7"/>
  <c r="F7"/>
  <c r="I150" i="7"/>
  <c r="M133" i="15"/>
  <c r="K132" i="7"/>
  <c r="J157" i="8"/>
  <c r="K40" i="6"/>
  <c r="E161" i="8"/>
  <c r="E162" s="1"/>
  <c r="E159" i="15"/>
  <c r="E160" s="1"/>
  <c r="E7"/>
  <c r="E6" s="1"/>
  <c r="J161" i="12"/>
  <c r="J162" s="1"/>
  <c r="G75" i="6"/>
  <c r="L89" i="10"/>
  <c r="J87" i="7"/>
  <c r="P81" i="9"/>
  <c r="O157"/>
  <c r="I111" i="7"/>
  <c r="K155" i="11"/>
  <c r="N110" i="8"/>
  <c r="L107" i="7"/>
  <c r="K159" i="14"/>
  <c r="K160" s="1"/>
  <c r="H109" i="6"/>
  <c r="H120" s="1"/>
  <c r="L85" i="15"/>
  <c r="J84" i="7"/>
  <c r="J72" i="6"/>
  <c r="M99" i="15"/>
  <c r="K98" i="7"/>
  <c r="R25" i="14"/>
  <c r="M147" i="15"/>
  <c r="K146" i="7"/>
  <c r="L79" i="15"/>
  <c r="J77" i="7"/>
  <c r="L80" i="11"/>
  <c r="J78" i="7"/>
  <c r="G55" i="6"/>
  <c r="S62" i="11"/>
  <c r="M104" i="15"/>
  <c r="K103" i="7"/>
  <c r="N91" i="8"/>
  <c r="L88" i="7"/>
  <c r="P35" i="6"/>
  <c r="B5" i="1"/>
  <c r="B6" s="1"/>
  <c r="B19" i="3"/>
  <c r="B21" s="1"/>
  <c r="I126" i="7"/>
  <c r="C18" i="3"/>
  <c r="N181" i="1"/>
  <c r="M140" i="15"/>
  <c r="K139" i="7"/>
  <c r="L159" i="14"/>
  <c r="L160" s="1"/>
  <c r="I109" i="6"/>
  <c r="E161" i="9"/>
  <c r="E162" s="1"/>
  <c r="I161" i="8"/>
  <c r="F24" i="6"/>
  <c r="I8" i="8"/>
  <c r="I6" s="1"/>
  <c r="I7" s="1"/>
  <c r="I6" i="10"/>
  <c r="M62" i="2"/>
  <c r="N62" s="1"/>
  <c r="L95" i="15"/>
  <c r="J94" i="7"/>
  <c r="M123" i="15"/>
  <c r="K122" i="7"/>
  <c r="J65" i="10"/>
  <c r="S64"/>
  <c r="R64"/>
  <c r="I62" i="7"/>
  <c r="K78" l="1"/>
  <c r="N82" i="15"/>
  <c r="L80" i="7"/>
  <c r="R114" i="10"/>
  <c r="T114" s="1"/>
  <c r="L40" i="15"/>
  <c r="J38" i="7"/>
  <c r="L38" i="15"/>
  <c r="J36" i="7"/>
  <c r="M30" i="15"/>
  <c r="K28" i="7"/>
  <c r="I154"/>
  <c r="L41" i="15"/>
  <c r="J39" i="7"/>
  <c r="J159" i="15"/>
  <c r="J160" s="1"/>
  <c r="J7"/>
  <c r="J6" s="1"/>
  <c r="G123" i="6"/>
  <c r="J154" i="7"/>
  <c r="M50" i="15"/>
  <c r="K48" i="7"/>
  <c r="M46" i="15"/>
  <c r="K44" i="7"/>
  <c r="L26" i="15"/>
  <c r="J24" i="7"/>
  <c r="T187" i="10"/>
  <c r="L25" i="15"/>
  <c r="K62"/>
  <c r="H123" i="6" s="1"/>
  <c r="H4" s="1"/>
  <c r="J23" i="7"/>
  <c r="J60" s="1"/>
  <c r="G39" i="6"/>
  <c r="S65" i="10"/>
  <c r="R65"/>
  <c r="B65" s="1"/>
  <c r="J7"/>
  <c r="I63" i="7"/>
  <c r="Q63" s="1"/>
  <c r="Q62"/>
  <c r="S62" s="1"/>
  <c r="O91" i="8"/>
  <c r="M88" i="7"/>
  <c r="N104" i="15"/>
  <c r="L103" i="7"/>
  <c r="N147" i="15"/>
  <c r="L146" i="7"/>
  <c r="M85" i="15"/>
  <c r="K84" i="7"/>
  <c r="N143" i="15"/>
  <c r="L142" i="7"/>
  <c r="O138" i="15"/>
  <c r="M137" i="7"/>
  <c r="H52" i="6"/>
  <c r="O111" i="8"/>
  <c r="M108" i="7"/>
  <c r="N144" i="15"/>
  <c r="L143" i="7"/>
  <c r="O73" i="6"/>
  <c r="Q73" s="1"/>
  <c r="M159" i="14"/>
  <c r="M160" s="1"/>
  <c r="J109" i="6"/>
  <c r="L63" i="1"/>
  <c r="S15" i="7"/>
  <c r="K161" i="12"/>
  <c r="K162" s="1"/>
  <c r="H75" i="6"/>
  <c r="O81" i="8"/>
  <c r="N114" i="15"/>
  <c r="L113" i="7"/>
  <c r="M134" i="15"/>
  <c r="K133" i="7"/>
  <c r="O77" i="10"/>
  <c r="B62" i="3"/>
  <c r="K33"/>
  <c r="B47"/>
  <c r="N145" i="15"/>
  <c r="L144" i="7"/>
  <c r="S6" i="15"/>
  <c r="P137" i="6"/>
  <c r="H5" i="1"/>
  <c r="H6" s="1"/>
  <c r="M7" i="14"/>
  <c r="M6" s="1"/>
  <c r="N137" i="15"/>
  <c r="L136" i="7"/>
  <c r="N121" i="15"/>
  <c r="L120" i="7"/>
  <c r="N129" i="15"/>
  <c r="L128" i="7"/>
  <c r="S90" i="8"/>
  <c r="T90" s="1"/>
  <c r="N149" i="15"/>
  <c r="L148" i="7"/>
  <c r="N116" i="15"/>
  <c r="L115" i="7"/>
  <c r="N135" i="15"/>
  <c r="L134" i="7"/>
  <c r="M93" i="15"/>
  <c r="K92" i="7"/>
  <c r="N128" i="15"/>
  <c r="L127" i="7"/>
  <c r="N130" i="15"/>
  <c r="L129" i="7"/>
  <c r="O93" i="12"/>
  <c r="P93" s="1"/>
  <c r="Q93" s="1"/>
  <c r="R93" s="1"/>
  <c r="T93" s="1"/>
  <c r="H126" i="6"/>
  <c r="Q110" i="10"/>
  <c r="R110" s="1"/>
  <c r="T110" s="1"/>
  <c r="N92" i="8"/>
  <c r="L89" i="7"/>
  <c r="N153" i="8"/>
  <c r="L150" i="7"/>
  <c r="J8" i="8"/>
  <c r="J6" s="1"/>
  <c r="J7" s="1"/>
  <c r="G21" i="6"/>
  <c r="S63" i="8"/>
  <c r="T63" s="1"/>
  <c r="N76" i="15"/>
  <c r="L74" i="7"/>
  <c r="L162" i="9"/>
  <c r="H162"/>
  <c r="K162"/>
  <c r="G162"/>
  <c r="N162"/>
  <c r="J162"/>
  <c r="F162"/>
  <c r="M162"/>
  <c r="I162"/>
  <c r="N140" i="15"/>
  <c r="L139" i="7"/>
  <c r="T25" i="14"/>
  <c r="R62"/>
  <c r="O161" i="9"/>
  <c r="O162" s="1"/>
  <c r="O8"/>
  <c r="O6" s="1"/>
  <c r="O7" s="1"/>
  <c r="M89" i="10"/>
  <c r="K87" i="7"/>
  <c r="L156" i="10"/>
  <c r="G160" i="15"/>
  <c r="I160"/>
  <c r="H160"/>
  <c r="F160"/>
  <c r="N120"/>
  <c r="L119" i="7"/>
  <c r="A14"/>
  <c r="N141" i="15"/>
  <c r="L140" i="7"/>
  <c r="H65" i="3"/>
  <c r="H76" s="1"/>
  <c r="H47"/>
  <c r="M81" i="12"/>
  <c r="L157"/>
  <c r="N113" i="8"/>
  <c r="L110" i="7"/>
  <c r="P68" i="10"/>
  <c r="Q67"/>
  <c r="N146" i="15"/>
  <c r="L145" i="7"/>
  <c r="N131" i="15"/>
  <c r="L130" i="7"/>
  <c r="N97" i="15"/>
  <c r="L96" i="7"/>
  <c r="F6" i="13"/>
  <c r="M83" i="15"/>
  <c r="K81" i="7"/>
  <c r="N119" i="15"/>
  <c r="L118" i="7"/>
  <c r="N129" i="8"/>
  <c r="L126" i="7"/>
  <c r="J120" i="6"/>
  <c r="O106"/>
  <c r="R94" i="8"/>
  <c r="S94"/>
  <c r="T94" s="1"/>
  <c r="N102" i="15"/>
  <c r="L101" i="7"/>
  <c r="T62" i="11"/>
  <c r="B62"/>
  <c r="N103" i="15"/>
  <c r="L102" i="7"/>
  <c r="N117" i="15"/>
  <c r="L116" i="7"/>
  <c r="M107" i="11"/>
  <c r="K106" i="7"/>
  <c r="O96" i="15"/>
  <c r="M95" i="7"/>
  <c r="I120" i="6"/>
  <c r="N114" i="8"/>
  <c r="L111" i="7"/>
  <c r="N98" i="15"/>
  <c r="L97" i="7"/>
  <c r="M81" i="15"/>
  <c r="K79" i="7"/>
  <c r="M8" i="9"/>
  <c r="S63"/>
  <c r="T63" s="1"/>
  <c r="O93" i="8"/>
  <c r="M90" i="7"/>
  <c r="N123" i="15"/>
  <c r="L122" i="7"/>
  <c r="T64" i="10"/>
  <c r="M79" i="15"/>
  <c r="K77" i="7"/>
  <c r="O110" i="8"/>
  <c r="M107" i="7"/>
  <c r="Q81" i="9"/>
  <c r="P157"/>
  <c r="K162" i="8"/>
  <c r="G162"/>
  <c r="F162"/>
  <c r="I162"/>
  <c r="H162"/>
  <c r="N133" i="15"/>
  <c r="L132" i="7"/>
  <c r="K159" i="13"/>
  <c r="K160" s="1"/>
  <c r="K7"/>
  <c r="K6" s="1"/>
  <c r="H92" i="6"/>
  <c r="H103" s="1"/>
  <c r="I27" i="13"/>
  <c r="H62"/>
  <c r="G25" i="7"/>
  <c r="G60" s="1"/>
  <c r="N122" i="15"/>
  <c r="L121" i="7"/>
  <c r="N101" i="15"/>
  <c r="L100" i="7"/>
  <c r="N142" i="15"/>
  <c r="L141" i="7"/>
  <c r="L40" i="6"/>
  <c r="K36" i="3"/>
  <c r="N132" i="15"/>
  <c r="L131" i="7"/>
  <c r="Q2" i="6"/>
  <c r="J55"/>
  <c r="S6" i="10"/>
  <c r="T6" s="1"/>
  <c r="C5" i="1"/>
  <c r="C74" i="3"/>
  <c r="K74" s="1"/>
  <c r="K45"/>
  <c r="N107" i="8"/>
  <c r="L104" i="7"/>
  <c r="N136" i="15"/>
  <c r="L135" i="7"/>
  <c r="N148" i="15"/>
  <c r="L147" i="7"/>
  <c r="G50" i="6"/>
  <c r="R188" i="10"/>
  <c r="B188" s="1"/>
  <c r="S188"/>
  <c r="N150" i="15"/>
  <c r="L149" i="7"/>
  <c r="N156" i="8"/>
  <c r="L153" i="7"/>
  <c r="N124" i="15"/>
  <c r="L123" i="7"/>
  <c r="P115" i="8"/>
  <c r="N112" i="7"/>
  <c r="J6" i="14"/>
  <c r="M95" i="15"/>
  <c r="K94" i="7"/>
  <c r="F7" i="6"/>
  <c r="F35"/>
  <c r="L155" i="11"/>
  <c r="M80"/>
  <c r="N99" i="15"/>
  <c r="L98" i="7"/>
  <c r="K159" i="11"/>
  <c r="K160" s="1"/>
  <c r="H58" i="6"/>
  <c r="J161" i="8"/>
  <c r="J162" s="1"/>
  <c r="G24" i="6"/>
  <c r="G7" s="1"/>
  <c r="G7" i="13"/>
  <c r="G6" s="1"/>
  <c r="D89" i="6"/>
  <c r="G159" i="13"/>
  <c r="G160" s="1"/>
  <c r="N118" i="15"/>
  <c r="L117" i="7"/>
  <c r="M93" i="10"/>
  <c r="K91" i="7"/>
  <c r="T66" i="12"/>
  <c r="B66"/>
  <c r="O87" i="14"/>
  <c r="N155"/>
  <c r="M77" i="15"/>
  <c r="K75" i="7"/>
  <c r="L124"/>
  <c r="N127" i="8"/>
  <c r="N139" i="15"/>
  <c r="L138" i="7"/>
  <c r="P71" i="8"/>
  <c r="N68" i="7"/>
  <c r="M63" i="1"/>
  <c r="C4" i="6"/>
  <c r="C103"/>
  <c r="N128" i="8"/>
  <c r="L125" i="7"/>
  <c r="M111" i="10"/>
  <c r="K109" i="7"/>
  <c r="R112" i="8"/>
  <c r="S112"/>
  <c r="T112" s="1"/>
  <c r="T63" i="12"/>
  <c r="B63"/>
  <c r="L161" i="8"/>
  <c r="L162" s="1"/>
  <c r="I24" i="6"/>
  <c r="L8" i="8"/>
  <c r="L6" s="1"/>
  <c r="L7" s="1"/>
  <c r="M106" i="11"/>
  <c r="K105" i="7"/>
  <c r="I182"/>
  <c r="Q182" s="1"/>
  <c r="Q181"/>
  <c r="S181" s="1"/>
  <c r="M87" i="13"/>
  <c r="L86" i="7" s="1"/>
  <c r="L155" i="13"/>
  <c r="N100" i="15"/>
  <c r="L99" i="7"/>
  <c r="O72" i="6"/>
  <c r="C63" i="3"/>
  <c r="K63" s="1"/>
  <c r="K34"/>
  <c r="L155" i="15"/>
  <c r="N89" i="8"/>
  <c r="M157"/>
  <c r="N115" i="15"/>
  <c r="L114" i="7"/>
  <c r="O82" i="15" l="1"/>
  <c r="M80" i="7"/>
  <c r="K159" i="15"/>
  <c r="K160" s="1"/>
  <c r="N63" i="1"/>
  <c r="H7" i="6"/>
  <c r="K7" i="15"/>
  <c r="H137" i="6"/>
  <c r="S110" i="10"/>
  <c r="M26" i="15"/>
  <c r="K24" i="7"/>
  <c r="N30" i="15"/>
  <c r="L28" i="7"/>
  <c r="M40" i="15"/>
  <c r="K38" i="7"/>
  <c r="M25" i="15"/>
  <c r="L62"/>
  <c r="I123" i="6" s="1"/>
  <c r="I4" s="1"/>
  <c r="K23" i="7"/>
  <c r="N50" i="15"/>
  <c r="L48" i="7"/>
  <c r="G137" i="6"/>
  <c r="M41" i="15"/>
  <c r="K39" i="7"/>
  <c r="N46" i="15"/>
  <c r="L44" i="7"/>
  <c r="M38" i="15"/>
  <c r="K36" i="7"/>
  <c r="K154"/>
  <c r="K65" i="3"/>
  <c r="H67" i="4"/>
  <c r="E64" i="2"/>
  <c r="O89" i="8"/>
  <c r="L159" i="13"/>
  <c r="L160" s="1"/>
  <c r="I92" i="6"/>
  <c r="I103" s="1"/>
  <c r="L7" i="13"/>
  <c r="L6" s="1"/>
  <c r="L159" i="11"/>
  <c r="L160" s="1"/>
  <c r="I58" i="6"/>
  <c r="I69" s="1"/>
  <c r="L7" i="11"/>
  <c r="L6" s="1"/>
  <c r="O124" i="15"/>
  <c r="M123" i="7"/>
  <c r="G16" i="6"/>
  <c r="O16" s="1"/>
  <c r="Q16" s="1"/>
  <c r="O50"/>
  <c r="Q50" s="1"/>
  <c r="O136" i="15"/>
  <c r="M135" i="7"/>
  <c r="O55" i="6"/>
  <c r="H7" i="13"/>
  <c r="H6" s="1"/>
  <c r="E89" i="6"/>
  <c r="H159" i="13"/>
  <c r="H160" s="1"/>
  <c r="P93" i="8"/>
  <c r="N90" i="7"/>
  <c r="O98" i="15"/>
  <c r="M97" i="7"/>
  <c r="Q106" i="6"/>
  <c r="O146" i="15"/>
  <c r="M145" i="7"/>
  <c r="M157" i="12"/>
  <c r="N81"/>
  <c r="T62" i="14"/>
  <c r="B62"/>
  <c r="O76" i="15"/>
  <c r="M74" i="7"/>
  <c r="O128" i="15"/>
  <c r="M127" i="7"/>
  <c r="O137" i="15"/>
  <c r="M136" i="7"/>
  <c r="G67" i="4"/>
  <c r="G68" s="1"/>
  <c r="G6" s="1"/>
  <c r="G5" s="1"/>
  <c r="D64" i="2"/>
  <c r="P111" i="8"/>
  <c r="N108" i="7"/>
  <c r="P138" i="15"/>
  <c r="N137" i="7"/>
  <c r="J6" i="10"/>
  <c r="M161" i="8"/>
  <c r="M162" s="1"/>
  <c r="J24" i="6"/>
  <c r="M8" i="8"/>
  <c r="M6" s="1"/>
  <c r="I35" i="6"/>
  <c r="Q71" i="8"/>
  <c r="O68" i="7"/>
  <c r="N77" i="15"/>
  <c r="L75" i="7"/>
  <c r="O115" i="15"/>
  <c r="M114" i="7"/>
  <c r="Q72" i="6"/>
  <c r="M155" i="13"/>
  <c r="N87"/>
  <c r="N106" i="11"/>
  <c r="L105" i="7"/>
  <c r="O118" i="15"/>
  <c r="M117" i="7"/>
  <c r="N95" i="15"/>
  <c r="L94" i="7"/>
  <c r="Q115" i="8"/>
  <c r="O112" i="7"/>
  <c r="O150" i="15"/>
  <c r="M149" i="7"/>
  <c r="O142" i="15"/>
  <c r="M141" i="7"/>
  <c r="O122" i="15"/>
  <c r="M121" i="7"/>
  <c r="I62" i="13"/>
  <c r="J27"/>
  <c r="H25" i="7"/>
  <c r="N79" i="15"/>
  <c r="L77" i="7"/>
  <c r="N81" i="15"/>
  <c r="L79" i="7"/>
  <c r="N107" i="11"/>
  <c r="L106" i="7"/>
  <c r="O129" i="8"/>
  <c r="M126" i="7"/>
  <c r="O113" i="8"/>
  <c r="M110" i="7"/>
  <c r="O141" i="15"/>
  <c r="M140" i="7"/>
  <c r="N89" i="10"/>
  <c r="L87" i="7"/>
  <c r="M156" i="10"/>
  <c r="M155" i="15"/>
  <c r="O92" i="8"/>
  <c r="M89" i="7"/>
  <c r="O130" i="15"/>
  <c r="M129" i="7"/>
  <c r="O135" i="15"/>
  <c r="M134" i="7"/>
  <c r="O149" i="15"/>
  <c r="M148" i="7"/>
  <c r="O114" i="15"/>
  <c r="M113" i="7"/>
  <c r="P81" i="8"/>
  <c r="O104" i="15"/>
  <c r="M103" i="7"/>
  <c r="P91" i="8"/>
  <c r="N88" i="7"/>
  <c r="M125"/>
  <c r="O128" i="8"/>
  <c r="O139" i="15"/>
  <c r="M138" i="7"/>
  <c r="N159" i="14"/>
  <c r="N160" s="1"/>
  <c r="K109" i="6"/>
  <c r="K120" s="1"/>
  <c r="N7" i="14"/>
  <c r="O99" i="15"/>
  <c r="M98" i="7"/>
  <c r="O148" i="15"/>
  <c r="M147" i="7"/>
  <c r="O132" i="15"/>
  <c r="M131" i="7"/>
  <c r="O133" i="15"/>
  <c r="M132" i="7"/>
  <c r="P161" i="9"/>
  <c r="P162" s="1"/>
  <c r="P8"/>
  <c r="P6" s="1"/>
  <c r="P7" s="1"/>
  <c r="O123" i="15"/>
  <c r="M122" i="7"/>
  <c r="M6" i="9"/>
  <c r="O114" i="8"/>
  <c r="M111" i="7"/>
  <c r="P96" i="15"/>
  <c r="N95" i="7"/>
  <c r="O103" i="15"/>
  <c r="M102" i="7"/>
  <c r="O102" i="15"/>
  <c r="M101" i="7"/>
  <c r="N83" i="15"/>
  <c r="L81" i="7"/>
  <c r="O131" i="15"/>
  <c r="M130" i="7"/>
  <c r="Q68" i="10"/>
  <c r="R67"/>
  <c r="S67"/>
  <c r="O120" i="15"/>
  <c r="M119" i="7"/>
  <c r="O140" i="15"/>
  <c r="M139" i="7"/>
  <c r="K6" i="15"/>
  <c r="N93"/>
  <c r="L92" i="7"/>
  <c r="O121" i="15"/>
  <c r="M120" i="7"/>
  <c r="K62" i="3"/>
  <c r="B76"/>
  <c r="P77" i="10"/>
  <c r="N134" i="15"/>
  <c r="L133" i="7"/>
  <c r="N157" i="8"/>
  <c r="N85" i="15"/>
  <c r="L84" i="7"/>
  <c r="O147" i="15"/>
  <c r="M146" i="7"/>
  <c r="I126" i="6"/>
  <c r="O100" i="15"/>
  <c r="M99" i="7"/>
  <c r="S182"/>
  <c r="B182"/>
  <c r="N111" i="10"/>
  <c r="L109" i="7"/>
  <c r="O127" i="8"/>
  <c r="M124" i="7"/>
  <c r="P87" i="14"/>
  <c r="O155"/>
  <c r="N93" i="10"/>
  <c r="L91" i="7"/>
  <c r="D4" i="6"/>
  <c r="D103"/>
  <c r="M155" i="11"/>
  <c r="N80"/>
  <c r="L78" i="7"/>
  <c r="O156" i="8"/>
  <c r="M153" i="7"/>
  <c r="O107" i="8"/>
  <c r="M104" i="7"/>
  <c r="O101" i="15"/>
  <c r="M100" i="7"/>
  <c r="Q157" i="9"/>
  <c r="R81"/>
  <c r="S81"/>
  <c r="T81" s="1"/>
  <c r="P110" i="8"/>
  <c r="N107" i="7"/>
  <c r="C76" i="3"/>
  <c r="O117" i="15"/>
  <c r="M116" i="7"/>
  <c r="O119" i="15"/>
  <c r="M118" i="7"/>
  <c r="O97" i="15"/>
  <c r="M96" i="7"/>
  <c r="M40" i="6"/>
  <c r="R68" i="10"/>
  <c r="B68" s="1"/>
  <c r="S68"/>
  <c r="L161" i="12"/>
  <c r="L162" s="1"/>
  <c r="I75" i="6"/>
  <c r="I86" s="1"/>
  <c r="L7" i="12"/>
  <c r="L6" s="1"/>
  <c r="L157" i="10"/>
  <c r="L158" s="1"/>
  <c r="I41" i="6"/>
  <c r="L7" i="10"/>
  <c r="L6" s="1"/>
  <c r="L154" i="7"/>
  <c r="G35" i="6"/>
  <c r="O21"/>
  <c r="O153" i="8"/>
  <c r="M150" i="7"/>
  <c r="S93" i="12"/>
  <c r="O116" i="15"/>
  <c r="M115" i="7"/>
  <c r="O129" i="15"/>
  <c r="M128" i="7"/>
  <c r="O145" i="15"/>
  <c r="M144" i="7"/>
  <c r="O144" i="15"/>
  <c r="M143" i="7"/>
  <c r="O143" i="15"/>
  <c r="M142" i="7"/>
  <c r="S63"/>
  <c r="B63"/>
  <c r="G5" i="6"/>
  <c r="O5" s="1"/>
  <c r="Q5" s="1"/>
  <c r="O39"/>
  <c r="G52"/>
  <c r="I137" l="1"/>
  <c r="L159" i="15"/>
  <c r="L160" s="1"/>
  <c r="L7"/>
  <c r="L6" s="1"/>
  <c r="P82"/>
  <c r="N80" i="7"/>
  <c r="N155" i="15"/>
  <c r="N25"/>
  <c r="M62"/>
  <c r="J123" i="6" s="1"/>
  <c r="L23" i="7"/>
  <c r="N41" i="15"/>
  <c r="L39" i="7"/>
  <c r="O50" i="15"/>
  <c r="M48" i="7"/>
  <c r="O30" i="15"/>
  <c r="M28" i="7"/>
  <c r="N26" i="15"/>
  <c r="L24" i="7"/>
  <c r="K60"/>
  <c r="K5" s="1"/>
  <c r="K4" s="1"/>
  <c r="N38" i="15"/>
  <c r="L36" i="7"/>
  <c r="O46" i="15"/>
  <c r="M44" i="7"/>
  <c r="N40" i="15"/>
  <c r="L38" i="7"/>
  <c r="K126" i="6"/>
  <c r="P143" i="15"/>
  <c r="N142" i="7"/>
  <c r="P129" i="15"/>
  <c r="N128" i="7"/>
  <c r="I52" i="6"/>
  <c r="Q161" i="9"/>
  <c r="Q162" s="1"/>
  <c r="Q8"/>
  <c r="P101" i="15"/>
  <c r="N100" i="7"/>
  <c r="P107" i="8"/>
  <c r="N104" i="7"/>
  <c r="P155" i="14"/>
  <c r="Q87"/>
  <c r="O134" i="15"/>
  <c r="M133" i="7"/>
  <c r="R77" i="10"/>
  <c r="T77" s="1"/>
  <c r="P121" i="15"/>
  <c r="N120" i="7"/>
  <c r="P140" i="15"/>
  <c r="N139" i="7"/>
  <c r="N40" i="6"/>
  <c r="M7" i="9"/>
  <c r="P133" i="15"/>
  <c r="N132" i="7"/>
  <c r="P99" i="15"/>
  <c r="N98" i="7"/>
  <c r="P128" i="8"/>
  <c r="N125" i="7"/>
  <c r="Q91" i="8"/>
  <c r="O88" i="7"/>
  <c r="R91" i="8"/>
  <c r="P114" i="15"/>
  <c r="N113" i="7"/>
  <c r="P135" i="15"/>
  <c r="N134" i="7"/>
  <c r="N110"/>
  <c r="P113" i="8"/>
  <c r="H60" i="7"/>
  <c r="P122" i="15"/>
  <c r="N121" i="7"/>
  <c r="P118" i="15"/>
  <c r="N117" i="7"/>
  <c r="O106" i="11"/>
  <c r="M105" i="7"/>
  <c r="M7" i="8"/>
  <c r="E67" i="11"/>
  <c r="R65" i="7"/>
  <c r="Q55" i="6"/>
  <c r="P89" i="8"/>
  <c r="O157"/>
  <c r="E68" i="12"/>
  <c r="P153" i="8"/>
  <c r="N150" i="7"/>
  <c r="Q110" i="8"/>
  <c r="O107" i="7"/>
  <c r="O40" i="6"/>
  <c r="Q40" s="1"/>
  <c r="O80" i="11"/>
  <c r="N155"/>
  <c r="M78" i="7"/>
  <c r="O85" i="15"/>
  <c r="M84" i="7"/>
  <c r="S77" i="10"/>
  <c r="T67"/>
  <c r="P102" i="15"/>
  <c r="N101" i="7"/>
  <c r="P114" i="8"/>
  <c r="N111" i="7"/>
  <c r="P92" i="8"/>
  <c r="N89" i="7"/>
  <c r="O81" i="15"/>
  <c r="M79" i="7"/>
  <c r="J62" i="13"/>
  <c r="I25" i="7"/>
  <c r="I60" s="1"/>
  <c r="R27" i="13"/>
  <c r="S27"/>
  <c r="P150" i="15"/>
  <c r="N149" i="7"/>
  <c r="O95" i="15"/>
  <c r="M94" i="7"/>
  <c r="O87" i="13"/>
  <c r="N155"/>
  <c r="O77" i="15"/>
  <c r="M75" i="7"/>
  <c r="J35" i="6"/>
  <c r="O108" i="7"/>
  <c r="Q111" i="8"/>
  <c r="P137" i="15"/>
  <c r="N136" i="7"/>
  <c r="P146" i="15"/>
  <c r="N145" i="7"/>
  <c r="E103" i="6"/>
  <c r="E4"/>
  <c r="S157" i="9"/>
  <c r="T157" s="1"/>
  <c r="Q39" i="6"/>
  <c r="P144" i="15"/>
  <c r="N143" i="7"/>
  <c r="P145" i="15"/>
  <c r="N144" i="7"/>
  <c r="P116" i="15"/>
  <c r="N115" i="7"/>
  <c r="Q21" i="6"/>
  <c r="P119" i="15"/>
  <c r="N118" i="7"/>
  <c r="P117" i="15"/>
  <c r="N116" i="7"/>
  <c r="M159" i="11"/>
  <c r="M160" s="1"/>
  <c r="J58" i="6"/>
  <c r="J69" s="1"/>
  <c r="M7" i="11"/>
  <c r="M6" s="1"/>
  <c r="O93" i="10"/>
  <c r="M91" i="7"/>
  <c r="P127" i="8"/>
  <c r="N124" i="7"/>
  <c r="O111" i="10"/>
  <c r="M109" i="7"/>
  <c r="P100" i="15"/>
  <c r="N99" i="7"/>
  <c r="N161" i="8"/>
  <c r="N162" s="1"/>
  <c r="K24" i="6"/>
  <c r="N8" i="8"/>
  <c r="N6" s="1"/>
  <c r="N7" s="1"/>
  <c r="O93" i="15"/>
  <c r="M92" i="7"/>
  <c r="O83" i="15"/>
  <c r="M81" i="7"/>
  <c r="Q96" i="15"/>
  <c r="O95" i="7"/>
  <c r="P123" i="15"/>
  <c r="N122" i="7"/>
  <c r="P132" i="15"/>
  <c r="N131" i="7"/>
  <c r="P148" i="15"/>
  <c r="N147" i="7"/>
  <c r="Q81" i="8"/>
  <c r="P149" i="15"/>
  <c r="N148" i="7"/>
  <c r="P130" i="15"/>
  <c r="N129" i="7"/>
  <c r="J126" i="6"/>
  <c r="O89" i="10"/>
  <c r="M87" i="7"/>
  <c r="N156" i="10"/>
  <c r="P141" i="15"/>
  <c r="N140" i="7"/>
  <c r="I7" i="13"/>
  <c r="F89" i="6"/>
  <c r="I159" i="13"/>
  <c r="I160" s="1"/>
  <c r="M159"/>
  <c r="M160" s="1"/>
  <c r="M7"/>
  <c r="M6" s="1"/>
  <c r="J92" i="6"/>
  <c r="J103" s="1"/>
  <c r="I7"/>
  <c r="I18" s="1"/>
  <c r="D65" i="2"/>
  <c r="D6" s="1"/>
  <c r="D5" s="1"/>
  <c r="D65" i="1"/>
  <c r="D66" s="1"/>
  <c r="D7" s="1"/>
  <c r="O81" i="12"/>
  <c r="N157"/>
  <c r="E65" i="1"/>
  <c r="E65" i="2"/>
  <c r="P97" i="15"/>
  <c r="N96" i="7"/>
  <c r="P156" i="8"/>
  <c r="N153" i="7"/>
  <c r="O159" i="14"/>
  <c r="O160" s="1"/>
  <c r="L109" i="6"/>
  <c r="L120" s="1"/>
  <c r="O7" i="14"/>
  <c r="O6" s="1"/>
  <c r="P147" i="15"/>
  <c r="N146" i="7"/>
  <c r="P120" i="15"/>
  <c r="N119" i="7"/>
  <c r="P131" i="15"/>
  <c r="N130" i="7"/>
  <c r="P103" i="15"/>
  <c r="N102" i="7"/>
  <c r="R8" i="9"/>
  <c r="R157"/>
  <c r="B157" s="1"/>
  <c r="N6" i="14"/>
  <c r="P139" i="15"/>
  <c r="N138" i="7"/>
  <c r="P104" i="15"/>
  <c r="N103" i="7"/>
  <c r="M157" i="10"/>
  <c r="M158" s="1"/>
  <c r="J41" i="6"/>
  <c r="J52" s="1"/>
  <c r="M7" i="10"/>
  <c r="M6" s="1"/>
  <c r="N126" i="7"/>
  <c r="P129" i="8"/>
  <c r="O107" i="11"/>
  <c r="M106" i="7"/>
  <c r="O79" i="15"/>
  <c r="O155" s="1"/>
  <c r="M77" i="7"/>
  <c r="P142" i="15"/>
  <c r="N141" i="7"/>
  <c r="P112"/>
  <c r="Q112" s="1"/>
  <c r="S112" s="1"/>
  <c r="S115" i="8"/>
  <c r="T115" s="1"/>
  <c r="R115"/>
  <c r="P115" i="15"/>
  <c r="N114" i="7"/>
  <c r="P68"/>
  <c r="S71" i="8"/>
  <c r="T71" s="1"/>
  <c r="R71"/>
  <c r="Q138" i="15"/>
  <c r="O137" i="7"/>
  <c r="P128" i="15"/>
  <c r="N127" i="7"/>
  <c r="P76" i="15"/>
  <c r="N74" i="7"/>
  <c r="M161" i="12"/>
  <c r="M162" s="1"/>
  <c r="J75" i="6"/>
  <c r="J86" s="1"/>
  <c r="M7" i="12"/>
  <c r="M6" s="1"/>
  <c r="P98" i="15"/>
  <c r="N97" i="7"/>
  <c r="Q93" i="8"/>
  <c r="O90" i="7"/>
  <c r="P136" i="15"/>
  <c r="N135" i="7"/>
  <c r="P124" i="15"/>
  <c r="N123" i="7"/>
  <c r="M86"/>
  <c r="H68" i="4"/>
  <c r="J137" i="6" l="1"/>
  <c r="M159" i="15"/>
  <c r="M160" s="1"/>
  <c r="Q82"/>
  <c r="P80" i="7" s="1"/>
  <c r="O80"/>
  <c r="M7" i="15"/>
  <c r="M6" s="1"/>
  <c r="O40"/>
  <c r="M38" i="7"/>
  <c r="O38" i="15"/>
  <c r="M36" i="7"/>
  <c r="O26" i="15"/>
  <c r="M24" i="7"/>
  <c r="P50" i="15"/>
  <c r="N48" i="7"/>
  <c r="L60"/>
  <c r="L5" s="1"/>
  <c r="L4" s="1"/>
  <c r="P46" i="15"/>
  <c r="N44" i="7"/>
  <c r="J4" i="6"/>
  <c r="P30" i="15"/>
  <c r="N28" i="7"/>
  <c r="O41" i="15"/>
  <c r="M39" i="7"/>
  <c r="O25" i="15"/>
  <c r="M23" i="7"/>
  <c r="N62" i="15"/>
  <c r="M154" i="7"/>
  <c r="L126" i="6"/>
  <c r="Q136" i="15"/>
  <c r="O135" i="7"/>
  <c r="Q98" i="15"/>
  <c r="O97" i="7"/>
  <c r="P137"/>
  <c r="Q137" s="1"/>
  <c r="S137" s="1"/>
  <c r="R138" i="15"/>
  <c r="T138" s="1"/>
  <c r="S138"/>
  <c r="Q68" i="7"/>
  <c r="S68" s="1"/>
  <c r="Q142" i="15"/>
  <c r="O141" i="7"/>
  <c r="P107" i="11"/>
  <c r="N106" i="7"/>
  <c r="T8" i="9"/>
  <c r="C8"/>
  <c r="C9" s="1"/>
  <c r="R6"/>
  <c r="Q131" i="15"/>
  <c r="O130" i="7"/>
  <c r="Q97" i="15"/>
  <c r="O96" i="7"/>
  <c r="P89" i="10"/>
  <c r="N87" i="7"/>
  <c r="O156" i="10"/>
  <c r="P111"/>
  <c r="N109" i="7"/>
  <c r="P93" i="10"/>
  <c r="N91" i="7"/>
  <c r="Q119" i="15"/>
  <c r="O118" i="7"/>
  <c r="Q116" i="15"/>
  <c r="O115" i="7"/>
  <c r="Q144" i="15"/>
  <c r="O143" i="7"/>
  <c r="Q146" i="15"/>
  <c r="O145" i="7"/>
  <c r="P77" i="15"/>
  <c r="N75" i="7"/>
  <c r="P95" i="15"/>
  <c r="N94" i="7"/>
  <c r="T27" i="13"/>
  <c r="R62"/>
  <c r="N159" i="11"/>
  <c r="N160" s="1"/>
  <c r="K58" i="6"/>
  <c r="E69" i="12"/>
  <c r="E7" s="1"/>
  <c r="E6" s="1"/>
  <c r="F68"/>
  <c r="P106" i="11"/>
  <c r="N105" i="7"/>
  <c r="Q122" i="15"/>
  <c r="O121" i="7"/>
  <c r="Q114" i="15"/>
  <c r="O113" i="7"/>
  <c r="P159" i="14"/>
  <c r="P160" s="1"/>
  <c r="M109" i="6"/>
  <c r="M120" s="1"/>
  <c r="P7" i="14"/>
  <c r="P6" s="1"/>
  <c r="P90" i="7"/>
  <c r="Q90" s="1"/>
  <c r="S90" s="1"/>
  <c r="S93" i="8"/>
  <c r="T93" s="1"/>
  <c r="R93"/>
  <c r="Q76" i="15"/>
  <c r="S76" s="1"/>
  <c r="O74" i="7"/>
  <c r="Q115" i="15"/>
  <c r="O114" i="7"/>
  <c r="H6" i="4"/>
  <c r="Q124" i="15"/>
  <c r="O123" i="7"/>
  <c r="Q129" i="8"/>
  <c r="O126" i="7"/>
  <c r="Q104" i="15"/>
  <c r="O103" i="7"/>
  <c r="Q147" i="15"/>
  <c r="O146" i="7"/>
  <c r="E6" i="2"/>
  <c r="Q141" i="15"/>
  <c r="O140" i="7"/>
  <c r="Q130" i="15"/>
  <c r="O129" i="7"/>
  <c r="R81" i="8"/>
  <c r="S81"/>
  <c r="T81" s="1"/>
  <c r="Q132" i="15"/>
  <c r="O131" i="7"/>
  <c r="P95"/>
  <c r="Q95" s="1"/>
  <c r="S95" s="1"/>
  <c r="R96" i="15"/>
  <c r="T96" s="1"/>
  <c r="S96"/>
  <c r="P93"/>
  <c r="N92" i="7"/>
  <c r="N159" i="13"/>
  <c r="N160" s="1"/>
  <c r="K92" i="6"/>
  <c r="K103" s="1"/>
  <c r="N7" i="13"/>
  <c r="N6" s="1"/>
  <c r="P81" i="15"/>
  <c r="N79" i="7"/>
  <c r="Q102" i="15"/>
  <c r="O101" i="7"/>
  <c r="O155" i="11"/>
  <c r="P80"/>
  <c r="N78" i="7"/>
  <c r="P107"/>
  <c r="Q107" s="1"/>
  <c r="S107" s="1"/>
  <c r="S110" i="8"/>
  <c r="T110" s="1"/>
  <c r="Q153"/>
  <c r="O150" i="7"/>
  <c r="S153" i="8"/>
  <c r="T153" s="1"/>
  <c r="O161"/>
  <c r="O162" s="1"/>
  <c r="L24" i="6"/>
  <c r="O8" i="8"/>
  <c r="O6" s="1"/>
  <c r="O7" s="1"/>
  <c r="P57" i="6"/>
  <c r="D6" i="3"/>
  <c r="Q25" i="7"/>
  <c r="Q128" i="8"/>
  <c r="O125" i="7"/>
  <c r="Q133" i="15"/>
  <c r="O132" i="7"/>
  <c r="Q121" i="15"/>
  <c r="O120" i="7"/>
  <c r="Q101" i="15"/>
  <c r="O100" i="7"/>
  <c r="Q143" i="15"/>
  <c r="O142" i="7"/>
  <c r="Q128" i="15"/>
  <c r="O127" i="7"/>
  <c r="P79" i="15"/>
  <c r="N77" i="7"/>
  <c r="Q103" i="15"/>
  <c r="O102" i="7"/>
  <c r="Q120" i="15"/>
  <c r="O119" i="7"/>
  <c r="Q156" i="8"/>
  <c r="S156" s="1"/>
  <c r="T156" s="1"/>
  <c r="O153" i="7"/>
  <c r="E66" i="1"/>
  <c r="N161" i="12"/>
  <c r="N162" s="1"/>
  <c r="K75" i="6"/>
  <c r="F103"/>
  <c r="F4"/>
  <c r="N157" i="10"/>
  <c r="N158" s="1"/>
  <c r="K41" i="6"/>
  <c r="K52" s="1"/>
  <c r="N7" i="10"/>
  <c r="N6" s="1"/>
  <c r="Q100" i="15"/>
  <c r="O99" i="7"/>
  <c r="Q127" i="8"/>
  <c r="O124" i="7"/>
  <c r="Q117" i="15"/>
  <c r="O116" i="7"/>
  <c r="Q145" i="15"/>
  <c r="O144" i="7"/>
  <c r="Q137" i="15"/>
  <c r="O136" i="7"/>
  <c r="J7" i="6"/>
  <c r="J18" s="1"/>
  <c r="O155" i="13"/>
  <c r="P87"/>
  <c r="O86" i="7" s="1"/>
  <c r="Q150" i="15"/>
  <c r="O149" i="7"/>
  <c r="J7" i="13"/>
  <c r="G89" i="6"/>
  <c r="J159" i="13"/>
  <c r="J160" s="1"/>
  <c r="S62"/>
  <c r="P85" i="15"/>
  <c r="N84" i="7"/>
  <c r="P74" i="6"/>
  <c r="E6" i="3"/>
  <c r="N86" i="7"/>
  <c r="Q118" i="15"/>
  <c r="O117" i="7"/>
  <c r="Q135" i="15"/>
  <c r="O134" i="7"/>
  <c r="P134" i="15"/>
  <c r="N133" i="7"/>
  <c r="Q6" i="9"/>
  <c r="S8"/>
  <c r="Q139" i="15"/>
  <c r="O138" i="7"/>
  <c r="O157" i="12"/>
  <c r="P81"/>
  <c r="I6" i="13"/>
  <c r="Q149" i="15"/>
  <c r="O148" i="7"/>
  <c r="Q148" i="15"/>
  <c r="O147" i="7"/>
  <c r="Q123" i="15"/>
  <c r="O122" i="7"/>
  <c r="P83" i="15"/>
  <c r="N81" i="7"/>
  <c r="K35" i="6"/>
  <c r="P108" i="7"/>
  <c r="Q108" s="1"/>
  <c r="S108" s="1"/>
  <c r="S111" i="8"/>
  <c r="T111" s="1"/>
  <c r="R111"/>
  <c r="Q92"/>
  <c r="R92" s="1"/>
  <c r="O89" i="7"/>
  <c r="O111"/>
  <c r="Q114" i="8"/>
  <c r="R114" s="1"/>
  <c r="R110"/>
  <c r="Q89"/>
  <c r="F67" i="11"/>
  <c r="E68"/>
  <c r="E7" s="1"/>
  <c r="E6" s="1"/>
  <c r="Q113" i="8"/>
  <c r="O110" i="7"/>
  <c r="P88"/>
  <c r="Q88" s="1"/>
  <c r="S88" s="1"/>
  <c r="S91" i="8"/>
  <c r="T91" s="1"/>
  <c r="Q99" i="15"/>
  <c r="O98" i="7"/>
  <c r="Q140" i="15"/>
  <c r="O139" i="7"/>
  <c r="Q155" i="14"/>
  <c r="R87"/>
  <c r="T87" s="1"/>
  <c r="S87"/>
  <c r="Q107" i="8"/>
  <c r="O104" i="7"/>
  <c r="Q129" i="15"/>
  <c r="O128" i="7"/>
  <c r="P157" i="8"/>
  <c r="M60" i="7" l="1"/>
  <c r="Q50" i="15"/>
  <c r="O48" i="7"/>
  <c r="P155" i="15"/>
  <c r="M126" i="6" s="1"/>
  <c r="P25" i="15"/>
  <c r="N23" i="7"/>
  <c r="O62" i="15"/>
  <c r="Q30"/>
  <c r="O28" i="7"/>
  <c r="Q46" i="15"/>
  <c r="O44" i="7"/>
  <c r="P38" i="15"/>
  <c r="N36" i="7"/>
  <c r="K7" i="6"/>
  <c r="P26" i="15"/>
  <c r="N24" i="7"/>
  <c r="K123" i="6"/>
  <c r="N159" i="15"/>
  <c r="N160" s="1"/>
  <c r="N7"/>
  <c r="N6" s="1"/>
  <c r="P41"/>
  <c r="N39" i="7"/>
  <c r="P40" i="15"/>
  <c r="N38" i="7"/>
  <c r="N154"/>
  <c r="P161" i="8"/>
  <c r="P162" s="1"/>
  <c r="P8"/>
  <c r="P6" s="1"/>
  <c r="P7" s="1"/>
  <c r="M24" i="6"/>
  <c r="P104" i="7"/>
  <c r="Q104" s="1"/>
  <c r="S104" s="1"/>
  <c r="S107" i="8"/>
  <c r="T107" s="1"/>
  <c r="R107"/>
  <c r="P128" i="7"/>
  <c r="Q128" s="1"/>
  <c r="S128" s="1"/>
  <c r="S129" i="15"/>
  <c r="R129"/>
  <c r="T129" s="1"/>
  <c r="G67" i="11"/>
  <c r="F68"/>
  <c r="E65" i="7"/>
  <c r="Q134" i="15"/>
  <c r="O133" i="7"/>
  <c r="Q85" i="15"/>
  <c r="O84" i="7"/>
  <c r="J6" i="13"/>
  <c r="O159"/>
  <c r="O160" s="1"/>
  <c r="O7"/>
  <c r="L92" i="6"/>
  <c r="L103" s="1"/>
  <c r="E7" i="1"/>
  <c r="P127" i="7"/>
  <c r="Q127" s="1"/>
  <c r="S127" s="1"/>
  <c r="S128" i="15"/>
  <c r="R128"/>
  <c r="T128" s="1"/>
  <c r="P100" i="7"/>
  <c r="Q100" s="1"/>
  <c r="S100" s="1"/>
  <c r="S101" i="15"/>
  <c r="R101"/>
  <c r="T101" s="1"/>
  <c r="P125" i="7"/>
  <c r="Q125" s="1"/>
  <c r="S125" s="1"/>
  <c r="S128" i="8"/>
  <c r="T128" s="1"/>
  <c r="R128"/>
  <c r="D35" i="3"/>
  <c r="K6"/>
  <c r="D18"/>
  <c r="O159" i="11"/>
  <c r="O160" s="1"/>
  <c r="L58" i="6"/>
  <c r="Q81" i="15"/>
  <c r="O79" i="7"/>
  <c r="P131"/>
  <c r="Q131" s="1"/>
  <c r="S131" s="1"/>
  <c r="R132" i="15"/>
  <c r="T132" s="1"/>
  <c r="S132"/>
  <c r="E5" i="2"/>
  <c r="P126" i="7"/>
  <c r="Q126" s="1"/>
  <c r="S126" s="1"/>
  <c r="R129" i="8"/>
  <c r="S129"/>
  <c r="T129" s="1"/>
  <c r="H5" i="4"/>
  <c r="R76" i="15"/>
  <c r="T76" s="1"/>
  <c r="P113" i="7"/>
  <c r="Q113" s="1"/>
  <c r="S113" s="1"/>
  <c r="S114" i="15"/>
  <c r="R114"/>
  <c r="T114" s="1"/>
  <c r="Q106" i="11"/>
  <c r="O105" i="7"/>
  <c r="G68" i="12"/>
  <c r="F69"/>
  <c r="O157" i="10"/>
  <c r="O158" s="1"/>
  <c r="L41" i="6"/>
  <c r="L52" s="1"/>
  <c r="O7" i="10"/>
  <c r="O6" s="1"/>
  <c r="P96" i="7"/>
  <c r="Q96" s="1"/>
  <c r="S96" s="1"/>
  <c r="S97" i="15"/>
  <c r="R97"/>
  <c r="T97" s="1"/>
  <c r="Q107" i="11"/>
  <c r="O106" i="7"/>
  <c r="Q159" i="14"/>
  <c r="Q160" s="1"/>
  <c r="N109" i="6"/>
  <c r="Q7" i="14"/>
  <c r="R155"/>
  <c r="S155"/>
  <c r="P98" i="7"/>
  <c r="Q98" s="1"/>
  <c r="S98" s="1"/>
  <c r="R99" i="15"/>
  <c r="T99" s="1"/>
  <c r="S99"/>
  <c r="S89" i="8"/>
  <c r="T89" s="1"/>
  <c r="Q157"/>
  <c r="R89"/>
  <c r="Q83" i="15"/>
  <c r="O81" i="7"/>
  <c r="P147"/>
  <c r="Q147" s="1"/>
  <c r="S147" s="1"/>
  <c r="R148" i="15"/>
  <c r="T148" s="1"/>
  <c r="S148"/>
  <c r="P138" i="7"/>
  <c r="Q138" s="1"/>
  <c r="S138" s="1"/>
  <c r="R139" i="15"/>
  <c r="T139" s="1"/>
  <c r="S139"/>
  <c r="P86" i="6"/>
  <c r="E5" i="1"/>
  <c r="E19" i="3"/>
  <c r="E21" s="1"/>
  <c r="P144" i="7"/>
  <c r="Q144" s="1"/>
  <c r="S144" s="1"/>
  <c r="R145" i="15"/>
  <c r="T145" s="1"/>
  <c r="S145"/>
  <c r="P124" i="7"/>
  <c r="Q124" s="1"/>
  <c r="S124" s="1"/>
  <c r="S127" i="8"/>
  <c r="T127" s="1"/>
  <c r="R127"/>
  <c r="P119" i="7"/>
  <c r="Q119" s="1"/>
  <c r="S119" s="1"/>
  <c r="R120" i="15"/>
  <c r="T120" s="1"/>
  <c r="S120"/>
  <c r="S25" i="7"/>
  <c r="P129"/>
  <c r="Q129" s="1"/>
  <c r="S129" s="1"/>
  <c r="R130" i="15"/>
  <c r="T130" s="1"/>
  <c r="S130"/>
  <c r="Q95"/>
  <c r="O94" i="7"/>
  <c r="P145"/>
  <c r="Q145" s="1"/>
  <c r="S145" s="1"/>
  <c r="S146" i="15"/>
  <c r="R146"/>
  <c r="T146" s="1"/>
  <c r="P115" i="7"/>
  <c r="Q115" s="1"/>
  <c r="S115" s="1"/>
  <c r="S116" i="15"/>
  <c r="R116"/>
  <c r="T116" s="1"/>
  <c r="Q93" i="10"/>
  <c r="O91" i="7"/>
  <c r="P97"/>
  <c r="Q97" s="1"/>
  <c r="S97" s="1"/>
  <c r="S98" i="15"/>
  <c r="R98"/>
  <c r="T98" s="1"/>
  <c r="P110" i="7"/>
  <c r="Q110" s="1"/>
  <c r="S110" s="1"/>
  <c r="S113" i="8"/>
  <c r="T113" s="1"/>
  <c r="R113"/>
  <c r="P111" i="7"/>
  <c r="Q111" s="1"/>
  <c r="S111" s="1"/>
  <c r="S114" i="8"/>
  <c r="T114" s="1"/>
  <c r="Q81" i="12"/>
  <c r="P157"/>
  <c r="Q7" i="9"/>
  <c r="S6"/>
  <c r="P134" i="7"/>
  <c r="Q134" s="1"/>
  <c r="S134" s="1"/>
  <c r="S135" i="15"/>
  <c r="R135"/>
  <c r="T135" s="1"/>
  <c r="P149" i="7"/>
  <c r="Q149" s="1"/>
  <c r="S149" s="1"/>
  <c r="R150" i="15"/>
  <c r="T150" s="1"/>
  <c r="S150"/>
  <c r="Q79"/>
  <c r="O77" i="7"/>
  <c r="P142"/>
  <c r="Q142" s="1"/>
  <c r="S142" s="1"/>
  <c r="S143" i="15"/>
  <c r="R143"/>
  <c r="T143" s="1"/>
  <c r="P120" i="7"/>
  <c r="Q120" s="1"/>
  <c r="S120" s="1"/>
  <c r="S121" i="15"/>
  <c r="R121"/>
  <c r="T121" s="1"/>
  <c r="P132" i="7"/>
  <c r="Q132" s="1"/>
  <c r="S132" s="1"/>
  <c r="R133" i="15"/>
  <c r="T133" s="1"/>
  <c r="S133"/>
  <c r="P69" i="6"/>
  <c r="D19" i="3"/>
  <c r="D21" s="1"/>
  <c r="P101" i="7"/>
  <c r="Q101" s="1"/>
  <c r="S101" s="1"/>
  <c r="R102" i="15"/>
  <c r="T102" s="1"/>
  <c r="S102"/>
  <c r="P103" i="7"/>
  <c r="Q103" s="1"/>
  <c r="S103" s="1"/>
  <c r="R104" i="15"/>
  <c r="T104" s="1"/>
  <c r="S104"/>
  <c r="P121" i="7"/>
  <c r="Q121" s="1"/>
  <c r="S121" s="1"/>
  <c r="S122" i="15"/>
  <c r="R122"/>
  <c r="T122" s="1"/>
  <c r="B62" i="13"/>
  <c r="T62"/>
  <c r="Q89" i="10"/>
  <c r="O87" i="7"/>
  <c r="P156" i="10"/>
  <c r="P130" i="7"/>
  <c r="Q130" s="1"/>
  <c r="S130" s="1"/>
  <c r="R131" i="15"/>
  <c r="T131" s="1"/>
  <c r="S131"/>
  <c r="P141" i="7"/>
  <c r="Q141" s="1"/>
  <c r="S141" s="1"/>
  <c r="R142" i="15"/>
  <c r="T142" s="1"/>
  <c r="S142"/>
  <c r="P89" i="7"/>
  <c r="Q89" s="1"/>
  <c r="S89" s="1"/>
  <c r="S92" i="8"/>
  <c r="T92" s="1"/>
  <c r="P139" i="7"/>
  <c r="Q139" s="1"/>
  <c r="S139" s="1"/>
  <c r="R140" i="15"/>
  <c r="T140" s="1"/>
  <c r="S140"/>
  <c r="P122" i="7"/>
  <c r="Q122" s="1"/>
  <c r="S122" s="1"/>
  <c r="R123" i="15"/>
  <c r="T123" s="1"/>
  <c r="S123"/>
  <c r="P148" i="7"/>
  <c r="Q148" s="1"/>
  <c r="S148" s="1"/>
  <c r="S149" i="15"/>
  <c r="R149"/>
  <c r="T149" s="1"/>
  <c r="O161" i="12"/>
  <c r="O162" s="1"/>
  <c r="L75" i="6"/>
  <c r="P117" i="7"/>
  <c r="Q117" s="1"/>
  <c r="S117" s="1"/>
  <c r="S118" i="15"/>
  <c r="R118"/>
  <c r="T118" s="1"/>
  <c r="E35" i="3"/>
  <c r="E18"/>
  <c r="G103" i="6"/>
  <c r="G4"/>
  <c r="P155" i="13"/>
  <c r="Q87"/>
  <c r="P86" i="7" s="1"/>
  <c r="Q86" s="1"/>
  <c r="S86" s="1"/>
  <c r="P136"/>
  <c r="Q136" s="1"/>
  <c r="S136" s="1"/>
  <c r="R137" i="15"/>
  <c r="T137" s="1"/>
  <c r="S137"/>
  <c r="P116" i="7"/>
  <c r="Q116" s="1"/>
  <c r="S116" s="1"/>
  <c r="R117" i="15"/>
  <c r="T117" s="1"/>
  <c r="S117"/>
  <c r="P99" i="7"/>
  <c r="Q99" s="1"/>
  <c r="S99" s="1"/>
  <c r="R100" i="15"/>
  <c r="T100" s="1"/>
  <c r="S100"/>
  <c r="P153" i="7"/>
  <c r="Q153" s="1"/>
  <c r="S153" s="1"/>
  <c r="R156" i="8"/>
  <c r="P102" i="7"/>
  <c r="Q102" s="1"/>
  <c r="S102" s="1"/>
  <c r="S103" i="15"/>
  <c r="R103"/>
  <c r="T103" s="1"/>
  <c r="R66" i="7"/>
  <c r="P6" i="6"/>
  <c r="L6" i="3"/>
  <c r="L35" i="6"/>
  <c r="P150" i="7"/>
  <c r="Q150" s="1"/>
  <c r="S150" s="1"/>
  <c r="R153" i="8"/>
  <c r="P155" i="11"/>
  <c r="Q80"/>
  <c r="O78" i="7"/>
  <c r="Q93" i="15"/>
  <c r="O92" i="7"/>
  <c r="P140"/>
  <c r="Q140" s="1"/>
  <c r="S140" s="1"/>
  <c r="S141" i="15"/>
  <c r="R141"/>
  <c r="T141" s="1"/>
  <c r="P146" i="7"/>
  <c r="Q146" s="1"/>
  <c r="S146" s="1"/>
  <c r="R147" i="15"/>
  <c r="T147" s="1"/>
  <c r="S147"/>
  <c r="P123" i="7"/>
  <c r="Q123" s="1"/>
  <c r="S123" s="1"/>
  <c r="R124" i="15"/>
  <c r="T124" s="1"/>
  <c r="S124"/>
  <c r="P114" i="7"/>
  <c r="Q114" s="1"/>
  <c r="S114" s="1"/>
  <c r="R115" i="15"/>
  <c r="T115" s="1"/>
  <c r="S115"/>
  <c r="P74" i="7"/>
  <c r="Q77" i="15"/>
  <c r="O75" i="7"/>
  <c r="P143"/>
  <c r="Q143" s="1"/>
  <c r="S143" s="1"/>
  <c r="S144" i="15"/>
  <c r="R144"/>
  <c r="T144" s="1"/>
  <c r="P118" i="7"/>
  <c r="Q118" s="1"/>
  <c r="S118" s="1"/>
  <c r="S119" i="15"/>
  <c r="R119"/>
  <c r="T119" s="1"/>
  <c r="Q111" i="10"/>
  <c r="O109" i="7"/>
  <c r="P135"/>
  <c r="Q135" s="1"/>
  <c r="S135" s="1"/>
  <c r="S136" i="15"/>
  <c r="R136"/>
  <c r="T136" s="1"/>
  <c r="O89" i="6"/>
  <c r="L7" l="1"/>
  <c r="E6" i="1"/>
  <c r="O154" i="7"/>
  <c r="P44"/>
  <c r="Q44" s="1"/>
  <c r="S44" s="1"/>
  <c r="R46" i="15"/>
  <c r="T46" s="1"/>
  <c r="S46"/>
  <c r="N60" i="7"/>
  <c r="P48"/>
  <c r="Q48" s="1"/>
  <c r="S48" s="1"/>
  <c r="S50" i="15"/>
  <c r="R50"/>
  <c r="T50" s="1"/>
  <c r="Q41"/>
  <c r="O39" i="7"/>
  <c r="K4" i="6"/>
  <c r="K137"/>
  <c r="Q25" i="15"/>
  <c r="O23" i="7"/>
  <c r="P62" i="15"/>
  <c r="Q38"/>
  <c r="O36" i="7"/>
  <c r="P28"/>
  <c r="Q28" s="1"/>
  <c r="S28" s="1"/>
  <c r="S30" i="15"/>
  <c r="R30"/>
  <c r="T30" s="1"/>
  <c r="Q40"/>
  <c r="O38" i="7"/>
  <c r="Q26" i="15"/>
  <c r="O24" i="7"/>
  <c r="L123" i="6"/>
  <c r="O7" i="15"/>
  <c r="O6" s="1"/>
  <c r="O159"/>
  <c r="O160" s="1"/>
  <c r="Q74" i="7"/>
  <c r="S74" s="1"/>
  <c r="R111" i="10"/>
  <c r="T111" s="1"/>
  <c r="P109" i="7"/>
  <c r="Q109" s="1"/>
  <c r="S109" s="1"/>
  <c r="S111" i="10"/>
  <c r="P75" i="7"/>
  <c r="Q75" s="1"/>
  <c r="S75" s="1"/>
  <c r="R77" i="15"/>
  <c r="T77" s="1"/>
  <c r="S77"/>
  <c r="P159" i="11"/>
  <c r="P160" s="1"/>
  <c r="M58" i="6"/>
  <c r="P157" i="10"/>
  <c r="P158" s="1"/>
  <c r="M41" i="6"/>
  <c r="M52" s="1"/>
  <c r="P7" i="10"/>
  <c r="P6" s="1"/>
  <c r="Q157" i="12"/>
  <c r="R81"/>
  <c r="T81" s="1"/>
  <c r="S81"/>
  <c r="P81" i="7"/>
  <c r="Q81" s="1"/>
  <c r="S81" s="1"/>
  <c r="R83" i="15"/>
  <c r="T83" s="1"/>
  <c r="S83"/>
  <c r="N120" i="6"/>
  <c r="O109"/>
  <c r="D64" i="3"/>
  <c r="K35"/>
  <c r="D47"/>
  <c r="E66" i="7"/>
  <c r="G68" i="11"/>
  <c r="H67"/>
  <c r="F65" i="7"/>
  <c r="F66" s="1"/>
  <c r="F5" s="1"/>
  <c r="F4" s="1"/>
  <c r="P92"/>
  <c r="Q92" s="1"/>
  <c r="S92" s="1"/>
  <c r="S93" i="15"/>
  <c r="R93"/>
  <c r="T93" s="1"/>
  <c r="Q155" i="13"/>
  <c r="S87"/>
  <c r="R87"/>
  <c r="T87" s="1"/>
  <c r="P18" i="6"/>
  <c r="R5" i="7"/>
  <c r="K19" i="3"/>
  <c r="L18"/>
  <c r="O6" i="13"/>
  <c r="P159"/>
  <c r="P160" s="1"/>
  <c r="M92" i="6"/>
  <c r="M103" s="1"/>
  <c r="P7" i="13"/>
  <c r="P6" s="1"/>
  <c r="E64" i="3"/>
  <c r="E76" s="1"/>
  <c r="E47"/>
  <c r="Q156" i="10"/>
  <c r="S89"/>
  <c r="P87" i="7"/>
  <c r="Q87" s="1"/>
  <c r="S87" s="1"/>
  <c r="R89" i="10"/>
  <c r="T89" s="1"/>
  <c r="S93"/>
  <c r="P91" i="7"/>
  <c r="Q91" s="1"/>
  <c r="S91" s="1"/>
  <c r="R93" i="10"/>
  <c r="T93" s="1"/>
  <c r="P94" i="7"/>
  <c r="Q94" s="1"/>
  <c r="S94" s="1"/>
  <c r="R95" i="15"/>
  <c r="T95" s="1"/>
  <c r="S95"/>
  <c r="Q161" i="8"/>
  <c r="Q162" s="1"/>
  <c r="N24" i="6"/>
  <c r="Q8" i="8"/>
  <c r="R157"/>
  <c r="B157" s="1"/>
  <c r="S157"/>
  <c r="T157" s="1"/>
  <c r="T155" i="14"/>
  <c r="B155"/>
  <c r="F7" i="12"/>
  <c r="C74" i="6"/>
  <c r="K18" i="3"/>
  <c r="P84" i="7"/>
  <c r="Q84" s="1"/>
  <c r="S84" s="1"/>
  <c r="R85" i="15"/>
  <c r="T85" s="1"/>
  <c r="S85"/>
  <c r="M35" i="6"/>
  <c r="Q89"/>
  <c r="Q155" i="15"/>
  <c r="Q155" i="11"/>
  <c r="S80"/>
  <c r="R80"/>
  <c r="T80" s="1"/>
  <c r="P78" i="7"/>
  <c r="Q78" s="1"/>
  <c r="S78" s="1"/>
  <c r="S6" i="11"/>
  <c r="D5" i="1"/>
  <c r="D6" s="1"/>
  <c r="P77" i="7"/>
  <c r="Q77" s="1"/>
  <c r="S77" s="1"/>
  <c r="R79" i="15"/>
  <c r="T79" s="1"/>
  <c r="S79"/>
  <c r="P161" i="12"/>
  <c r="P162" s="1"/>
  <c r="M75" i="6"/>
  <c r="Q6" i="14"/>
  <c r="S7"/>
  <c r="R7"/>
  <c r="P106" i="7"/>
  <c r="Q106" s="1"/>
  <c r="S106" s="1"/>
  <c r="S107" i="11"/>
  <c r="R107"/>
  <c r="T107" s="1"/>
  <c r="H68" i="12"/>
  <c r="G69"/>
  <c r="P105" i="7"/>
  <c r="Q105" s="1"/>
  <c r="S105" s="1"/>
  <c r="S106" i="11"/>
  <c r="R106"/>
  <c r="T106" s="1"/>
  <c r="P79" i="7"/>
  <c r="Q79" s="1"/>
  <c r="S79" s="1"/>
  <c r="R81" i="15"/>
  <c r="T81" s="1"/>
  <c r="S81"/>
  <c r="P133" i="7"/>
  <c r="Q133" s="1"/>
  <c r="S133" s="1"/>
  <c r="R134" i="15"/>
  <c r="T134" s="1"/>
  <c r="S134"/>
  <c r="F7" i="11"/>
  <c r="C57" i="6"/>
  <c r="M7" l="1"/>
  <c r="P24" i="7"/>
  <c r="Q24" s="1"/>
  <c r="S24" s="1"/>
  <c r="S26" i="15"/>
  <c r="R26"/>
  <c r="T26" s="1"/>
  <c r="O60" i="7"/>
  <c r="P36"/>
  <c r="Q36" s="1"/>
  <c r="S36" s="1"/>
  <c r="R38" i="15"/>
  <c r="T38" s="1"/>
  <c r="S38"/>
  <c r="P23" i="7"/>
  <c r="Q62" i="15"/>
  <c r="N123" i="6" s="1"/>
  <c r="N4" s="1"/>
  <c r="S25" i="15"/>
  <c r="R25"/>
  <c r="L4" i="6"/>
  <c r="L137"/>
  <c r="P38" i="7"/>
  <c r="Q38" s="1"/>
  <c r="S38" s="1"/>
  <c r="S40" i="15"/>
  <c r="R40"/>
  <c r="T40" s="1"/>
  <c r="P39" i="7"/>
  <c r="Q39" s="1"/>
  <c r="S39" s="1"/>
  <c r="S41" i="15"/>
  <c r="R41"/>
  <c r="T41" s="1"/>
  <c r="M123" i="6"/>
  <c r="S62" i="15"/>
  <c r="P7"/>
  <c r="P6" s="1"/>
  <c r="P159"/>
  <c r="P160" s="1"/>
  <c r="F6" i="11"/>
  <c r="D74" i="6"/>
  <c r="D86" s="1"/>
  <c r="G7" i="12"/>
  <c r="G6" s="1"/>
  <c r="Q159" i="11"/>
  <c r="Q160" s="1"/>
  <c r="N58" i="6"/>
  <c r="O58" s="1"/>
  <c r="Q58" s="1"/>
  <c r="R155" i="11"/>
  <c r="S155"/>
  <c r="K47" i="3"/>
  <c r="Q161" i="12"/>
  <c r="Q162" s="1"/>
  <c r="N75" i="6"/>
  <c r="O75" s="1"/>
  <c r="Q75" s="1"/>
  <c r="S157" i="12"/>
  <c r="R157"/>
  <c r="I68"/>
  <c r="H69"/>
  <c r="T7" i="14"/>
  <c r="C7"/>
  <c r="C8" s="1"/>
  <c r="R6"/>
  <c r="T6" s="1"/>
  <c r="Q159" i="15"/>
  <c r="Q160" s="1"/>
  <c r="N126" i="6"/>
  <c r="R155" i="15"/>
  <c r="S155"/>
  <c r="C86" i="6"/>
  <c r="Q6" i="8"/>
  <c r="R8"/>
  <c r="S8"/>
  <c r="Q157" i="10"/>
  <c r="Q158" s="1"/>
  <c r="N41" i="6"/>
  <c r="R156" i="10"/>
  <c r="S156"/>
  <c r="Q7"/>
  <c r="E5" i="7"/>
  <c r="P154"/>
  <c r="Q154" s="1"/>
  <c r="C69" i="6"/>
  <c r="C6"/>
  <c r="F6" i="12"/>
  <c r="N35" i="6"/>
  <c r="O24"/>
  <c r="R4" i="7"/>
  <c r="L5" i="1"/>
  <c r="Q159" i="13"/>
  <c r="Q160" s="1"/>
  <c r="Q7"/>
  <c r="N92" i="6"/>
  <c r="R155" i="13"/>
  <c r="S155"/>
  <c r="H68" i="11"/>
  <c r="I67"/>
  <c r="G65" i="7"/>
  <c r="G66" s="1"/>
  <c r="G5" s="1"/>
  <c r="G4" s="1"/>
  <c r="K64" i="3"/>
  <c r="D76"/>
  <c r="K76" s="1"/>
  <c r="K21"/>
  <c r="M22"/>
  <c r="G7" i="11"/>
  <c r="G6" s="1"/>
  <c r="D57" i="6"/>
  <c r="Q109"/>
  <c r="O120"/>
  <c r="Q120" s="1"/>
  <c r="Q7" i="15" l="1"/>
  <c r="P60" i="7"/>
  <c r="Q23"/>
  <c r="T25" i="15"/>
  <c r="R62"/>
  <c r="R159" s="1"/>
  <c r="N7" i="6"/>
  <c r="O7" s="1"/>
  <c r="Q7" s="1"/>
  <c r="M4"/>
  <c r="O4" s="1"/>
  <c r="Q4" s="1"/>
  <c r="M137"/>
  <c r="O123"/>
  <c r="Q123" s="1"/>
  <c r="Q6" i="13"/>
  <c r="R7"/>
  <c r="B154" i="7"/>
  <c r="S154"/>
  <c r="T8" i="8"/>
  <c r="C8"/>
  <c r="C9" s="1"/>
  <c r="R6"/>
  <c r="T155" i="11"/>
  <c r="B155"/>
  <c r="D69" i="6"/>
  <c r="D6"/>
  <c r="D18" s="1"/>
  <c r="S7" i="13"/>
  <c r="C18" i="6"/>
  <c r="E4" i="7"/>
  <c r="B156" i="10"/>
  <c r="T159"/>
  <c r="Q7" i="8"/>
  <c r="S6"/>
  <c r="T155" i="15"/>
  <c r="B155"/>
  <c r="E74" i="6"/>
  <c r="H7" i="12"/>
  <c r="J67" i="11"/>
  <c r="I68"/>
  <c r="H65" i="7"/>
  <c r="H66" s="1"/>
  <c r="H5" s="1"/>
  <c r="H4" s="1"/>
  <c r="T155" i="13"/>
  <c r="B155"/>
  <c r="O41" i="6"/>
  <c r="N52"/>
  <c r="Q6" i="15"/>
  <c r="R7"/>
  <c r="S7"/>
  <c r="I69" i="12"/>
  <c r="J68"/>
  <c r="E57" i="6"/>
  <c r="H7" i="11"/>
  <c r="H6" s="1"/>
  <c r="N103" i="6"/>
  <c r="O92"/>
  <c r="Q24"/>
  <c r="O35"/>
  <c r="Q35" s="1"/>
  <c r="Q6" i="10"/>
  <c r="R7"/>
  <c r="S7"/>
  <c r="N137" i="6"/>
  <c r="O126"/>
  <c r="R161" i="12"/>
  <c r="T157"/>
  <c r="B157"/>
  <c r="S23" i="7" l="1"/>
  <c r="Q60"/>
  <c r="T62" i="15"/>
  <c r="B62"/>
  <c r="F74" i="6"/>
  <c r="F86" s="1"/>
  <c r="I7" i="12"/>
  <c r="I6" s="1"/>
  <c r="F57" i="6"/>
  <c r="I7" i="11"/>
  <c r="T7" i="13"/>
  <c r="C7"/>
  <c r="C8" s="1"/>
  <c r="R6"/>
  <c r="T6" s="1"/>
  <c r="T7" i="10"/>
  <c r="C7"/>
  <c r="C8" s="1"/>
  <c r="R6"/>
  <c r="Q41" i="6"/>
  <c r="O52"/>
  <c r="Q52" s="1"/>
  <c r="K67" i="11"/>
  <c r="J68"/>
  <c r="I65" i="7"/>
  <c r="I66" s="1"/>
  <c r="I5" s="1"/>
  <c r="I4" s="1"/>
  <c r="O137" i="6"/>
  <c r="Q137" s="1"/>
  <c r="Q126"/>
  <c r="Q92"/>
  <c r="O103"/>
  <c r="Q103" s="1"/>
  <c r="T7" i="15"/>
  <c r="C7"/>
  <c r="C8" s="1"/>
  <c r="R6"/>
  <c r="T6" s="1"/>
  <c r="H6" i="12"/>
  <c r="E6" i="6"/>
  <c r="E69"/>
  <c r="J69" i="12"/>
  <c r="K68"/>
  <c r="E86" i="6"/>
  <c r="S60" i="7" l="1"/>
  <c r="B60"/>
  <c r="E18" i="6"/>
  <c r="G57"/>
  <c r="J7" i="11"/>
  <c r="N68" i="12"/>
  <c r="K69"/>
  <c r="K68" i="11"/>
  <c r="N67"/>
  <c r="J65" i="7"/>
  <c r="J66" s="1"/>
  <c r="I6" i="11"/>
  <c r="G74" i="6"/>
  <c r="J7" i="12"/>
  <c r="F6" i="6"/>
  <c r="F18" s="1"/>
  <c r="F69"/>
  <c r="J6" i="12" l="1"/>
  <c r="J5" i="7"/>
  <c r="H74" i="6"/>
  <c r="H86" s="1"/>
  <c r="K7" i="12"/>
  <c r="K6" s="1"/>
  <c r="G86" i="6"/>
  <c r="N68" i="11"/>
  <c r="O67"/>
  <c r="M65" i="7"/>
  <c r="M66" s="1"/>
  <c r="M5" s="1"/>
  <c r="M4" s="1"/>
  <c r="N69" i="12"/>
  <c r="O68"/>
  <c r="J6" i="11"/>
  <c r="H57" i="6"/>
  <c r="K7" i="11"/>
  <c r="G6" i="6"/>
  <c r="G18" s="1"/>
  <c r="G69"/>
  <c r="O68" i="11" l="1"/>
  <c r="P67"/>
  <c r="N65" i="7"/>
  <c r="N66" s="1"/>
  <c r="N5" s="1"/>
  <c r="N4" s="1"/>
  <c r="H6" i="6"/>
  <c r="H18" s="1"/>
  <c r="H69"/>
  <c r="K74"/>
  <c r="N7" i="12"/>
  <c r="K57" i="6"/>
  <c r="N7" i="11"/>
  <c r="N6" s="1"/>
  <c r="J4" i="7"/>
  <c r="Q5"/>
  <c r="K6" i="11"/>
  <c r="O69" i="12"/>
  <c r="P68"/>
  <c r="S5" i="7" l="1"/>
  <c r="Q4"/>
  <c r="C5"/>
  <c r="C6" s="1"/>
  <c r="N6" i="12"/>
  <c r="P69"/>
  <c r="Q68"/>
  <c r="R68"/>
  <c r="T68" s="1"/>
  <c r="K86" i="6"/>
  <c r="L74"/>
  <c r="L86" s="1"/>
  <c r="O7" i="12"/>
  <c r="O6" s="1"/>
  <c r="P68" i="11"/>
  <c r="Q67"/>
  <c r="O65" i="7"/>
  <c r="O66" s="1"/>
  <c r="K69" i="6"/>
  <c r="K6"/>
  <c r="K18" s="1"/>
  <c r="O7" i="11"/>
  <c r="O6" s="1"/>
  <c r="L57" i="6"/>
  <c r="O5" i="7" l="1"/>
  <c r="O4" s="1"/>
  <c r="P7" i="12"/>
  <c r="P6" s="1"/>
  <c r="M74" i="6"/>
  <c r="Q68" i="11"/>
  <c r="P65" i="7"/>
  <c r="S67" i="11"/>
  <c r="M57" i="6"/>
  <c r="P7" i="11"/>
  <c r="P6" s="1"/>
  <c r="S68"/>
  <c r="L69" i="6"/>
  <c r="L6"/>
  <c r="L18" s="1"/>
  <c r="R67" i="11"/>
  <c r="T67" s="1"/>
  <c r="Q69" i="12"/>
  <c r="S68"/>
  <c r="Q65" i="7" l="1"/>
  <c r="S65" s="1"/>
  <c r="P66"/>
  <c r="Q66" s="1"/>
  <c r="M69" i="6"/>
  <c r="M6"/>
  <c r="M18" s="1"/>
  <c r="M86"/>
  <c r="N74"/>
  <c r="N86" s="1"/>
  <c r="Q7" i="12"/>
  <c r="S69"/>
  <c r="R69"/>
  <c r="Q7" i="11"/>
  <c r="N57" i="6"/>
  <c r="R68" i="11"/>
  <c r="S66" i="7" l="1"/>
  <c r="B66"/>
  <c r="N69" i="6"/>
  <c r="N6"/>
  <c r="O57"/>
  <c r="Q6" i="11"/>
  <c r="R7"/>
  <c r="S7"/>
  <c r="T69" i="12"/>
  <c r="B69"/>
  <c r="T68" i="11"/>
  <c r="B68"/>
  <c r="Q6" i="12"/>
  <c r="S6" s="1"/>
  <c r="S7"/>
  <c r="R7"/>
  <c r="O74" i="6"/>
  <c r="O86" l="1"/>
  <c r="Q86" s="1"/>
  <c r="Q74"/>
  <c r="T7" i="12"/>
  <c r="C7"/>
  <c r="C8" s="1"/>
  <c r="R6"/>
  <c r="T6" s="1"/>
  <c r="T7" i="11"/>
  <c r="C7"/>
  <c r="C8" s="1"/>
  <c r="R6"/>
  <c r="T6" s="1"/>
  <c r="O69" i="6"/>
  <c r="Q69" s="1"/>
  <c r="Q57"/>
  <c r="N18"/>
  <c r="O6"/>
  <c r="O18" l="1"/>
  <c r="Q18" s="1"/>
  <c r="Q6"/>
  <c r="F67" i="4" l="1"/>
  <c r="C64" i="2"/>
  <c r="C65" l="1"/>
  <c r="L64"/>
  <c r="C65" i="1"/>
  <c r="M64" i="2"/>
  <c r="F68" i="4"/>
  <c r="O67"/>
  <c r="P67"/>
  <c r="Q67" s="1"/>
  <c r="L65" i="2" l="1"/>
  <c r="C6"/>
  <c r="M65"/>
  <c r="N65" s="1"/>
  <c r="C66" i="1"/>
  <c r="L65"/>
  <c r="M65"/>
  <c r="O68" i="4"/>
  <c r="B68" s="1"/>
  <c r="F6"/>
  <c r="P68"/>
  <c r="N64" i="2"/>
  <c r="N65" i="1" l="1"/>
  <c r="F5" i="4"/>
  <c r="O6"/>
  <c r="P6"/>
  <c r="C5" i="2"/>
  <c r="M5" s="1"/>
  <c r="L6"/>
  <c r="L5" s="1"/>
  <c r="N5" s="1"/>
  <c r="M6"/>
  <c r="Q68" i="4"/>
  <c r="L66" i="1"/>
  <c r="C7"/>
  <c r="M66"/>
  <c r="Q6" i="4" l="1"/>
  <c r="N6" i="2"/>
  <c r="N66" i="1"/>
  <c r="L7"/>
  <c r="C6"/>
  <c r="L6" s="1"/>
  <c r="M7"/>
  <c r="O5" i="4"/>
  <c r="P5" s="1"/>
  <c r="C6"/>
  <c r="C7" s="1"/>
  <c r="N7" i="1" l="1"/>
</calcChain>
</file>

<file path=xl/comments1.xml><?xml version="1.0" encoding="utf-8"?>
<comments xmlns="http://schemas.openxmlformats.org/spreadsheetml/2006/main">
  <authors>
    <author/>
  </authors>
  <commentList>
    <comment ref="C58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ЗЗСО № 271</t>
        </r>
      </text>
    </comment>
    <comment ref="C68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Інтернат-19 
1 уст*8 посад*1000,00 грн = 8000,00
	-Anonymous</t>
        </r>
      </text>
    </comment>
    <comment ref="D68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Малятко + Інтарнат-5
2 уст*7 посад * 1000,00 = 14000,00 грн</t>
        </r>
      </text>
    </comment>
    <comment ref="E68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Інтернат-6
1 уст * 7 посад * 1000,00 = 7000,00 грн</t>
        </r>
      </text>
    </comment>
    <comment ref="G68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2 уст ( БДТ + Вітряні гори) * 1 посада * 1000,00 грн = 1*2*1000
</t>
        </r>
      </text>
    </comment>
    <comment ref="C7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ЗЗСО № 107 (2200м2*90 грн)</t>
        </r>
      </text>
    </comment>
    <comment ref="G7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БДТ (1130 м2*90); Філія № 1 (410 м2*90); Філія № 2 ( 320м2*90); Вітряні гори (590м2*90)</t>
        </r>
      </text>
    </comment>
    <comment ref="B8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188 - 240,5
268 - 140,0
10,8%</t>
        </r>
      </text>
    </comment>
    <comment ref="C8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6- 1800,5
124 - 771,5
68 - 1550
100 - 2300,050
243 - 1950
10,8%</t>
        </r>
      </text>
    </comment>
    <comment ref="E8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2500 *10,8%
</t>
        </r>
      </text>
    </comment>
    <comment ref="B82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ЗДО № 142 344,00 ЗДО № 268 295,7 (7% інфляції додати)
</t>
        </r>
      </text>
    </comment>
    <comment ref="B83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ЗДО № 482
</t>
        </r>
      </text>
    </comment>
    <comment ref="C83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ЗЗСО 17. 100. 124
</t>
        </r>
      </text>
    </comment>
    <comment ref="B117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ЗДО № 162
</t>
        </r>
      </text>
    </comment>
    <comment ref="C117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ЗЗДО № 100
</t>
        </r>
      </text>
    </comment>
    <comment ref="C155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№ 34,45,257
	-Олена</t>
        </r>
      </text>
    </comment>
    <comment ref="B168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ЗДО № 96,120,45,435,486</t>
        </r>
      </text>
    </comment>
    <comment ref="C168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ЗЗСО № 63,68
</t>
        </r>
      </text>
    </comment>
    <comment ref="D168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Малятко</t>
        </r>
      </text>
    </comment>
    <comment ref="H168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Господарча група 2 особи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F6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ЗЗСО № 271</t>
        </r>
      </text>
    </comment>
    <comment ref="G7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Малятко + Інтарнат-5
2 уст*7 посад * 1000,00 = 14000,00 грн</t>
        </r>
      </text>
    </comment>
    <comment ref="H7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Інтернат-6
1 уст * 7 посад * 1000,00 = 7000,00 грн</t>
        </r>
      </text>
    </comment>
    <comment ref="J7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2 уст ( БДТ + Вітряні гори) * 1 посада * 1000,00 грн = 1*2*1000
</t>
        </r>
      </text>
    </comment>
    <comment ref="F74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ЗЗСО № 107 (2200м2*90 грн)</t>
        </r>
      </text>
    </comment>
    <comment ref="J74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БДТ (1130 м2*90); Філія № 1 (410 м2*90); Філія № 2 ( 320м2*90); Вітряні гори (590м2*90)</t>
        </r>
      </text>
    </comment>
    <comment ref="E84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188 - 240,5
268 - 140,0
10,8%</t>
        </r>
      </text>
    </comment>
    <comment ref="F84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6- 1800,5
124 - 771,5
68 - 1550
100 - 2300,050
243 - 1950
10,8%</t>
        </r>
      </text>
    </comment>
    <comment ref="H84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2500 *10,8%
</t>
        </r>
      </text>
    </comment>
    <comment ref="E85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ЗДО № 142 344,00 ЗДО № 268 295,7 (7% інфляції додати)
</t>
        </r>
      </text>
    </comment>
    <comment ref="E86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ЗДО № 482
</t>
        </r>
      </text>
    </comment>
    <comment ref="F86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ЗЗСО 17. 100. 124
</t>
        </r>
      </text>
    </comment>
    <comment ref="E120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ЗДО № 162
</t>
        </r>
      </text>
    </comment>
    <comment ref="F120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ЗЗДО № 100
</t>
        </r>
      </text>
    </comment>
    <comment ref="E17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ЗДО № 96,120,45,435,486</t>
        </r>
      </text>
    </comment>
    <comment ref="F17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 xml:space="preserve">ЗЗСО № 63,68
</t>
        </r>
      </text>
    </comment>
    <comment ref="G17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Малятко</t>
        </r>
      </text>
    </comment>
    <comment ref="K171" authorId="0">
      <text>
        <r>
          <rPr>
            <sz val="10"/>
            <color rgb="FF000000"/>
            <rFont val="Arial"/>
            <family val="2"/>
            <charset val="204"/>
            <scheme val="minor"/>
          </rPr>
          <t>Господарча група 2 особи</t>
        </r>
      </text>
    </comment>
  </commentList>
</comments>
</file>

<file path=xl/sharedStrings.xml><?xml version="1.0" encoding="utf-8"?>
<sst xmlns="http://schemas.openxmlformats.org/spreadsheetml/2006/main" count="3012" uniqueCount="435">
  <si>
    <t>ДОДАТКОВА ПОТРЕБА у видатках по загальному фонду на 2024 рік по галузі "Освіта" Подільського району</t>
  </si>
  <si>
    <t>тис.грн</t>
  </si>
  <si>
    <t>Вид робіт/товарів</t>
  </si>
  <si>
    <t>4611010</t>
  </si>
  <si>
    <t>4611021/1031</t>
  </si>
  <si>
    <t>4611022/1032</t>
  </si>
  <si>
    <t>4611025/1035</t>
  </si>
  <si>
    <t>4611026</t>
  </si>
  <si>
    <t>4611070</t>
  </si>
  <si>
    <t>4611141</t>
  </si>
  <si>
    <t>4611151/1052</t>
  </si>
  <si>
    <t>4611142</t>
  </si>
  <si>
    <t>4611200</t>
  </si>
  <si>
    <t>ВСЬОГО</t>
  </si>
  <si>
    <t>Сад</t>
  </si>
  <si>
    <t>ЗЗСО+ШДС+інт 19+ВС 2</t>
  </si>
  <si>
    <t>ВС 27+Інт5+Малят.</t>
  </si>
  <si>
    <t>інт. 6</t>
  </si>
  <si>
    <t>МВНК</t>
  </si>
  <si>
    <t>БДТ+вітряні гори</t>
  </si>
  <si>
    <t>ЦБ+Госп.гру.+ логп.</t>
  </si>
  <si>
    <t>ІРЦ-7</t>
  </si>
  <si>
    <t>допомога дітям-сиротам</t>
  </si>
  <si>
    <t>іклюзія</t>
  </si>
  <si>
    <t>Сума 10 %</t>
  </si>
  <si>
    <t>РАЗОМ по КПКВ (місцевий)</t>
  </si>
  <si>
    <t>Разом по КПКВ (субвенція)</t>
  </si>
  <si>
    <t>Заробітна плата місцевий</t>
  </si>
  <si>
    <t>Нарахування на заробітну плату</t>
  </si>
  <si>
    <t>Заробітна плата субвенція</t>
  </si>
  <si>
    <t>КЕКВ 2210 _Предмети, матеріали, обладнення та інвентар</t>
  </si>
  <si>
    <t>Шкільна форма для дітей сиріт</t>
  </si>
  <si>
    <t>Спортивна форма для дітей сиріт</t>
  </si>
  <si>
    <t>Атестати та свідоцтва в т.ч. ФІНАНСОВИЙ ЛІЦЕЙ = 0,6 тис. грн</t>
  </si>
  <si>
    <t>Придбання дезінфекційних засобів + хімії для басейну</t>
  </si>
  <si>
    <t>Аптечка для закладів</t>
  </si>
  <si>
    <t>Придбання канцтоварів</t>
  </si>
  <si>
    <t xml:space="preserve">Миючі та чистячі засоби </t>
  </si>
  <si>
    <t>Придбання паливно-мастильних матеріалів</t>
  </si>
  <si>
    <t xml:space="preserve">Придбання обладнання для укриття </t>
  </si>
  <si>
    <t>Придбання товарів для ремонтних робіт</t>
  </si>
  <si>
    <t xml:space="preserve">Пожежний інвентар </t>
  </si>
  <si>
    <t xml:space="preserve">Господарчі товари </t>
  </si>
  <si>
    <t>Пришкільні таботи</t>
  </si>
  <si>
    <t>Військово-спортивна дитячо-юнацька гра "Джура"</t>
  </si>
  <si>
    <t>Періодична преса</t>
  </si>
  <si>
    <t>Державна символіка (прапори, тримачі)</t>
  </si>
  <si>
    <t>Товари для дистанційного навчання ЗЗСО+ШДС</t>
  </si>
  <si>
    <t>Придбання наборів для образотворчого мистецтва</t>
  </si>
  <si>
    <t xml:space="preserve">Шкільна документація    (журнали реєстрації + журнали (охрана праці + пожежка)  </t>
  </si>
  <si>
    <t>Придбання дидактичних матеріалів</t>
  </si>
  <si>
    <t>М"який інвентарь</t>
  </si>
  <si>
    <t>Придбання посуду</t>
  </si>
  <si>
    <t>Придбання обладнання для їдалень</t>
  </si>
  <si>
    <t>Придбання обладнання для харчоблоку</t>
  </si>
  <si>
    <t>Придбання обладнання для пралень</t>
  </si>
  <si>
    <t>Придбання меблів для відновлення груп</t>
  </si>
  <si>
    <t xml:space="preserve">Придбання меблів </t>
  </si>
  <si>
    <t>Придбання технічних засобів (техніки)(ортехнкі)</t>
  </si>
  <si>
    <t>Придбання побутових товарі</t>
  </si>
  <si>
    <t>Придбання електротоварів</t>
  </si>
  <si>
    <t>Спортивний інвентарь</t>
  </si>
  <si>
    <t>Заміна піску для ігор дітей ДНЗ</t>
  </si>
  <si>
    <t>Придбання обладнення для ігрового майданчика</t>
  </si>
  <si>
    <t>Іграшки</t>
  </si>
  <si>
    <t>Придбання катриджів</t>
  </si>
  <si>
    <t>Придбання обладнання для груп/класів</t>
  </si>
  <si>
    <t>Придбання взуття для БДТ</t>
  </si>
  <si>
    <t>Придбання музичних інструментів  БДТ</t>
  </si>
  <si>
    <t>Придбання одягу для БДТ</t>
  </si>
  <si>
    <t>Обладнання для хореорафічного залу (станки)</t>
  </si>
  <si>
    <t>Придбання обладнання та предметів (для предметних кабінетів)</t>
  </si>
  <si>
    <t>Папір Брайлівський</t>
  </si>
  <si>
    <t>Жалюзі, ролети, карнизи</t>
  </si>
  <si>
    <t xml:space="preserve">Створення "Нового освітнього простору" </t>
  </si>
  <si>
    <t>Облаштування ЗДО № 435 (пошкоджений в внаслудок военної агресії російської федерації)</t>
  </si>
  <si>
    <t>Аварійний акамульточний вихід</t>
  </si>
  <si>
    <t>РАЗОМ по 2210</t>
  </si>
  <si>
    <t>КЕКВ 2220_Медикаменти та перев'язувальні матеріали</t>
  </si>
  <si>
    <t>Придбання медикаментів в т.ч. ФІНАНСОВИЙ ЛІЦЕЙ = 253,8 тис. грн</t>
  </si>
  <si>
    <t>РАЗОМ по 2220</t>
  </si>
  <si>
    <t>КЕКВ 2230 _Продукти харчування</t>
  </si>
  <si>
    <t>Продукти харчування (фінансовий ліцей - 253,8 тис.грн)</t>
  </si>
  <si>
    <t>РАЗОМ по 2230</t>
  </si>
  <si>
    <t>КЕКВ 2240_Оплата послуг (крім комунальних)</t>
  </si>
  <si>
    <t>Компенсація за надання освітньої послуги дитині</t>
  </si>
  <si>
    <t>Атестація робочих місць</t>
  </si>
  <si>
    <t>Перезарядка та ремонт вогнегасників (фінансовий ліцей - 6,0 тис.грн)</t>
  </si>
  <si>
    <t>Встановлення та монтаж дверей до електрощитових</t>
  </si>
  <si>
    <t>Обробка горищ - (просочення деревяних конструкцій)</t>
  </si>
  <si>
    <t>Обслуговування та встановлення сайту (фін.ліцей - 3,6 тис.грн)</t>
  </si>
  <si>
    <t>Заправка картриджей в т.ч ФІН. ЛІЦЕЙ = 27,0 тис.грн</t>
  </si>
  <si>
    <t>програма ГІОЦ в т.ч. Фін.ліцей 45,0 тис.грн</t>
  </si>
  <si>
    <t>програма "Вовкотруб"</t>
  </si>
  <si>
    <t>програма "Медок"</t>
  </si>
  <si>
    <t>програма "СУПіК 2"</t>
  </si>
  <si>
    <t>Технічне обслуговування комп'ютерної техніки</t>
  </si>
  <si>
    <t>Обслуговування програми для проведення онлайн-конференцій</t>
  </si>
  <si>
    <t>Ремонт, перевірка та обслуговування водогонів шляхом пуску води (зросла потреба у відновленні (проведення ремонту) заміни елементів (кранів протипожежних водогонів) в звязку зі зношеність кранів водогонів)</t>
  </si>
  <si>
    <t>Встановлення монтаж  внутрішнього водогону (зовнішнього) (до ЗДО цільовий фонд)</t>
  </si>
  <si>
    <t>Оповіщення АПС (системи для сповіщення про небезпеку, радіотрансляція повідомлення)</t>
  </si>
  <si>
    <t>Проект по димовидаленню в сходових клітках типу СК1</t>
  </si>
  <si>
    <t>Заміна гратів на легкорозпашні (зі встановленням)</t>
  </si>
  <si>
    <t>Послуги зв'язку та доступу до інтернету (інтернет в укриття)</t>
  </si>
  <si>
    <t>Оплата банківських послуг та комісійної винагороди</t>
  </si>
  <si>
    <t>Проведення медичного огляду в т.ч ФІН. ЛІЦЕЙ = 24,0тис.грн</t>
  </si>
  <si>
    <t>Послуги із спостереження, обслуговування та реагування на засоби тривожної сигналізації , охороної та пожедної сигналізації, (фіна.ліц-9,0 тис.грн- кабінет інформатики - 9,0 тис.грн)</t>
  </si>
  <si>
    <t>Дератизація в т.ч ФІН. ЛІЦЕЙ = 8,0 тис.грн</t>
  </si>
  <si>
    <t>Дезинсекція</t>
  </si>
  <si>
    <t>Встановлення, монтаж АПС</t>
  </si>
  <si>
    <t>Модернізація АПС</t>
  </si>
  <si>
    <t>Поточний (аварійний) ремонт внутрішніх та зовнішніх інженерних мереж систем ГВП, ХВП, опалення та каналізації</t>
  </si>
  <si>
    <t>Поточний (аварійний) ремонт обладнань пралень та харчоблоків</t>
  </si>
  <si>
    <t>Поточний (аварійний) ремонт електромереж, електрощитових та освітлення</t>
  </si>
  <si>
    <t>Поточний ремонт покрівлі</t>
  </si>
  <si>
    <t xml:space="preserve">Поточний ремонт приміщень </t>
  </si>
  <si>
    <t xml:space="preserve">Поточний ремонт найспростіших укриттів та захисних споруд </t>
  </si>
  <si>
    <t>Поточний ремонт вентиляційних систем</t>
  </si>
  <si>
    <t>Поточний ремонт лівнестічної системи</t>
  </si>
  <si>
    <t>Розробка проекта та монтаж системи блискавкозахисту</t>
  </si>
  <si>
    <t>Поточний (аварійний) ремонт вхідної групи (безбар'єрність)</t>
  </si>
  <si>
    <t xml:space="preserve">Ремонт, обслуговування АПС  та виведення на пульт </t>
  </si>
  <si>
    <t>Поточний (аварійний ) ремонт огорожі</t>
  </si>
  <si>
    <t>Технічне обслуговування теплопунктів , отримання довідки Є8 (фінансовий ліцей - 10,0 тис.грн)</t>
  </si>
  <si>
    <t>Технічне обслуговування систем вентиляції</t>
  </si>
  <si>
    <t>Технічне обслуговування газового обладнання</t>
  </si>
  <si>
    <t>Технічне обслуговування електрощитових</t>
  </si>
  <si>
    <t>Технічне обслуговування систем теплопостачання, опалення ,водопостачання, каналізації, сантехнічного обладнання</t>
  </si>
  <si>
    <t>Технічне обслуговування обладнання, пралень та харчоблоків</t>
  </si>
  <si>
    <t>Технічне обслуговування зовнішнього і внутрішнього освітленння</t>
  </si>
  <si>
    <t>Обслуговування тривожної кнопки (охоронної сигналізації)</t>
  </si>
  <si>
    <t>Обслуговування та ремонт питних фонтанчиків і фільтруючих систем</t>
  </si>
  <si>
    <t>Обслуговування та поточний ремонт футбольних полів з штучним покриттям та стадіонів</t>
  </si>
  <si>
    <t>Метрологічна повірка та послуги з поточного ремонту обслуговування лічильників обліку холодної води і водопостачання обладнання</t>
  </si>
  <si>
    <t>Заміна лічильників обліку теплової енергії і теплопостачання та розробка, погодження проектної документації на установку нових лічильників</t>
  </si>
  <si>
    <t>Послуги з заміни лічильникеів обліку холодної води</t>
  </si>
  <si>
    <t>Промивка систем теплопостачання, ремонт стоків, трубопроводів та запірної арматури</t>
  </si>
  <si>
    <t>Перевірка технічного стану діючих електроустановок та вимірювання опору розтікання на основних заземлювачах і заземлення магістралей і устаткування</t>
  </si>
  <si>
    <t>Підготовка до опалювального сезону 2023-2024 рр.</t>
  </si>
  <si>
    <t>Заміна лічильників обліку холодної води і водопостачання обладнання</t>
  </si>
  <si>
    <t>Метрологічна повірка та ремонт лічильників обліку теплової енергії теплопостачання</t>
  </si>
  <si>
    <t>Послуги з вивозу листя</t>
  </si>
  <si>
    <t>Послуги з вивозу гілля</t>
  </si>
  <si>
    <t>Вивіз твердих матеріалів</t>
  </si>
  <si>
    <t>Утилізація ламп</t>
  </si>
  <si>
    <t>Реєстрація речових прав на нерухоме майно (земельні ділянки)</t>
  </si>
  <si>
    <t>Реєстрація речових прав на нерухоме майно (нежитлові будівлі)</t>
  </si>
  <si>
    <t>Експертна оцінка земельних ділянок</t>
  </si>
  <si>
    <t>Виготовлення проектів землеустрою</t>
  </si>
  <si>
    <t>Виготовлення технічних паспортів будівель</t>
  </si>
  <si>
    <t>Обслуговування кондиціонерів</t>
  </si>
  <si>
    <t>Послуги по обробці архівних документів</t>
  </si>
  <si>
    <t>Висотні роботи альпіністів, збивання бурульок</t>
  </si>
  <si>
    <t>Проведення лабораторних випробувань згідно санітарного регламенту. Аналіз води в т.ч ФІН. ЛІЦЕЙ = 3,5 тис.грн</t>
  </si>
  <si>
    <t>Прання білизни</t>
  </si>
  <si>
    <t>Проведення сухого чищення постільних речей згідно санітарного регламенту</t>
  </si>
  <si>
    <t>Проведення сухого чищення постільних речей згідно санітарного регламенту ШДС</t>
  </si>
  <si>
    <t>Проведення лабораторних випробувань згідно санітарного регламенту. Аналіз ПІСКУ (ДНЗ+ШДС)</t>
  </si>
  <si>
    <t>Установка локальної комп'ютерної мережі (ЗЗСО № 123)</t>
  </si>
  <si>
    <t>Програмного забезпечення</t>
  </si>
  <si>
    <t>Встановлення та монтаж балетних станків(дзеркала)</t>
  </si>
  <si>
    <t>Замовлення автобуса за межі Києва "Джура","Туристичний зліт"</t>
  </si>
  <si>
    <t>Оплата послуг харчування на період проведення заходу "Джура"</t>
  </si>
  <si>
    <t>Оренда зали для звітного концерту ансамблю "Зернятко" Вітряні гори</t>
  </si>
  <si>
    <t>Зйомка відеоролика - "Трипілля на Подолі" Вітряні гори</t>
  </si>
  <si>
    <t>Послуги з обрізки дерев, сухого гілля ФІН.ЛІЦЕЙ</t>
  </si>
  <si>
    <t>Експлутуаційні послуги (оплата послуг з оренди)</t>
  </si>
  <si>
    <t>Технічне обслуговування генераторів</t>
  </si>
  <si>
    <t>Встановлення та підключення модемів до лічильників ЦО</t>
  </si>
  <si>
    <t>Розмежування балансової належності каналізаційних мереж та мереж холодного водопостачання</t>
  </si>
  <si>
    <t>Разом по КЕКВ 2240</t>
  </si>
  <si>
    <t>КЕКВ 2250_Видатки на відрядження</t>
  </si>
  <si>
    <t>Видатки на відрядження</t>
  </si>
  <si>
    <t>Разом по КЕКВ 2250</t>
  </si>
  <si>
    <t>КЕКВ 2270_Оплата комунальних послуг та енергоносіїв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</si>
  <si>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</si>
  <si>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</si>
  <si>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</si>
  <si>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природго газу</t>
  </si>
  <si>
    <t>Оплата з вивозу сміття в т.ч ФІН. ЛІЦЕЙ = 22,0 тис.грн.</t>
  </si>
  <si>
    <t>Оплата енергосервісу</t>
  </si>
  <si>
    <t>Разом по КЕКВ 2270</t>
  </si>
  <si>
    <t>КЕКВ 2282_Дослідження і розробки, окремі заходи по реалізації державних(регіональних) програм</t>
  </si>
  <si>
    <t>Навчання керівників з пожежної безпеки</t>
  </si>
  <si>
    <t xml:space="preserve">Навчання з електробезпеки </t>
  </si>
  <si>
    <t>Навчання відповідальних за газове господарювання</t>
  </si>
  <si>
    <t xml:space="preserve">Підвищення кваліфікації кадрів </t>
  </si>
  <si>
    <t>Керівники субєктів господарювання, установ та організаці (СГ),їх заступники закладів освіти</t>
  </si>
  <si>
    <t>Заступники керівників закладів освіти незалежно від форм власності, фунуціональні обовязки яких повязані із забезпеченням цивільного захисту(очолюють комісії з питань евакуації)</t>
  </si>
  <si>
    <t>Посадові особи закладів освіти незалежно від форм власності, які виконують обовязкисекретарів комісій з питань евакуації</t>
  </si>
  <si>
    <t>Керівники навчальниг груп з підготовки працівників субєктів господарюванням діями у надзвичайних ситуаціях</t>
  </si>
  <si>
    <t>Пришкільні таботи (вистави)</t>
  </si>
  <si>
    <t>Разом по КЕКВ 2282</t>
  </si>
  <si>
    <t>КЕКВ 2610_Субсидії та поточні трансферти</t>
  </si>
  <si>
    <t>Субсидії та поточні трансферти</t>
  </si>
  <si>
    <t>Разом по КЕКВ 2610</t>
  </si>
  <si>
    <t>КЕКВ 2730_Інші виплати населенню</t>
  </si>
  <si>
    <t>Інші виплати населенню (допомога)</t>
  </si>
  <si>
    <t>Разом по КЕКВ 2730</t>
  </si>
  <si>
    <t>КЕКВ 2800_Інші поточні видатки</t>
  </si>
  <si>
    <t>«Інші поточні видатки» (судовий збір)</t>
  </si>
  <si>
    <t>Разом по КЕКВ 2800</t>
  </si>
  <si>
    <t>Головний бухгалтер</t>
  </si>
  <si>
    <t>Ольга ОЛІЙНИК</t>
  </si>
  <si>
    <t>Олена Король 298-22-41</t>
  </si>
  <si>
    <t>Віталій Шевчишин 298-22-31</t>
  </si>
  <si>
    <t>Любов Войтенко 298-22-42</t>
  </si>
  <si>
    <t>ПОТРЕБА у видатках по загальному фонду на 2024 рік по галузі "Освіта" Подільського району</t>
  </si>
  <si>
    <t>інклюзія</t>
  </si>
  <si>
    <t>РАЗОМ по  галузі "ОСВІТА"</t>
  </si>
  <si>
    <t>Придбання канцтоварів в т.ч. ФІНАНСОВИЙ ЛІЦЕЙ = 33,64 тис. грн</t>
  </si>
  <si>
    <t>Миючі та чистячі засоби в т.ч. ФІНАНСОВИЙ ЛІЦЕЙ = 37,16 тис. грн</t>
  </si>
  <si>
    <t>Придбання обладнання для укриття (в т.ч. ФІНАНСОВИЙ ЛІЦЕЙ = 150,0+32,8 = 182,8 тис.грн)</t>
  </si>
  <si>
    <t>Пожежний інвентар в т.ч. ФІНАНСОВИЙ ЛІЦЕЙ = 10,0 тис. грн</t>
  </si>
  <si>
    <t>Господарчі товари в т.ч. ФІНАНСОВИЙ ЛІЦЕЙ = 87,68 тис. грн</t>
  </si>
  <si>
    <t>Шкільна документація    (журнали реєстрації + журнали (охрана праці + пожежка)  в т.ч. ФІНАНСОВИЙ ЛІЦЕЙ = 2,191 тис. грн</t>
  </si>
  <si>
    <t>Придбання обладнання для сенсорної кімнати</t>
  </si>
  <si>
    <t>Створення "Нового освітнього простору"</t>
  </si>
  <si>
    <t>Послуги зв'язку та доступу до інтернету (інтернет в укриття)в т.ч ФІН. ЛІЦЕЙ = 9,6+5,4= 15,0тис.грн</t>
  </si>
  <si>
    <t>Поточний ремонт найспростіших укриттів та захисних споруд (Фінансовий ліцей - 120,0 тис.грн+150,0 тис.грн. заміна світильників укиття)</t>
  </si>
  <si>
    <t>Ремонт, обслуговування АПС  та виведення на пульт в т.ч ФІН. ЛІЦЕЙ = 28,0 тис.грн</t>
  </si>
  <si>
    <t>Технічні документи із землеустрою</t>
  </si>
  <si>
    <t>Обслуговування та аварійнией ремонт МІТП(фінансовий ліцей 14,4 тис.грн)</t>
  </si>
  <si>
    <t>Оплата з вивозу сміття в т.ч ФІН. ЛІЦЕЙ = 19,8 тис.грн.</t>
  </si>
  <si>
    <t>Навчання з електробезпеки (фінан.ліцей 1,0 тис.грн.)</t>
  </si>
  <si>
    <t>Підвищення кваліфікації кадрів (фінан.ліцей 15,0 тис.грн.)</t>
  </si>
  <si>
    <t>Місцевий 2024 рік</t>
  </si>
  <si>
    <t>ВСЬОГО місцевий</t>
  </si>
  <si>
    <t>Субвенція на 2024 рік</t>
  </si>
  <si>
    <t>Місцевий 2025 рік</t>
  </si>
  <si>
    <t>Кофіціент 1,069</t>
  </si>
  <si>
    <t>коефіціент 1,07</t>
  </si>
  <si>
    <t>коефіцієнт 1,086</t>
  </si>
  <si>
    <t>Субвенція на 2025 рік</t>
  </si>
  <si>
    <t>коефіціент 1,069</t>
  </si>
  <si>
    <t>Місцевий 2026 рік</t>
  </si>
  <si>
    <t>коефіціент 1,088</t>
  </si>
  <si>
    <t>коефіцієнт 1,071</t>
  </si>
  <si>
    <t>Субвенція на 2026 рік</t>
  </si>
  <si>
    <t>коефііціент 1,088</t>
  </si>
  <si>
    <t>ГРАНИЧНА у видатках по загальному фонду на 2024 рік по галузі "Освіта"</t>
  </si>
  <si>
    <t>Бюджет/договір</t>
  </si>
  <si>
    <t>РАЗОМ по галузі "ОСВІТА"</t>
  </si>
  <si>
    <t>суб</t>
  </si>
  <si>
    <t>Облаштування найпростіших укриттів (в т.ч. ФІНАНСОВИЙ ЛІЦЕЙ = 150,0+32,8 = 182,8 тис.грн)</t>
  </si>
  <si>
    <t>Придбання дидактичних матеріалів (спеціальних шкіл)</t>
  </si>
  <si>
    <t>Аварійний акумуляторний LED світильник ВИХІД</t>
  </si>
  <si>
    <t>Придбання медикаментів в т.ч. ФІНАНСОВИЙ ЛІЦЕЙ = 8,2тис. грн</t>
  </si>
  <si>
    <t>Обслуговування та встановлення сайту (фін.ліцей - 3,6 тис.грн), хостинг ІРЦ</t>
  </si>
  <si>
    <t>Встановлення монтаж  внутрішнього водогону (зовнішнього) (по ЗДО цільовий фонд)</t>
  </si>
  <si>
    <t>Заміна гратів на легкорозпашні (ролети захисні)(зі встановленням)</t>
  </si>
  <si>
    <t>Поточний ремонт АПС (модернізація) (диспетчеризація)</t>
  </si>
  <si>
    <t>Обслуговування (ремонт) кондиціонерів</t>
  </si>
  <si>
    <t>Технічне обслуговування (аварійний ремонт) генераторів</t>
  </si>
  <si>
    <t>Обслуговування та аварійний ремонт МІТП (фінансовий ліцей 14,4 тис.грн)</t>
  </si>
  <si>
    <t>В.о.начальника управління освіти</t>
  </si>
  <si>
    <t>Денис ЛЮТИЙ</t>
  </si>
  <si>
    <t>КПКВ</t>
  </si>
  <si>
    <t>КЕКВ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</si>
  <si>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</si>
  <si>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</si>
  <si>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</si>
  <si>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</si>
  <si>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</si>
  <si>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</si>
  <si>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</si>
  <si>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</si>
  <si>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</si>
  <si>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</si>
  <si>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</si>
  <si>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</si>
  <si>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по галузі "ОСВІТА" місцевий</t>
  </si>
  <si>
    <t>Всього по галузі ОСВІТА</t>
  </si>
  <si>
    <t>Всього по КПКВ 4611010</t>
  </si>
  <si>
    <t>Всього по КПКВ 4611021</t>
  </si>
  <si>
    <t>Всього по КПКВ 4611022</t>
  </si>
  <si>
    <t>Всього по КПКВ 4611025</t>
  </si>
  <si>
    <t>Всього по КПКВ 4611026</t>
  </si>
  <si>
    <t>Всього по КПКВ 4611070</t>
  </si>
  <si>
    <t>Всього по КПКВ 4611141</t>
  </si>
  <si>
    <t>Всього по КПКВ 4611142</t>
  </si>
  <si>
    <t>Всього по КПКВ 4611151</t>
  </si>
  <si>
    <t xml:space="preserve">жовтень </t>
  </si>
  <si>
    <t>Ремонт, перевірка та обслуговування водогонів шляхом пуску води</t>
  </si>
  <si>
    <t>Оповіщення АПС</t>
  </si>
  <si>
    <t>Поточний ремонт АПС (модернізація)</t>
  </si>
  <si>
    <t>Поточний ремонт найспростіших укриттів та захисних споруд (Фінансовий ліцей - 120,0 тис.грн+150,0 тис.грн. заміна світильників укриття)</t>
  </si>
  <si>
    <t>Обслуговування та аварійнией ремонт МІТП (фінансовий ліцей 14,4 тис.грн)</t>
  </si>
  <si>
    <t>Розрахунок до проекту кошторису по загальному фонду на 2024 рік по галузі "Освіта" Подільського району</t>
  </si>
  <si>
    <t>по КПКВ 4611010 "Надання дошкільної освіти"</t>
  </si>
  <si>
    <t xml:space="preserve">Атестати та свідоцтва </t>
  </si>
  <si>
    <t xml:space="preserve">Придбання канцтоварів </t>
  </si>
  <si>
    <t>Придбання обладнання для укриття</t>
  </si>
  <si>
    <t>Товари для дистанційного навчання</t>
  </si>
  <si>
    <t xml:space="preserve">Придбання медикаментів </t>
  </si>
  <si>
    <t>Перезарядка та ремонт вогнегасників</t>
  </si>
  <si>
    <t xml:space="preserve">Проведення медичного огляду </t>
  </si>
  <si>
    <t>Послуги із спостереження, обслуговування та реагування на засоби тривожної сигналізації , охороної та пожедної сигналізації</t>
  </si>
  <si>
    <t xml:space="preserve">Дератизація </t>
  </si>
  <si>
    <t>Ремонт, обслуговування АПС  та виведення на пульт</t>
  </si>
  <si>
    <t>Обслуговування та аварійнией ремонт МІТП</t>
  </si>
  <si>
    <t xml:space="preserve">Оплата з вивозу сміття </t>
  </si>
  <si>
    <t>по КПКВ 4611021 "Надання загальної середньої освіти закладами  загальної середньої освіти"</t>
  </si>
  <si>
    <t>4611021\4611031</t>
  </si>
  <si>
    <t xml:space="preserve">Встановлення монтаж  внутрішнього водогону (зовнішнього) </t>
  </si>
  <si>
    <t>по КПКВ 4611022 "Надання загальної середньої освіти спеціальними закладами загальної середньої освіти для дітей, які потребують корекції фізичного та/або розумового розвитку"</t>
  </si>
  <si>
    <t>4611022\4611032</t>
  </si>
  <si>
    <t xml:space="preserve">Продукти харчування </t>
  </si>
  <si>
    <t xml:space="preserve">Перезарядка та ремонт вогнегасників </t>
  </si>
  <si>
    <t xml:space="preserve">Обслуговування та встановлення сайту </t>
  </si>
  <si>
    <t xml:space="preserve">Заправка картриджей </t>
  </si>
  <si>
    <t xml:space="preserve">програма ГІОЦ </t>
  </si>
  <si>
    <t>Проведення медичного огляду</t>
  </si>
  <si>
    <t>Поточний ремонт найспростіших укриттів та захисних споруд</t>
  </si>
  <si>
    <t>Технічне обслуговування теплопунктів , отримання довідки Є8</t>
  </si>
  <si>
    <t>Проведення лабораторних випробувань згідно санітарного регламенту.</t>
  </si>
  <si>
    <t xml:space="preserve">Обслуговування та аварійнией ремонт МІТП </t>
  </si>
  <si>
    <t>по КПКВ 4611025 "Надання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розвитку"</t>
  </si>
  <si>
    <t>4611025\4611035</t>
  </si>
  <si>
    <t>Оплата з вивозу сміття</t>
  </si>
  <si>
    <t>по КПКВ 4611026 "Надання загальної середньої освіти мішкільними ресурсними центрами"</t>
  </si>
  <si>
    <t>Навчання з електробезпеки</t>
  </si>
  <si>
    <t>по КПКВ 4611070 "Надання позашкільної освіти закладами позашкільної освіти, заходи із позашкільної роботи з дітьми"</t>
  </si>
  <si>
    <t>по КПКВ 4611141 "Забезпечення діяльності інших закладів у сфері освіта"</t>
  </si>
  <si>
    <t>Продукти харчування</t>
  </si>
  <si>
    <t>по КПКВ 4611142 "Інші програми та заходи у сфері освіти"</t>
  </si>
  <si>
    <t>по КПКВ 4611151 "Забезпечення діяльності інклюзивно-ресурсних центрів за рахунок коштів міцевого бюджету"</t>
  </si>
  <si>
    <t>4611151\4611152</t>
  </si>
  <si>
    <t>ЗДО № 45, вул. Межова, 17</t>
  </si>
  <si>
    <t>ЗДО № 47, вул. Сирецька, 32/1</t>
  </si>
  <si>
    <t>ЗДО № 88, вул. Копилівська, 8</t>
  </si>
  <si>
    <t>ЗДО № 96, вул. Перемишльська, 19</t>
  </si>
  <si>
    <t>ЗДО № 162, вул. Оболонська, 5</t>
  </si>
  <si>
    <t>ЗДО № 163 , вул. Копилівська, 55</t>
  </si>
  <si>
    <t>ЗДО № 268, вул. Копилівська, 6</t>
  </si>
  <si>
    <t>ЗДО № 307, вул. Братська, 7/11</t>
  </si>
  <si>
    <t>ЗДО № 399, вул. Межова, 12-А</t>
  </si>
  <si>
    <t>ЗДО № 435, вул. Межова, 22 А</t>
  </si>
  <si>
    <t>ЗДО № 449, вул. Тульчинська, 7</t>
  </si>
  <si>
    <t>ЗДО № 676, вул. Ярославська, 30</t>
  </si>
  <si>
    <t>ЗДО № 802, вул. Западинська, 11</t>
  </si>
  <si>
    <t>ЗЗСО № 10, вул. Костянтинівська, 37</t>
  </si>
  <si>
    <t>ЗЗСО № 68, вул. Білицька, 41/43</t>
  </si>
  <si>
    <t>ЗЗСО № 93, пров. Межовий, 7</t>
  </si>
  <si>
    <t>Ліцей №100 «Поділ» вул. Покровська, 4/6</t>
  </si>
  <si>
    <t>ЗЗСО № 114, вул. Новомостицька, 10</t>
  </si>
  <si>
    <t>ЗЗСО № 118, вул. Тульчинська, 5</t>
  </si>
  <si>
    <t>ЗЗСО № 156, вул. Западинська, 10</t>
  </si>
  <si>
    <t>ЗЗСО № 193, вул. Світлицького, 22</t>
  </si>
  <si>
    <t>ЗЗСО № 262, вул. Галицька, 5</t>
  </si>
  <si>
    <t>ЗЗСО № 271, вул. Мостицька, 16</t>
  </si>
  <si>
    <t>ПШ “Поділля”, вул. Щекавицька, 43</t>
  </si>
  <si>
    <t>В(З)Ш № 27, пров. Ромський, 2</t>
  </si>
  <si>
    <t>НРЦ № 6, вул. Світлицького, 31/7</t>
  </si>
  <si>
    <t>МНВК, вул. Мостицька, 16</t>
  </si>
  <si>
    <t>БДТ ф.1, вул. Копилівська, 67</t>
  </si>
  <si>
    <t>БДТ ф.2, вул.Ярославська,40</t>
  </si>
  <si>
    <t>оу</t>
  </si>
  <si>
    <t>оп-2</t>
  </si>
  <si>
    <t>оп-5</t>
  </si>
  <si>
    <t>оу-2</t>
  </si>
  <si>
    <t>оу-3</t>
  </si>
  <si>
    <t>івк-2</t>
  </si>
  <si>
    <t>ВВК-1,4 (ОУ-2)</t>
  </si>
  <si>
    <t>ВВК-1,4 (оу)</t>
  </si>
  <si>
    <t>ВВК-1,4</t>
  </si>
  <si>
    <t>ВВК-2 (ОУ-3)</t>
  </si>
  <si>
    <t>ВВК 2</t>
  </si>
  <si>
    <t>ВВК 3,5</t>
  </si>
  <si>
    <t>ВВК 3,5 (оу-5)</t>
  </si>
  <si>
    <t>ВВК 5</t>
  </si>
  <si>
    <t>ВВК 5 (оу-7)</t>
  </si>
  <si>
    <t>ВП-1</t>
  </si>
  <si>
    <t>ВП-1,3</t>
  </si>
  <si>
    <t>ВП-2</t>
  </si>
  <si>
    <t>ВП-3</t>
  </si>
  <si>
    <t>ВП-4</t>
  </si>
  <si>
    <t>ВП-6</t>
  </si>
  <si>
    <t>ВП-9</t>
  </si>
  <si>
    <t>ВП-5</t>
  </si>
  <si>
    <t>В.о.головного бухгалтера</t>
  </si>
  <si>
    <t>Інна СУЛТАНОВА</t>
  </si>
  <si>
    <t>Розрахунок до кошторису по загальному фонду на 2024 рік по галузі "Освіта" Подільського району</t>
  </si>
  <si>
    <t xml:space="preserve">ВП-5(3) </t>
  </si>
  <si>
    <t>ЗДО №8, вул. Наталії Ужвій, 7 А</t>
  </si>
  <si>
    <t>ЗДО № 16, Андріївський узвіз, 4</t>
  </si>
  <si>
    <t>ЗДО № 25, просп. Василя Порика, 14 А</t>
  </si>
  <si>
    <t>ЗДО № 56, пров. Межовий, 7 А</t>
  </si>
  <si>
    <t>ЗДО № 72, вул. Новомостицька, 3 Д</t>
  </si>
  <si>
    <t>ЗДО № 98, просп Правди, 3 А</t>
  </si>
  <si>
    <t>ЗДО №103, просп. Георгія Гонгадзе, 24 А</t>
  </si>
  <si>
    <t>ЗДО № 104, вул. Полкова, 58</t>
  </si>
  <si>
    <t>ЗДО № 120, вул. Костянтинівська, 13 А</t>
  </si>
  <si>
    <t>ЗДО №142, просп. Правди, 96 А</t>
  </si>
  <si>
    <t>ЗДО № 188, вул. Івана Виговського, 6 А</t>
  </si>
  <si>
    <t>ЗДО № 482, вул. Івана Виговського, 14 А</t>
  </si>
  <si>
    <t>ЗДО № 486, вул. Івана Виговського, 20 Д</t>
  </si>
  <si>
    <t>ЗДО № 518, вул. Світлицького, 24 Б</t>
  </si>
  <si>
    <t>ЗДО № 556, просп Свободи, 32 А</t>
  </si>
  <si>
    <t>ЗДО № 563, просп. Свободи, 44 А</t>
  </si>
  <si>
    <t>ЗДО № 570, просп Георгія Гонгадзе, 16</t>
  </si>
  <si>
    <t>ЗДО № 626, просп Правди, 108 А</t>
  </si>
  <si>
    <t>ЗДО № 679, просп Геогія Гонгадзе, 32 Д</t>
  </si>
  <si>
    <t>ЗДО № 763, вул. Порика, 3 Б</t>
  </si>
  <si>
    <t>ЗДО 775, вул. Наталії Ужвій, 4 Б</t>
  </si>
  <si>
    <t>ЗДО № 777, просп. Свободи, 2 Б</t>
  </si>
  <si>
    <t>ЗДО № 803, вул. Василя Порика, 14 В</t>
  </si>
  <si>
    <t>ЗДО № 151, вул. Івана Виговського,10 А</t>
  </si>
  <si>
    <t xml:space="preserve">ПШ“Дивоцвіт” к.1, просп. Свободи, 3 А </t>
  </si>
  <si>
    <t xml:space="preserve">ПШ “Поділля”, вул. Щекавицька, 25 </t>
  </si>
  <si>
    <t>ШДС ім. С.Русової, просп. Правди, 82</t>
  </si>
  <si>
    <t>ШДС “Родзинка”, вул. Межова, 23 А</t>
  </si>
  <si>
    <t>Ліцей № 2 ім. В'ячеслава Єрка, вул. Копилівська, 36</t>
  </si>
  <si>
    <t>Ліцей № 3, просп. Правди, 84</t>
  </si>
  <si>
    <t>ЗЗСО № 6, просп Георгія Гонгадзе, 20 І</t>
  </si>
  <si>
    <t>Ліцей № 17 "Кирилівський", вул. Кирилівська, 8</t>
  </si>
  <si>
    <t>Ліцей № 19 "Межигірський", вул. Межигірська, 16</t>
  </si>
  <si>
    <t>Ліцей № 34 ім. Віктора Максименка, вул. Межова, 22</t>
  </si>
  <si>
    <t>Ліцей № 45, вул. Івана Виговського, 22 А</t>
  </si>
  <si>
    <t>Ліцей № 63, вул. Івана Виговського, 10 А</t>
  </si>
  <si>
    <t>Ліцей № 107 "Введенський", вул. Введенська, 35</t>
  </si>
  <si>
    <t>Ліцей № 123 "Романо-германський", вул. Копилівська, 23</t>
  </si>
  <si>
    <t>Ліцей № 124 "Спаський", вул. Спаська, 16</t>
  </si>
  <si>
    <t>ЗЗСО № 242, просп. Правди, 64 Г</t>
  </si>
  <si>
    <t>Ліцей № 243, вул. Новомостицька, 10</t>
  </si>
  <si>
    <t>Ліцей № 257 "Синьоозерний", просп. Георгія Гонгадзе, 7 Б</t>
  </si>
  <si>
    <t>СШІ № 19, вул. Білицька, 55</t>
  </si>
  <si>
    <t>ПШ “Дивоцвіт” к.2, просп. Правди, 64 А</t>
  </si>
  <si>
    <t>СШІ № 5, вул. Вишгородська, 35</t>
  </si>
  <si>
    <t>СШ «Малятко», вул. Білицька, 14</t>
  </si>
  <si>
    <t>БДТ, Контрактова площа, 12</t>
  </si>
  <si>
    <t>БДЮ, вул. Байди-Вишнивецького, 9 А</t>
  </si>
  <si>
    <t>Управління освіти, вул. Введенська, 35</t>
  </si>
  <si>
    <t>Загалом</t>
  </si>
  <si>
    <t>Назва закладу та адреса</t>
  </si>
</sst>
</file>

<file path=xl/styles.xml><?xml version="1.0" encoding="utf-8"?>
<styleSheet xmlns="http://schemas.openxmlformats.org/spreadsheetml/2006/main">
  <numFmts count="3">
    <numFmt numFmtId="164" formatCode="#,##0.000;\(#,##0.000\)"/>
    <numFmt numFmtId="165" formatCode="#,##0.000"/>
    <numFmt numFmtId="166" formatCode="#,##0;\(#,##0\)"/>
  </numFmts>
  <fonts count="47">
    <font>
      <sz val="10"/>
      <color rgb="FF000000"/>
      <name val="Arial"/>
      <scheme val="minor"/>
    </font>
    <font>
      <b/>
      <sz val="14"/>
      <color theme="1"/>
      <name val="&quot;Times New Roman&quot;"/>
    </font>
    <font>
      <b/>
      <sz val="10"/>
      <color theme="1"/>
      <name val="&quot;Times New Roman&quot;"/>
    </font>
    <font>
      <sz val="11"/>
      <color theme="1"/>
      <name val="&quot;Times New Roman&quot;"/>
    </font>
    <font>
      <sz val="9"/>
      <color theme="1"/>
      <name val="&quot;Times New Roman&quot;"/>
    </font>
    <font>
      <sz val="10"/>
      <color theme="1"/>
      <name val="&quot;Times New Roman&quot;"/>
    </font>
    <font>
      <b/>
      <sz val="11"/>
      <color theme="1"/>
      <name val="&quot;Times New Roman&quot;"/>
    </font>
    <font>
      <sz val="10"/>
      <name val="Arial"/>
      <family val="2"/>
      <charset val="204"/>
    </font>
    <font>
      <sz val="8"/>
      <color theme="1"/>
      <name val="&quot;Times New Roman&quot;"/>
    </font>
    <font>
      <b/>
      <sz val="12"/>
      <color theme="1"/>
      <name val="&quot;Times New Roman&quot;"/>
    </font>
    <font>
      <sz val="12"/>
      <color theme="1"/>
      <name val="&quot;Times New Roman&quot;"/>
    </font>
    <font>
      <sz val="11"/>
      <color theme="0"/>
      <name val="&quot;Times New Roman&quot;"/>
    </font>
    <font>
      <sz val="11"/>
      <color rgb="FF000000"/>
      <name val="&quot;Times New Roman&quot;"/>
    </font>
    <font>
      <b/>
      <sz val="11"/>
      <color rgb="FF000000"/>
      <name val="&quot;Times New Roman&quot;"/>
    </font>
    <font>
      <sz val="10"/>
      <color rgb="FF000000"/>
      <name val="&quot;Times New Roman&quot;"/>
    </font>
    <font>
      <sz val="11"/>
      <color rgb="FFFF0000"/>
      <name val="&quot;Times New Roman&quot;"/>
    </font>
    <font>
      <sz val="10"/>
      <color theme="1"/>
      <name val="Arial"/>
      <family val="2"/>
      <charset val="204"/>
      <scheme val="minor"/>
    </font>
    <font>
      <b/>
      <sz val="14"/>
      <color rgb="FF000000"/>
      <name val="&quot;Times New Roman&quot;"/>
    </font>
    <font>
      <b/>
      <sz val="10"/>
      <color rgb="FF000000"/>
      <name val="&quot;Times New Roman&quot;"/>
    </font>
    <font>
      <sz val="9"/>
      <color rgb="FF000000"/>
      <name val="&quot;Times New Roman&quot;"/>
    </font>
    <font>
      <sz val="8"/>
      <color rgb="FF000000"/>
      <name val="&quot;Times New Roman&quot;"/>
    </font>
    <font>
      <b/>
      <sz val="12"/>
      <color rgb="FF000000"/>
      <name val="&quot;Times New Roman&quot;"/>
    </font>
    <font>
      <sz val="12"/>
      <color rgb="FF000000"/>
      <name val="&quot;Times New Roman&quot;"/>
    </font>
    <font>
      <sz val="11"/>
      <color rgb="FF000000"/>
      <name val="Calibri"/>
      <family val="2"/>
      <charset val="204"/>
    </font>
    <font>
      <sz val="10"/>
      <color rgb="FFFF0000"/>
      <name val="&quot;Times New Roman&quot;"/>
    </font>
    <font>
      <sz val="10"/>
      <color rgb="FF000000"/>
      <name val="Arial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B7DEE8"/>
        <bgColor rgb="FFB7DEE8"/>
      </patternFill>
    </fill>
    <fill>
      <patternFill patternType="solid">
        <fgColor rgb="FF99FF99"/>
        <bgColor rgb="FF99FF9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00FF"/>
        <bgColor rgb="FFFF00FF"/>
      </patternFill>
    </fill>
    <fill>
      <patternFill patternType="solid">
        <fgColor rgb="FFFF9900"/>
        <bgColor rgb="FFFF9900"/>
      </patternFill>
    </fill>
    <fill>
      <patternFill patternType="solid">
        <fgColor rgb="FFCCCCCC"/>
        <bgColor rgb="FFCCCCCC"/>
      </patternFill>
    </fill>
    <fill>
      <patternFill patternType="solid">
        <fgColor rgb="FF00FF00"/>
        <bgColor rgb="FF00FF00"/>
      </patternFill>
    </fill>
    <fill>
      <patternFill patternType="solid">
        <fgColor rgb="FFD9D9D9"/>
        <bgColor rgb="FFD9D9D9"/>
      </patternFill>
    </fill>
    <fill>
      <patternFill patternType="solid">
        <fgColor rgb="FFFCE5CD"/>
        <bgColor rgb="FFFCE5CD"/>
      </patternFill>
    </fill>
    <fill>
      <patternFill patternType="solid">
        <fgColor rgb="FFCC0000"/>
        <bgColor rgb="FFCC0000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  <fill>
      <patternFill patternType="solid">
        <fgColor rgb="FF93C47D"/>
        <bgColor rgb="FF93C47D"/>
      </patternFill>
    </fill>
    <fill>
      <patternFill patternType="solid">
        <fgColor rgb="FF00FFFF"/>
        <bgColor rgb="FF00FFFF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D9E7FD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9E7FD"/>
      </patternFill>
    </fill>
    <fill>
      <patternFill patternType="solid">
        <fgColor theme="0"/>
        <bgColor rgb="FFFFFFFF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6">
    <xf numFmtId="0" fontId="0" fillId="0" borderId="0" xfId="0" applyFont="1" applyAlignme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164" fontId="3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49" fontId="6" fillId="0" borderId="2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164" fontId="8" fillId="0" borderId="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9" fillId="3" borderId="4" xfId="0" applyFont="1" applyFill="1" applyBorder="1" applyAlignment="1">
      <alignment horizontal="right" vertical="center" wrapText="1"/>
    </xf>
    <xf numFmtId="164" fontId="9" fillId="3" borderId="5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164" fontId="9" fillId="2" borderId="5" xfId="0" applyNumberFormat="1" applyFont="1" applyFill="1" applyBorder="1" applyAlignment="1">
      <alignment horizontal="center" vertical="center"/>
    </xf>
    <xf numFmtId="164" fontId="10" fillId="0" borderId="0" xfId="0" applyNumberFormat="1" applyFont="1" applyAlignment="1">
      <alignment horizontal="right" vertical="center"/>
    </xf>
    <xf numFmtId="0" fontId="10" fillId="4" borderId="4" xfId="0" applyFont="1" applyFill="1" applyBorder="1" applyAlignment="1">
      <alignment horizontal="right" vertical="center" wrapText="1"/>
    </xf>
    <xf numFmtId="164" fontId="10" fillId="4" borderId="5" xfId="0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right" vertical="center" wrapText="1"/>
    </xf>
    <xf numFmtId="164" fontId="10" fillId="4" borderId="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3" fillId="0" borderId="7" xfId="0" applyFont="1" applyBorder="1" applyAlignment="1">
      <alignment horizontal="left" vertical="center" wrapText="1"/>
    </xf>
    <xf numFmtId="164" fontId="3" fillId="0" borderId="4" xfId="0" applyNumberFormat="1" applyFont="1" applyBorder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164" fontId="5" fillId="0" borderId="0" xfId="0" applyNumberFormat="1" applyFont="1" applyAlignment="1">
      <alignment horizontal="right" vertical="center"/>
    </xf>
    <xf numFmtId="164" fontId="3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164" fontId="13" fillId="2" borderId="5" xfId="0" applyNumberFormat="1" applyFont="1" applyFill="1" applyBorder="1" applyAlignment="1">
      <alignment horizontal="center" vertical="center"/>
    </xf>
    <xf numFmtId="164" fontId="14" fillId="0" borderId="0" xfId="0" applyNumberFormat="1" applyFont="1" applyAlignment="1">
      <alignment horizontal="right" vertical="center"/>
    </xf>
    <xf numFmtId="0" fontId="6" fillId="2" borderId="4" xfId="0" applyFont="1" applyFill="1" applyBorder="1" applyAlignment="1">
      <alignment horizontal="right" vertical="center" wrapText="1"/>
    </xf>
    <xf numFmtId="0" fontId="3" fillId="0" borderId="4" xfId="0" applyFont="1" applyBorder="1" applyAlignment="1">
      <alignment horizontal="left" vertical="center" wrapText="1"/>
    </xf>
    <xf numFmtId="164" fontId="3" fillId="0" borderId="5" xfId="0" applyNumberFormat="1" applyFont="1" applyBorder="1" applyAlignment="1">
      <alignment horizontal="center" vertical="center"/>
    </xf>
    <xf numFmtId="0" fontId="3" fillId="6" borderId="4" xfId="0" applyFont="1" applyFill="1" applyBorder="1" applyAlignment="1">
      <alignment horizontal="left" vertical="center" wrapText="1"/>
    </xf>
    <xf numFmtId="164" fontId="3" fillId="6" borderId="5" xfId="0" applyNumberFormat="1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left" vertical="center" wrapText="1"/>
    </xf>
    <xf numFmtId="164" fontId="3" fillId="0" borderId="5" xfId="0" applyNumberFormat="1" applyFont="1" applyBorder="1" applyAlignment="1">
      <alignment horizontal="center" vertical="center"/>
    </xf>
    <xf numFmtId="0" fontId="12" fillId="6" borderId="4" xfId="0" applyFont="1" applyFill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164" fontId="11" fillId="7" borderId="5" xfId="0" applyNumberFormat="1" applyFont="1" applyFill="1" applyBorder="1" applyAlignment="1">
      <alignment horizontal="center" vertical="center"/>
    </xf>
    <xf numFmtId="164" fontId="3" fillId="7" borderId="5" xfId="0" applyNumberFormat="1" applyFont="1" applyFill="1" applyBorder="1" applyAlignment="1">
      <alignment horizontal="center" vertical="center"/>
    </xf>
    <xf numFmtId="164" fontId="11" fillId="6" borderId="5" xfId="0" applyNumberFormat="1" applyFont="1" applyFill="1" applyBorder="1" applyAlignment="1">
      <alignment horizontal="center" vertical="center"/>
    </xf>
    <xf numFmtId="164" fontId="11" fillId="0" borderId="5" xfId="0" applyNumberFormat="1" applyFont="1" applyBorder="1" applyAlignment="1">
      <alignment horizontal="center" vertical="center"/>
    </xf>
    <xf numFmtId="0" fontId="3" fillId="7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164" fontId="3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 wrapText="1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164" fontId="16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164" fontId="12" fillId="0" borderId="0" xfId="0" applyNumberFormat="1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164" fontId="13" fillId="2" borderId="2" xfId="0" applyNumberFormat="1" applyFont="1" applyFill="1" applyBorder="1" applyAlignment="1">
      <alignment horizontal="center" vertical="center"/>
    </xf>
    <xf numFmtId="164" fontId="20" fillId="0" borderId="5" xfId="0" applyNumberFormat="1" applyFont="1" applyBorder="1" applyAlignment="1">
      <alignment horizontal="center" vertical="center" wrapText="1"/>
    </xf>
    <xf numFmtId="164" fontId="13" fillId="2" borderId="5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21" fillId="3" borderId="4" xfId="0" applyFont="1" applyFill="1" applyBorder="1" applyAlignment="1">
      <alignment horizontal="right" vertical="center" wrapText="1"/>
    </xf>
    <xf numFmtId="164" fontId="21" fillId="3" borderId="5" xfId="0" applyNumberFormat="1" applyFont="1" applyFill="1" applyBorder="1" applyAlignment="1">
      <alignment horizontal="center" vertical="center"/>
    </xf>
    <xf numFmtId="164" fontId="22" fillId="0" borderId="0" xfId="0" applyNumberFormat="1" applyFont="1" applyAlignment="1">
      <alignment horizontal="right" vertical="center"/>
    </xf>
    <xf numFmtId="164" fontId="21" fillId="2" borderId="5" xfId="0" applyNumberFormat="1" applyFont="1" applyFill="1" applyBorder="1" applyAlignment="1">
      <alignment horizontal="center" vertical="center"/>
    </xf>
    <xf numFmtId="0" fontId="22" fillId="4" borderId="4" xfId="0" applyFont="1" applyFill="1" applyBorder="1" applyAlignment="1">
      <alignment horizontal="right" vertical="center" wrapText="1"/>
    </xf>
    <xf numFmtId="164" fontId="22" fillId="4" borderId="5" xfId="0" applyNumberFormat="1" applyFont="1" applyFill="1" applyBorder="1" applyAlignment="1">
      <alignment horizontal="center" vertical="center"/>
    </xf>
    <xf numFmtId="164" fontId="22" fillId="4" borderId="5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right" vertical="center" wrapText="1"/>
    </xf>
    <xf numFmtId="0" fontId="14" fillId="0" borderId="0" xfId="0" applyFont="1" applyAlignment="1">
      <alignment horizontal="right" vertical="center"/>
    </xf>
    <xf numFmtId="164" fontId="12" fillId="0" borderId="4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3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center" wrapText="1"/>
    </xf>
    <xf numFmtId="0" fontId="13" fillId="2" borderId="4" xfId="0" applyFont="1" applyFill="1" applyBorder="1" applyAlignment="1">
      <alignment horizontal="right" vertical="center" wrapText="1"/>
    </xf>
    <xf numFmtId="164" fontId="12" fillId="6" borderId="5" xfId="0" applyNumberFormat="1" applyFont="1" applyFill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4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23" fillId="0" borderId="0" xfId="0" applyNumberFormat="1" applyFont="1" applyAlignment="1">
      <alignment horizontal="center" vertical="center"/>
    </xf>
    <xf numFmtId="164" fontId="14" fillId="0" borderId="5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24" fillId="0" borderId="5" xfId="0" applyNumberFormat="1" applyFont="1" applyBorder="1" applyAlignment="1">
      <alignment horizontal="center" vertical="center"/>
    </xf>
    <xf numFmtId="164" fontId="14" fillId="0" borderId="5" xfId="0" applyNumberFormat="1" applyFont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/>
    </xf>
    <xf numFmtId="0" fontId="12" fillId="7" borderId="4" xfId="0" applyFont="1" applyFill="1" applyBorder="1" applyAlignment="1">
      <alignment horizontal="left" vertical="center" wrapText="1"/>
    </xf>
    <xf numFmtId="164" fontId="12" fillId="6" borderId="5" xfId="0" applyNumberFormat="1" applyFont="1" applyFill="1" applyBorder="1" applyAlignment="1">
      <alignment horizontal="center" vertical="center"/>
    </xf>
    <xf numFmtId="0" fontId="12" fillId="0" borderId="4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64" fontId="12" fillId="0" borderId="0" xfId="0" applyNumberFormat="1" applyFont="1" applyAlignment="1">
      <alignment horizontal="left" vertical="center"/>
    </xf>
    <xf numFmtId="0" fontId="20" fillId="0" borderId="0" xfId="0" applyFont="1" applyAlignment="1">
      <alignment vertical="center" wrapText="1"/>
    </xf>
    <xf numFmtId="16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164" fontId="2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3" fontId="26" fillId="0" borderId="8" xfId="0" applyNumberFormat="1" applyFont="1" applyBorder="1" applyAlignment="1">
      <alignment horizontal="center" vertical="center" wrapText="1"/>
    </xf>
    <xf numFmtId="3" fontId="26" fillId="0" borderId="8" xfId="0" applyNumberFormat="1" applyFont="1" applyBorder="1" applyAlignment="1">
      <alignment horizontal="center" vertical="center"/>
    </xf>
    <xf numFmtId="165" fontId="26" fillId="8" borderId="8" xfId="0" applyNumberFormat="1" applyFont="1" applyFill="1" applyBorder="1" applyAlignment="1">
      <alignment horizontal="center" vertical="center"/>
    </xf>
    <xf numFmtId="165" fontId="27" fillId="0" borderId="0" xfId="0" applyNumberFormat="1" applyFont="1" applyAlignment="1">
      <alignment horizontal="center" vertical="center"/>
    </xf>
    <xf numFmtId="3" fontId="27" fillId="0" borderId="8" xfId="0" applyNumberFormat="1" applyFont="1" applyBorder="1" applyAlignment="1">
      <alignment horizontal="center" vertical="center"/>
    </xf>
    <xf numFmtId="165" fontId="27" fillId="0" borderId="8" xfId="0" applyNumberFormat="1" applyFont="1" applyBorder="1" applyAlignment="1">
      <alignment horizontal="center" vertical="center"/>
    </xf>
    <xf numFmtId="165" fontId="26" fillId="8" borderId="8" xfId="0" applyNumberFormat="1" applyFont="1" applyFill="1" applyBorder="1" applyAlignment="1">
      <alignment horizontal="center" vertical="center"/>
    </xf>
    <xf numFmtId="3" fontId="26" fillId="8" borderId="8" xfId="0" applyNumberFormat="1" applyFont="1" applyFill="1" applyBorder="1" applyAlignment="1">
      <alignment horizontal="center" vertical="center" wrapText="1"/>
    </xf>
    <xf numFmtId="3" fontId="27" fillId="0" borderId="0" xfId="0" applyNumberFormat="1" applyFont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165" fontId="16" fillId="0" borderId="0" xfId="0" applyNumberFormat="1" applyFont="1"/>
    <xf numFmtId="3" fontId="26" fillId="9" borderId="8" xfId="0" applyNumberFormat="1" applyFont="1" applyFill="1" applyBorder="1" applyAlignment="1">
      <alignment horizontal="center" vertical="center" wrapText="1"/>
    </xf>
    <xf numFmtId="3" fontId="26" fillId="9" borderId="8" xfId="0" applyNumberFormat="1" applyFont="1" applyFill="1" applyBorder="1" applyAlignment="1">
      <alignment horizontal="center" vertical="center"/>
    </xf>
    <xf numFmtId="165" fontId="27" fillId="10" borderId="8" xfId="0" applyNumberFormat="1" applyFont="1" applyFill="1" applyBorder="1" applyAlignment="1">
      <alignment horizontal="center" vertical="center"/>
    </xf>
    <xf numFmtId="165" fontId="26" fillId="10" borderId="8" xfId="0" applyNumberFormat="1" applyFont="1" applyFill="1" applyBorder="1" applyAlignment="1">
      <alignment horizontal="center" vertical="center"/>
    </xf>
    <xf numFmtId="165" fontId="27" fillId="0" borderId="0" xfId="0" applyNumberFormat="1" applyFont="1" applyAlignment="1">
      <alignment horizontal="center" vertical="center"/>
    </xf>
    <xf numFmtId="165" fontId="27" fillId="11" borderId="8" xfId="0" applyNumberFormat="1" applyFont="1" applyFill="1" applyBorder="1" applyAlignment="1">
      <alignment horizontal="center" vertical="center"/>
    </xf>
    <xf numFmtId="165" fontId="27" fillId="12" borderId="8" xfId="0" applyNumberFormat="1" applyFont="1" applyFill="1" applyBorder="1" applyAlignment="1">
      <alignment horizontal="center" vertical="center"/>
    </xf>
    <xf numFmtId="165" fontId="26" fillId="12" borderId="8" xfId="0" applyNumberFormat="1" applyFont="1" applyFill="1" applyBorder="1" applyAlignment="1">
      <alignment horizontal="center" vertical="center"/>
    </xf>
    <xf numFmtId="165" fontId="27" fillId="13" borderId="8" xfId="0" applyNumberFormat="1" applyFont="1" applyFill="1" applyBorder="1" applyAlignment="1">
      <alignment horizontal="center" vertical="center"/>
    </xf>
    <xf numFmtId="3" fontId="26" fillId="8" borderId="8" xfId="0" applyNumberFormat="1" applyFont="1" applyFill="1" applyBorder="1" applyAlignment="1">
      <alignment horizontal="center" vertical="center"/>
    </xf>
    <xf numFmtId="3" fontId="27" fillId="14" borderId="8" xfId="0" applyNumberFormat="1" applyFont="1" applyFill="1" applyBorder="1" applyAlignment="1">
      <alignment horizontal="center" vertical="center"/>
    </xf>
    <xf numFmtId="165" fontId="27" fillId="14" borderId="8" xfId="0" applyNumberFormat="1" applyFont="1" applyFill="1" applyBorder="1" applyAlignment="1">
      <alignment horizontal="center" vertical="center"/>
    </xf>
    <xf numFmtId="3" fontId="26" fillId="15" borderId="8" xfId="0" applyNumberFormat="1" applyFont="1" applyFill="1" applyBorder="1" applyAlignment="1">
      <alignment horizontal="center" vertical="center" wrapText="1"/>
    </xf>
    <xf numFmtId="3" fontId="26" fillId="15" borderId="8" xfId="0" applyNumberFormat="1" applyFont="1" applyFill="1" applyBorder="1" applyAlignment="1">
      <alignment horizontal="center" vertical="center"/>
    </xf>
    <xf numFmtId="165" fontId="27" fillId="16" borderId="8" xfId="0" applyNumberFormat="1" applyFont="1" applyFill="1" applyBorder="1" applyAlignment="1">
      <alignment horizontal="center" vertical="center"/>
    </xf>
    <xf numFmtId="165" fontId="27" fillId="17" borderId="8" xfId="0" applyNumberFormat="1" applyFont="1" applyFill="1" applyBorder="1" applyAlignment="1">
      <alignment horizontal="center" vertical="center"/>
    </xf>
    <xf numFmtId="3" fontId="27" fillId="10" borderId="8" xfId="0" applyNumberFormat="1" applyFont="1" applyFill="1" applyBorder="1" applyAlignment="1">
      <alignment horizontal="center" vertical="center"/>
    </xf>
    <xf numFmtId="10" fontId="17" fillId="0" borderId="0" xfId="0" applyNumberFormat="1" applyFont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10" fontId="12" fillId="0" borderId="0" xfId="0" applyNumberFormat="1" applyFont="1" applyAlignment="1">
      <alignment vertical="center" wrapText="1"/>
    </xf>
    <xf numFmtId="4" fontId="12" fillId="0" borderId="0" xfId="0" applyNumberFormat="1" applyFont="1" applyAlignment="1">
      <alignment vertical="center" wrapText="1"/>
    </xf>
    <xf numFmtId="10" fontId="13" fillId="0" borderId="0" xfId="0" applyNumberFormat="1" applyFont="1" applyAlignment="1">
      <alignment horizontal="center" vertical="center" wrapText="1"/>
    </xf>
    <xf numFmtId="4" fontId="13" fillId="0" borderId="0" xfId="0" applyNumberFormat="1" applyFont="1" applyAlignment="1">
      <alignment horizontal="center" vertical="center" wrapText="1"/>
    </xf>
    <xf numFmtId="164" fontId="12" fillId="0" borderId="5" xfId="0" applyNumberFormat="1" applyFont="1" applyBorder="1" applyAlignment="1">
      <alignment horizontal="center" vertical="center" wrapText="1"/>
    </xf>
    <xf numFmtId="4" fontId="22" fillId="0" borderId="0" xfId="0" applyNumberFormat="1" applyFont="1" applyAlignment="1">
      <alignment horizontal="right" vertical="center" wrapText="1"/>
    </xf>
    <xf numFmtId="0" fontId="25" fillId="0" borderId="0" xfId="0" applyFont="1"/>
    <xf numFmtId="0" fontId="21" fillId="18" borderId="4" xfId="0" applyFont="1" applyFill="1" applyBorder="1" applyAlignment="1">
      <alignment horizontal="right" vertical="center" wrapText="1"/>
    </xf>
    <xf numFmtId="164" fontId="21" fillId="18" borderId="5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right" vertical="center"/>
    </xf>
    <xf numFmtId="164" fontId="25" fillId="0" borderId="0" xfId="0" applyNumberFormat="1" applyFont="1"/>
    <xf numFmtId="4" fontId="13" fillId="0" borderId="0" xfId="0" applyNumberFormat="1" applyFont="1" applyAlignment="1">
      <alignment horizontal="right" vertical="center" wrapText="1"/>
    </xf>
    <xf numFmtId="0" fontId="13" fillId="5" borderId="5" xfId="0" applyFont="1" applyFill="1" applyBorder="1" applyAlignment="1">
      <alignment horizontal="center" vertical="center" wrapText="1"/>
    </xf>
    <xf numFmtId="164" fontId="13" fillId="5" borderId="5" xfId="0" applyNumberFormat="1" applyFont="1" applyFill="1" applyBorder="1" applyAlignment="1">
      <alignment horizontal="center" vertical="center" wrapText="1"/>
    </xf>
    <xf numFmtId="10" fontId="12" fillId="0" borderId="0" xfId="0" applyNumberFormat="1" applyFont="1" applyAlignment="1">
      <alignment horizontal="left" vertical="center" wrapText="1"/>
    </xf>
    <xf numFmtId="4" fontId="12" fillId="0" borderId="0" xfId="0" applyNumberFormat="1" applyFont="1" applyAlignment="1">
      <alignment horizontal="left" vertical="center" wrapText="1"/>
    </xf>
    <xf numFmtId="164" fontId="12" fillId="7" borderId="5" xfId="0" applyNumberFormat="1" applyFont="1" applyFill="1" applyBorder="1" applyAlignment="1">
      <alignment horizontal="center" vertical="center"/>
    </xf>
    <xf numFmtId="164" fontId="12" fillId="7" borderId="5" xfId="0" applyNumberFormat="1" applyFont="1" applyFill="1" applyBorder="1" applyAlignment="1">
      <alignment horizontal="center" vertical="center"/>
    </xf>
    <xf numFmtId="10" fontId="13" fillId="0" borderId="0" xfId="0" applyNumberFormat="1" applyFont="1" applyAlignment="1">
      <alignment horizontal="right" vertical="center" wrapText="1"/>
    </xf>
    <xf numFmtId="0" fontId="15" fillId="0" borderId="4" xfId="0" applyFont="1" applyBorder="1" applyAlignment="1">
      <alignment horizontal="left" vertical="center" wrapText="1"/>
    </xf>
    <xf numFmtId="164" fontId="12" fillId="6" borderId="5" xfId="0" applyNumberFormat="1" applyFont="1" applyFill="1" applyBorder="1" applyAlignment="1">
      <alignment horizontal="center" vertical="center"/>
    </xf>
    <xf numFmtId="164" fontId="24" fillId="0" borderId="5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5" fillId="7" borderId="4" xfId="0" applyFont="1" applyFill="1" applyBorder="1" applyAlignment="1">
      <alignment horizontal="left" vertical="center" wrapText="1"/>
    </xf>
    <xf numFmtId="164" fontId="13" fillId="7" borderId="5" xfId="0" applyNumberFormat="1" applyFont="1" applyFill="1" applyBorder="1" applyAlignment="1">
      <alignment horizontal="center" vertical="center"/>
    </xf>
    <xf numFmtId="10" fontId="12" fillId="0" borderId="0" xfId="0" applyNumberFormat="1" applyFont="1" applyAlignment="1">
      <alignment vertical="center" wrapText="1"/>
    </xf>
    <xf numFmtId="4" fontId="12" fillId="0" borderId="0" xfId="0" applyNumberFormat="1" applyFont="1" applyAlignment="1">
      <alignment vertical="center" wrapText="1"/>
    </xf>
    <xf numFmtId="10" fontId="20" fillId="0" borderId="0" xfId="0" applyNumberFormat="1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0" fontId="25" fillId="0" borderId="0" xfId="0" applyNumberFormat="1" applyFont="1" applyAlignment="1">
      <alignment vertical="center" wrapText="1"/>
    </xf>
    <xf numFmtId="4" fontId="25" fillId="0" borderId="0" xfId="0" applyNumberFormat="1" applyFont="1" applyAlignment="1">
      <alignment vertical="center" wrapText="1"/>
    </xf>
    <xf numFmtId="0" fontId="27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vertical="center"/>
    </xf>
    <xf numFmtId="165" fontId="27" fillId="0" borderId="8" xfId="0" applyNumberFormat="1" applyFont="1" applyBorder="1" applyAlignment="1">
      <alignment vertical="center"/>
    </xf>
    <xf numFmtId="165" fontId="26" fillId="19" borderId="8" xfId="0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165" fontId="26" fillId="0" borderId="8" xfId="0" applyNumberFormat="1" applyFont="1" applyBorder="1" applyAlignment="1">
      <alignment vertical="center"/>
    </xf>
    <xf numFmtId="165" fontId="26" fillId="19" borderId="8" xfId="0" applyNumberFormat="1" applyFont="1" applyFill="1" applyBorder="1" applyAlignment="1">
      <alignment vertical="center"/>
    </xf>
    <xf numFmtId="164" fontId="27" fillId="0" borderId="0" xfId="0" applyNumberFormat="1" applyFont="1" applyAlignment="1">
      <alignment vertical="center"/>
    </xf>
    <xf numFmtId="165" fontId="27" fillId="0" borderId="0" xfId="0" applyNumberFormat="1" applyFont="1" applyAlignment="1">
      <alignment vertical="center"/>
    </xf>
    <xf numFmtId="165" fontId="26" fillId="8" borderId="8" xfId="0" applyNumberFormat="1" applyFont="1" applyFill="1" applyBorder="1" applyAlignment="1">
      <alignment vertical="center"/>
    </xf>
    <xf numFmtId="164" fontId="26" fillId="19" borderId="0" xfId="0" applyNumberFormat="1" applyFont="1" applyFill="1" applyAlignment="1">
      <alignment vertical="center"/>
    </xf>
    <xf numFmtId="165" fontId="27" fillId="0" borderId="8" xfId="0" applyNumberFormat="1" applyFont="1" applyBorder="1" applyAlignment="1">
      <alignment vertical="center"/>
    </xf>
    <xf numFmtId="0" fontId="27" fillId="0" borderId="0" xfId="0" applyFont="1" applyAlignment="1">
      <alignment horizontal="center" vertical="center"/>
    </xf>
    <xf numFmtId="165" fontId="26" fillId="0" borderId="0" xfId="0" applyNumberFormat="1" applyFont="1" applyAlignment="1">
      <alignment vertical="center"/>
    </xf>
    <xf numFmtId="0" fontId="13" fillId="0" borderId="8" xfId="0" applyFont="1" applyBorder="1" applyAlignment="1">
      <alignment horizontal="center" vertical="center" wrapText="1"/>
    </xf>
    <xf numFmtId="166" fontId="13" fillId="0" borderId="2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 wrapText="1"/>
    </xf>
    <xf numFmtId="164" fontId="12" fillId="0" borderId="2" xfId="0" applyNumberFormat="1" applyFont="1" applyBorder="1" applyAlignment="1">
      <alignment horizontal="center" vertical="center"/>
    </xf>
    <xf numFmtId="164" fontId="23" fillId="0" borderId="8" xfId="0" applyNumberFormat="1" applyFont="1" applyBorder="1" applyAlignment="1">
      <alignment horizontal="center" vertical="center"/>
    </xf>
    <xf numFmtId="10" fontId="28" fillId="0" borderId="0" xfId="0" applyNumberFormat="1" applyFont="1" applyAlignment="1">
      <alignment horizontal="center" vertical="center" wrapText="1"/>
    </xf>
    <xf numFmtId="4" fontId="28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29" fillId="0" borderId="0" xfId="0" applyFont="1" applyAlignment="1"/>
    <xf numFmtId="10" fontId="31" fillId="0" borderId="0" xfId="0" applyNumberFormat="1" applyFont="1" applyAlignment="1">
      <alignment vertical="center" wrapText="1"/>
    </xf>
    <xf numFmtId="4" fontId="31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164" fontId="31" fillId="0" borderId="0" xfId="0" applyNumberFormat="1" applyFont="1" applyAlignment="1">
      <alignment horizontal="center" vertical="center"/>
    </xf>
    <xf numFmtId="164" fontId="32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10" fontId="33" fillId="0" borderId="0" xfId="0" applyNumberFormat="1" applyFont="1" applyAlignment="1">
      <alignment horizontal="center" vertical="center" wrapText="1"/>
    </xf>
    <xf numFmtId="164" fontId="33" fillId="2" borderId="2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vertical="center" wrapText="1"/>
    </xf>
    <xf numFmtId="4" fontId="36" fillId="0" borderId="0" xfId="0" applyNumberFormat="1" applyFont="1" applyAlignment="1">
      <alignment horizontal="right" vertical="center" wrapText="1"/>
    </xf>
    <xf numFmtId="0" fontId="29" fillId="0" borderId="0" xfId="0" applyFont="1"/>
    <xf numFmtId="0" fontId="37" fillId="18" borderId="4" xfId="0" applyFont="1" applyFill="1" applyBorder="1" applyAlignment="1">
      <alignment horizontal="right" vertical="center" wrapText="1"/>
    </xf>
    <xf numFmtId="164" fontId="37" fillId="18" borderId="5" xfId="0" applyNumberFormat="1" applyFont="1" applyFill="1" applyBorder="1" applyAlignment="1">
      <alignment horizontal="center" vertical="center"/>
    </xf>
    <xf numFmtId="164" fontId="36" fillId="0" borderId="0" xfId="0" applyNumberFormat="1" applyFont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29" fillId="0" borderId="0" xfId="0" applyNumberFormat="1" applyFont="1"/>
    <xf numFmtId="0" fontId="37" fillId="3" borderId="4" xfId="0" applyFont="1" applyFill="1" applyBorder="1" applyAlignment="1">
      <alignment horizontal="right" vertical="center" wrapText="1"/>
    </xf>
    <xf numFmtId="164" fontId="37" fillId="3" borderId="5" xfId="0" applyNumberFormat="1" applyFont="1" applyFill="1" applyBorder="1" applyAlignment="1">
      <alignment horizontal="center" vertical="center"/>
    </xf>
    <xf numFmtId="164" fontId="37" fillId="2" borderId="5" xfId="0" applyNumberFormat="1" applyFont="1" applyFill="1" applyBorder="1" applyAlignment="1">
      <alignment horizontal="center" vertical="center"/>
    </xf>
    <xf numFmtId="4" fontId="33" fillId="0" borderId="0" xfId="0" applyNumberFormat="1" applyFont="1" applyAlignment="1">
      <alignment horizontal="right" vertical="center" wrapText="1"/>
    </xf>
    <xf numFmtId="0" fontId="36" fillId="4" borderId="4" xfId="0" applyFont="1" applyFill="1" applyBorder="1" applyAlignment="1">
      <alignment horizontal="right" vertical="center" wrapText="1"/>
    </xf>
    <xf numFmtId="164" fontId="36" fillId="4" borderId="5" xfId="0" applyNumberFormat="1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164" fontId="33" fillId="5" borderId="5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10" fontId="31" fillId="0" borderId="0" xfId="0" applyNumberFormat="1" applyFon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0" fontId="31" fillId="0" borderId="7" xfId="0" applyFont="1" applyBorder="1" applyAlignment="1">
      <alignment horizontal="left" vertical="center" wrapText="1"/>
    </xf>
    <xf numFmtId="164" fontId="31" fillId="0" borderId="4" xfId="0" applyNumberFormat="1" applyFont="1" applyBorder="1" applyAlignment="1">
      <alignment horizontal="center" vertical="center"/>
    </xf>
    <xf numFmtId="164" fontId="31" fillId="0" borderId="5" xfId="0" applyNumberFormat="1" applyFont="1" applyBorder="1" applyAlignment="1">
      <alignment horizontal="center" vertical="center"/>
    </xf>
    <xf numFmtId="164" fontId="33" fillId="0" borderId="5" xfId="0" applyNumberFormat="1" applyFont="1" applyBorder="1" applyAlignment="1">
      <alignment horizontal="center" vertical="center"/>
    </xf>
    <xf numFmtId="164" fontId="33" fillId="2" borderId="5" xfId="0" applyNumberFormat="1" applyFont="1" applyFill="1" applyBorder="1" applyAlignment="1">
      <alignment horizontal="center" vertical="center"/>
    </xf>
    <xf numFmtId="164" fontId="29" fillId="0" borderId="0" xfId="0" applyNumberFormat="1" applyFont="1" applyAlignment="1">
      <alignment horizontal="right" vertical="center"/>
    </xf>
    <xf numFmtId="0" fontId="31" fillId="0" borderId="8" xfId="0" applyFont="1" applyBorder="1" applyAlignment="1">
      <alignment horizontal="left" vertical="center" wrapText="1"/>
    </xf>
    <xf numFmtId="164" fontId="31" fillId="7" borderId="5" xfId="0" applyNumberFormat="1" applyFont="1" applyFill="1" applyBorder="1" applyAlignment="1">
      <alignment horizontal="center" vertical="center"/>
    </xf>
    <xf numFmtId="10" fontId="33" fillId="0" borderId="0" xfId="0" applyNumberFormat="1" applyFont="1" applyAlignment="1">
      <alignment horizontal="right" vertical="center" wrapText="1"/>
    </xf>
    <xf numFmtId="0" fontId="33" fillId="2" borderId="4" xfId="0" applyFont="1" applyFill="1" applyBorder="1" applyAlignment="1">
      <alignment horizontal="right" vertical="center" wrapText="1"/>
    </xf>
    <xf numFmtId="0" fontId="31" fillId="0" borderId="4" xfId="0" applyFont="1" applyBorder="1" applyAlignment="1">
      <alignment horizontal="left" vertical="center" wrapText="1"/>
    </xf>
    <xf numFmtId="0" fontId="31" fillId="6" borderId="4" xfId="0" applyFont="1" applyFill="1" applyBorder="1" applyAlignment="1">
      <alignment horizontal="left" vertical="center" wrapText="1"/>
    </xf>
    <xf numFmtId="164" fontId="31" fillId="6" borderId="5" xfId="0" applyNumberFormat="1" applyFont="1" applyFill="1" applyBorder="1" applyAlignment="1">
      <alignment horizontal="center" vertical="center"/>
    </xf>
    <xf numFmtId="164" fontId="29" fillId="0" borderId="5" xfId="0" applyNumberFormat="1" applyFont="1" applyBorder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164" fontId="33" fillId="7" borderId="5" xfId="0" applyNumberFormat="1" applyFont="1" applyFill="1" applyBorder="1" applyAlignment="1">
      <alignment horizontal="center" vertical="center"/>
    </xf>
    <xf numFmtId="0" fontId="31" fillId="0" borderId="4" xfId="0" applyFont="1" applyBorder="1" applyAlignment="1">
      <alignment vertical="center" wrapText="1"/>
    </xf>
    <xf numFmtId="164" fontId="31" fillId="0" borderId="0" xfId="0" applyNumberFormat="1" applyFont="1" applyAlignment="1">
      <alignment horizontal="left" vertical="center"/>
    </xf>
    <xf numFmtId="10" fontId="35" fillId="0" borderId="0" xfId="0" applyNumberFormat="1" applyFont="1" applyAlignment="1">
      <alignment vertical="center" wrapText="1"/>
    </xf>
    <xf numFmtId="4" fontId="35" fillId="0" borderId="0" xfId="0" applyNumberFormat="1" applyFont="1" applyAlignment="1">
      <alignment vertical="center" wrapText="1"/>
    </xf>
    <xf numFmtId="0" fontId="35" fillId="0" borderId="0" xfId="0" applyFont="1" applyAlignment="1">
      <alignment vertical="center" wrapText="1"/>
    </xf>
    <xf numFmtId="164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vertical="center"/>
    </xf>
    <xf numFmtId="10" fontId="29" fillId="0" borderId="0" xfId="0" applyNumberFormat="1" applyFont="1" applyAlignment="1">
      <alignment vertical="center" wrapText="1"/>
    </xf>
    <xf numFmtId="4" fontId="29" fillId="0" borderId="0" xfId="0" applyNumberFormat="1" applyFont="1" applyAlignment="1">
      <alignment vertical="center" wrapText="1"/>
    </xf>
    <xf numFmtId="164" fontId="29" fillId="0" borderId="0" xfId="0" applyNumberFormat="1" applyFont="1" applyAlignment="1">
      <alignment vertical="center"/>
    </xf>
    <xf numFmtId="0" fontId="38" fillId="0" borderId="0" xfId="0" applyFont="1" applyAlignment="1">
      <alignment vertical="center" wrapText="1"/>
    </xf>
    <xf numFmtId="0" fontId="40" fillId="3" borderId="4" xfId="0" applyFont="1" applyFill="1" applyBorder="1" applyAlignment="1">
      <alignment horizontal="right" vertical="center" wrapText="1"/>
    </xf>
    <xf numFmtId="0" fontId="41" fillId="4" borderId="4" xfId="0" applyFont="1" applyFill="1" applyBorder="1" applyAlignment="1">
      <alignment horizontal="right" vertical="center" wrapText="1"/>
    </xf>
    <xf numFmtId="0" fontId="41" fillId="2" borderId="4" xfId="0" applyFont="1" applyFill="1" applyBorder="1" applyAlignment="1">
      <alignment horizontal="right" vertical="center" wrapText="1"/>
    </xf>
    <xf numFmtId="0" fontId="38" fillId="0" borderId="7" xfId="0" applyFont="1" applyBorder="1" applyAlignment="1">
      <alignment horizontal="left" vertical="center" wrapText="1"/>
    </xf>
    <xf numFmtId="0" fontId="38" fillId="0" borderId="8" xfId="0" applyFont="1" applyBorder="1" applyAlignment="1">
      <alignment horizontal="left" vertical="center" wrapText="1"/>
    </xf>
    <xf numFmtId="0" fontId="39" fillId="2" borderId="4" xfId="0" applyFont="1" applyFill="1" applyBorder="1" applyAlignment="1">
      <alignment horizontal="right" vertical="center" wrapText="1"/>
    </xf>
    <xf numFmtId="0" fontId="38" fillId="0" borderId="4" xfId="0" applyFont="1" applyBorder="1" applyAlignment="1">
      <alignment horizontal="left" vertical="center" wrapText="1"/>
    </xf>
    <xf numFmtId="0" fontId="38" fillId="6" borderId="4" xfId="0" applyFont="1" applyFill="1" applyBorder="1" applyAlignment="1">
      <alignment horizontal="left" vertical="center" wrapText="1"/>
    </xf>
    <xf numFmtId="0" fontId="38" fillId="7" borderId="4" xfId="0" applyFont="1" applyFill="1" applyBorder="1" applyAlignment="1">
      <alignment horizontal="left" vertical="center" wrapText="1"/>
    </xf>
    <xf numFmtId="0" fontId="38" fillId="0" borderId="4" xfId="0" applyFont="1" applyBorder="1" applyAlignment="1">
      <alignment vertical="center" wrapText="1"/>
    </xf>
    <xf numFmtId="0" fontId="42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34" fillId="0" borderId="0" xfId="0" applyFont="1" applyAlignment="1"/>
    <xf numFmtId="0" fontId="44" fillId="0" borderId="0" xfId="0" applyFont="1" applyAlignment="1">
      <alignment vertical="center"/>
    </xf>
    <xf numFmtId="10" fontId="38" fillId="0" borderId="0" xfId="0" applyNumberFormat="1" applyFont="1" applyAlignment="1">
      <alignment vertical="center" wrapText="1"/>
    </xf>
    <xf numFmtId="4" fontId="38" fillId="0" borderId="0" xfId="0" applyNumberFormat="1" applyFont="1" applyAlignment="1">
      <alignment vertical="center" wrapText="1"/>
    </xf>
    <xf numFmtId="164" fontId="38" fillId="0" borderId="0" xfId="0" applyNumberFormat="1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4" fillId="0" borderId="0" xfId="0" applyFont="1" applyAlignment="1">
      <alignment vertical="center"/>
    </xf>
    <xf numFmtId="49" fontId="39" fillId="0" borderId="2" xfId="0" applyNumberFormat="1" applyFont="1" applyBorder="1" applyAlignment="1">
      <alignment horizontal="center" vertical="center"/>
    </xf>
    <xf numFmtId="164" fontId="39" fillId="2" borderId="2" xfId="0" applyNumberFormat="1" applyFont="1" applyFill="1" applyBorder="1" applyAlignment="1">
      <alignment horizontal="center" vertical="center"/>
    </xf>
    <xf numFmtId="164" fontId="42" fillId="0" borderId="5" xfId="0" applyNumberFormat="1" applyFont="1" applyBorder="1" applyAlignment="1">
      <alignment horizontal="center" vertical="center" wrapText="1"/>
    </xf>
    <xf numFmtId="164" fontId="39" fillId="2" borderId="5" xfId="0" applyNumberFormat="1" applyFont="1" applyFill="1" applyBorder="1" applyAlignment="1">
      <alignment horizontal="center" vertical="center" wrapText="1"/>
    </xf>
    <xf numFmtId="164" fontId="41" fillId="0" borderId="0" xfId="0" applyNumberFormat="1" applyFont="1" applyAlignment="1">
      <alignment horizontal="right" vertical="center"/>
    </xf>
    <xf numFmtId="164" fontId="40" fillId="3" borderId="5" xfId="0" applyNumberFormat="1" applyFont="1" applyFill="1" applyBorder="1" applyAlignment="1">
      <alignment horizontal="center" vertical="center"/>
    </xf>
    <xf numFmtId="164" fontId="40" fillId="2" borderId="5" xfId="0" applyNumberFormat="1" applyFont="1" applyFill="1" applyBorder="1" applyAlignment="1">
      <alignment horizontal="center" vertical="center"/>
    </xf>
    <xf numFmtId="164" fontId="41" fillId="4" borderId="5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right" vertical="center"/>
    </xf>
    <xf numFmtId="164" fontId="38" fillId="0" borderId="4" xfId="0" applyNumberFormat="1" applyFont="1" applyBorder="1" applyAlignment="1">
      <alignment horizontal="center" vertical="center"/>
    </xf>
    <xf numFmtId="164" fontId="38" fillId="0" borderId="5" xfId="0" applyNumberFormat="1" applyFont="1" applyBorder="1" applyAlignment="1">
      <alignment horizontal="center" vertical="center"/>
    </xf>
    <xf numFmtId="164" fontId="39" fillId="0" borderId="5" xfId="0" applyNumberFormat="1" applyFont="1" applyBorder="1" applyAlignment="1">
      <alignment horizontal="center" vertical="center"/>
    </xf>
    <xf numFmtId="164" fontId="39" fillId="2" borderId="5" xfId="0" applyNumberFormat="1" applyFont="1" applyFill="1" applyBorder="1" applyAlignment="1">
      <alignment horizontal="center" vertical="center"/>
    </xf>
    <xf numFmtId="164" fontId="34" fillId="0" borderId="0" xfId="0" applyNumberFormat="1" applyFont="1" applyAlignment="1">
      <alignment horizontal="right" vertical="center"/>
    </xf>
    <xf numFmtId="164" fontId="38" fillId="6" borderId="5" xfId="0" applyNumberFormat="1" applyFont="1" applyFill="1" applyBorder="1" applyAlignment="1">
      <alignment horizontal="center" vertical="center"/>
    </xf>
    <xf numFmtId="164" fontId="38" fillId="0" borderId="5" xfId="0" applyNumberFormat="1" applyFont="1" applyBorder="1" applyAlignment="1">
      <alignment horizontal="center"/>
    </xf>
    <xf numFmtId="164" fontId="38" fillId="0" borderId="8" xfId="0" applyNumberFormat="1" applyFont="1" applyBorder="1" applyAlignment="1">
      <alignment horizontal="center"/>
    </xf>
    <xf numFmtId="164" fontId="38" fillId="0" borderId="2" xfId="0" applyNumberFormat="1" applyFont="1" applyBorder="1" applyAlignment="1">
      <alignment horizontal="center"/>
    </xf>
    <xf numFmtId="164" fontId="38" fillId="0" borderId="4" xfId="0" applyNumberFormat="1" applyFont="1" applyBorder="1" applyAlignment="1">
      <alignment horizontal="center"/>
    </xf>
    <xf numFmtId="164" fontId="34" fillId="0" borderId="5" xfId="0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4" fontId="38" fillId="0" borderId="0" xfId="0" applyNumberFormat="1" applyFont="1" applyAlignment="1">
      <alignment horizontal="left" vertical="center"/>
    </xf>
    <xf numFmtId="164" fontId="42" fillId="0" borderId="0" xfId="0" applyNumberFormat="1" applyFont="1" applyAlignment="1">
      <alignment horizontal="center" vertical="center"/>
    </xf>
    <xf numFmtId="0" fontId="42" fillId="0" borderId="0" xfId="0" applyFont="1" applyAlignment="1">
      <alignment vertical="center"/>
    </xf>
    <xf numFmtId="164" fontId="34" fillId="0" borderId="0" xfId="0" applyNumberFormat="1" applyFont="1" applyAlignment="1">
      <alignment vertical="center"/>
    </xf>
    <xf numFmtId="0" fontId="31" fillId="7" borderId="4" xfId="0" applyFont="1" applyFill="1" applyBorder="1" applyAlignment="1">
      <alignment horizontal="left" vertical="center" wrapText="1"/>
    </xf>
    <xf numFmtId="164" fontId="39" fillId="2" borderId="8" xfId="0" applyNumberFormat="1" applyFont="1" applyFill="1" applyBorder="1" applyAlignment="1">
      <alignment horizontal="center" vertical="center"/>
    </xf>
    <xf numFmtId="0" fontId="33" fillId="0" borderId="8" xfId="0" applyFont="1" applyBorder="1" applyAlignment="1">
      <alignment horizontal="center" vertical="center" wrapText="1"/>
    </xf>
    <xf numFmtId="166" fontId="33" fillId="0" borderId="2" xfId="0" applyNumberFormat="1" applyFont="1" applyBorder="1" applyAlignment="1">
      <alignment horizontal="center" vertical="center"/>
    </xf>
    <xf numFmtId="0" fontId="44" fillId="20" borderId="8" xfId="0" applyFont="1" applyFill="1" applyBorder="1" applyAlignment="1">
      <alignment horizontal="center" wrapText="1"/>
    </xf>
    <xf numFmtId="0" fontId="34" fillId="20" borderId="0" xfId="0" applyFont="1" applyFill="1" applyAlignment="1"/>
    <xf numFmtId="0" fontId="34" fillId="20" borderId="4" xfId="0" applyFont="1" applyFill="1" applyBorder="1" applyAlignment="1">
      <alignment wrapText="1"/>
    </xf>
    <xf numFmtId="0" fontId="34" fillId="20" borderId="4" xfId="0" applyFont="1" applyFill="1" applyBorder="1" applyAlignment="1">
      <alignment horizontal="left" wrapText="1"/>
    </xf>
    <xf numFmtId="0" fontId="34" fillId="20" borderId="0" xfId="0" applyFont="1" applyFill="1" applyAlignment="1">
      <alignment horizontal="center" wrapText="1"/>
    </xf>
    <xf numFmtId="0" fontId="34" fillId="20" borderId="0" xfId="0" applyFont="1" applyFill="1" applyAlignment="1">
      <alignment wrapText="1"/>
    </xf>
    <xf numFmtId="0" fontId="44" fillId="22" borderId="2" xfId="0" applyFont="1" applyFill="1" applyBorder="1" applyAlignment="1">
      <alignment horizontal="center" wrapText="1"/>
    </xf>
    <xf numFmtId="0" fontId="34" fillId="22" borderId="5" xfId="0" applyFont="1" applyFill="1" applyBorder="1" applyAlignment="1">
      <alignment horizontal="center" wrapText="1"/>
    </xf>
    <xf numFmtId="0" fontId="45" fillId="22" borderId="5" xfId="0" applyFont="1" applyFill="1" applyBorder="1" applyAlignment="1">
      <alignment horizontal="center" wrapText="1"/>
    </xf>
    <xf numFmtId="0" fontId="43" fillId="23" borderId="12" xfId="0" applyFont="1" applyFill="1" applyBorder="1" applyAlignment="1">
      <alignment horizontal="center" wrapText="1"/>
    </xf>
    <xf numFmtId="0" fontId="46" fillId="22" borderId="2" xfId="0" applyFont="1" applyFill="1" applyBorder="1" applyAlignment="1">
      <alignment horizontal="center" wrapText="1"/>
    </xf>
    <xf numFmtId="0" fontId="41" fillId="24" borderId="5" xfId="0" applyFont="1" applyFill="1" applyBorder="1" applyAlignment="1">
      <alignment horizontal="center" wrapText="1"/>
    </xf>
    <xf numFmtId="0" fontId="34" fillId="22" borderId="5" xfId="0" applyFont="1" applyFill="1" applyBorder="1" applyAlignment="1">
      <alignment horizontal="center" vertical="top" wrapText="1"/>
    </xf>
    <xf numFmtId="0" fontId="34" fillId="24" borderId="5" xfId="0" applyFont="1" applyFill="1" applyBorder="1" applyAlignment="1">
      <alignment horizontal="center" wrapText="1"/>
    </xf>
    <xf numFmtId="0" fontId="45" fillId="24" borderId="5" xfId="0" applyFont="1" applyFill="1" applyBorder="1" applyAlignment="1">
      <alignment horizontal="center" wrapText="1"/>
    </xf>
    <xf numFmtId="0" fontId="45" fillId="24" borderId="12" xfId="0" applyFont="1" applyFill="1" applyBorder="1" applyAlignment="1">
      <alignment horizontal="center" wrapText="1"/>
    </xf>
    <xf numFmtId="0" fontId="43" fillId="23" borderId="11" xfId="0" applyFont="1" applyFill="1" applyBorder="1" applyAlignment="1">
      <alignment horizontal="center" wrapText="1"/>
    </xf>
    <xf numFmtId="0" fontId="34" fillId="22" borderId="0" xfId="0" applyFont="1" applyFill="1" applyAlignment="1">
      <alignment horizontal="center" wrapText="1"/>
    </xf>
    <xf numFmtId="0" fontId="34" fillId="22" borderId="0" xfId="0" applyFont="1" applyFill="1" applyAlignment="1"/>
    <xf numFmtId="0" fontId="6" fillId="5" borderId="6" xfId="0" applyFont="1" applyFill="1" applyBorder="1" applyAlignment="1">
      <alignment horizontal="center" vertical="center" wrapText="1"/>
    </xf>
    <xf numFmtId="0" fontId="7" fillId="0" borderId="6" xfId="0" applyFont="1" applyBorder="1"/>
    <xf numFmtId="0" fontId="7" fillId="0" borderId="5" xfId="0" applyFont="1" applyBorder="1"/>
    <xf numFmtId="164" fontId="3" fillId="0" borderId="0" xfId="0" applyNumberFormat="1" applyFont="1" applyAlignment="1">
      <alignment horizontal="left" vertical="center"/>
    </xf>
    <xf numFmtId="0" fontId="0" fillId="0" borderId="0" xfId="0" applyFont="1" applyAlignment="1"/>
    <xf numFmtId="0" fontId="1" fillId="0" borderId="0" xfId="0" applyFont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7" fillId="0" borderId="4" xfId="0" applyFont="1" applyBorder="1"/>
    <xf numFmtId="49" fontId="6" fillId="2" borderId="3" xfId="0" applyNumberFormat="1" applyFont="1" applyFill="1" applyBorder="1" applyAlignment="1">
      <alignment horizontal="center" vertical="center"/>
    </xf>
    <xf numFmtId="0" fontId="39" fillId="5" borderId="6" xfId="0" applyFont="1" applyFill="1" applyBorder="1" applyAlignment="1">
      <alignment horizontal="center" vertical="center" wrapText="1"/>
    </xf>
    <xf numFmtId="0" fontId="34" fillId="0" borderId="6" xfId="0" applyFont="1" applyBorder="1"/>
    <xf numFmtId="0" fontId="34" fillId="0" borderId="5" xfId="0" applyFont="1" applyBorder="1"/>
    <xf numFmtId="0" fontId="43" fillId="0" borderId="0" xfId="0" applyFont="1" applyAlignment="1">
      <alignment horizontal="center" vertical="center" wrapText="1"/>
    </xf>
    <xf numFmtId="0" fontId="34" fillId="0" borderId="0" xfId="0" applyFont="1" applyAlignment="1"/>
    <xf numFmtId="0" fontId="39" fillId="0" borderId="1" xfId="0" applyFont="1" applyBorder="1" applyAlignment="1">
      <alignment horizontal="center" vertical="center" wrapText="1"/>
    </xf>
    <xf numFmtId="0" fontId="34" fillId="0" borderId="4" xfId="0" applyFont="1" applyBorder="1"/>
    <xf numFmtId="164" fontId="38" fillId="0" borderId="0" xfId="0" applyNumberFormat="1" applyFont="1" applyAlignment="1">
      <alignment horizontal="left" vertical="center"/>
    </xf>
    <xf numFmtId="165" fontId="27" fillId="0" borderId="0" xfId="0" applyNumberFormat="1" applyFont="1" applyAlignment="1">
      <alignment horizontal="center" vertical="center" wrapText="1"/>
    </xf>
    <xf numFmtId="165" fontId="27" fillId="0" borderId="0" xfId="0" applyNumberFormat="1" applyFont="1" applyAlignment="1">
      <alignment horizontal="center" vertical="center"/>
    </xf>
    <xf numFmtId="0" fontId="13" fillId="5" borderId="6" xfId="0" applyFont="1" applyFill="1" applyBorder="1" applyAlignment="1">
      <alignment horizontal="center" vertical="center" wrapText="1"/>
    </xf>
    <xf numFmtId="164" fontId="12" fillId="0" borderId="0" xfId="0" applyNumberFormat="1" applyFont="1" applyAlignment="1">
      <alignment horizontal="left" vertical="center"/>
    </xf>
    <xf numFmtId="0" fontId="17" fillId="0" borderId="0" xfId="0" applyFont="1" applyAlignment="1">
      <alignment horizontal="center" vertical="center" wrapText="1"/>
    </xf>
    <xf numFmtId="4" fontId="13" fillId="0" borderId="0" xfId="0" applyNumberFormat="1" applyFont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6" fillId="8" borderId="10" xfId="0" applyFont="1" applyFill="1" applyBorder="1" applyAlignment="1">
      <alignment horizontal="center" vertical="center"/>
    </xf>
    <xf numFmtId="0" fontId="7" fillId="0" borderId="2" xfId="0" applyFont="1" applyBorder="1"/>
    <xf numFmtId="0" fontId="27" fillId="0" borderId="1" xfId="0" applyFont="1" applyBorder="1" applyAlignment="1">
      <alignment horizontal="center" vertical="center"/>
    </xf>
    <xf numFmtId="0" fontId="7" fillId="0" borderId="9" xfId="0" applyFont="1" applyBorder="1"/>
    <xf numFmtId="0" fontId="26" fillId="0" borderId="1" xfId="0" applyFont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164" fontId="31" fillId="0" borderId="0" xfId="0" applyNumberFormat="1" applyFont="1" applyAlignment="1">
      <alignment horizontal="left" vertical="center"/>
    </xf>
    <xf numFmtId="0" fontId="29" fillId="0" borderId="0" xfId="0" applyFont="1" applyAlignment="1"/>
    <xf numFmtId="0" fontId="28" fillId="0" borderId="0" xfId="0" applyFont="1" applyAlignment="1">
      <alignment horizontal="left" vertical="center" wrapText="1"/>
    </xf>
    <xf numFmtId="0" fontId="33" fillId="0" borderId="0" xfId="0" applyFont="1" applyAlignment="1">
      <alignment vertical="center" wrapText="1"/>
    </xf>
    <xf numFmtId="0" fontId="33" fillId="5" borderId="6" xfId="0" applyFont="1" applyFill="1" applyBorder="1" applyAlignment="1">
      <alignment horizontal="center" vertical="center" wrapText="1"/>
    </xf>
    <xf numFmtId="0" fontId="43" fillId="21" borderId="13" xfId="0" applyFont="1" applyFill="1" applyBorder="1" applyAlignment="1">
      <alignment horizontal="center" vertical="center" wrapText="1"/>
    </xf>
    <xf numFmtId="0" fontId="43" fillId="21" borderId="14" xfId="0" applyFont="1" applyFill="1" applyBorder="1" applyAlignment="1">
      <alignment horizontal="center" vertical="center" wrapText="1"/>
    </xf>
    <xf numFmtId="0" fontId="43" fillId="20" borderId="15" xfId="0" applyFont="1" applyFill="1" applyBorder="1" applyAlignment="1">
      <alignment horizontal="left" vertical="center" wrapText="1"/>
    </xf>
    <xf numFmtId="0" fontId="43" fillId="20" borderId="16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outlinePr summaryBelow="0" summaryRight="0"/>
    <pageSetUpPr fitToPage="1"/>
  </sheetPr>
  <dimension ref="A1:N1012"/>
  <sheetViews>
    <sheetView workbookViewId="0">
      <pane ySplit="4" topLeftCell="A5" activePane="bottomLeft" state="frozen"/>
      <selection pane="bottomLeft" activeCell="B6" sqref="B6"/>
    </sheetView>
  </sheetViews>
  <sheetFormatPr defaultColWidth="12.5546875" defaultRowHeight="15.75" customHeight="1" outlineLevelRow="1"/>
  <cols>
    <col min="1" max="1" width="38.5546875" customWidth="1"/>
    <col min="3" max="3" width="12.88671875" customWidth="1"/>
  </cols>
  <sheetData>
    <row r="1" spans="1:14" ht="13.2">
      <c r="A1" s="320" t="s">
        <v>0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1"/>
      <c r="N1" s="1"/>
    </row>
    <row r="2" spans="1:14" ht="13.8">
      <c r="A2" s="2"/>
      <c r="B2" s="3"/>
      <c r="C2" s="3"/>
      <c r="D2" s="3"/>
      <c r="E2" s="3"/>
      <c r="F2" s="3"/>
      <c r="G2" s="3"/>
      <c r="H2" s="3"/>
      <c r="I2" s="3"/>
      <c r="J2" s="3"/>
      <c r="K2" s="4"/>
      <c r="L2" s="4" t="s">
        <v>1</v>
      </c>
      <c r="M2" s="5"/>
      <c r="N2" s="5"/>
    </row>
    <row r="3" spans="1:14" ht="13.8">
      <c r="A3" s="321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323" t="s">
        <v>13</v>
      </c>
      <c r="M3" s="7"/>
      <c r="N3" s="7"/>
    </row>
    <row r="4" spans="1:14" ht="20.399999999999999">
      <c r="A4" s="322"/>
      <c r="B4" s="8" t="s">
        <v>14</v>
      </c>
      <c r="C4" s="8" t="s">
        <v>15</v>
      </c>
      <c r="D4" s="8" t="s">
        <v>16</v>
      </c>
      <c r="E4" s="8" t="s">
        <v>17</v>
      </c>
      <c r="F4" s="8" t="s">
        <v>18</v>
      </c>
      <c r="G4" s="8" t="s">
        <v>19</v>
      </c>
      <c r="H4" s="8" t="s">
        <v>20</v>
      </c>
      <c r="I4" s="8" t="s">
        <v>21</v>
      </c>
      <c r="J4" s="8" t="s">
        <v>22</v>
      </c>
      <c r="K4" s="8" t="s">
        <v>23</v>
      </c>
      <c r="L4" s="317"/>
      <c r="M4" s="9"/>
      <c r="N4" s="9"/>
    </row>
    <row r="5" spans="1:14" ht="15.6">
      <c r="A5" s="10" t="s">
        <v>24</v>
      </c>
      <c r="B5" s="11" t="e">
        <f>#REF!*10%</f>
        <v>#REF!</v>
      </c>
      <c r="C5" s="11" t="e">
        <f>#REF!*10%</f>
        <v>#REF!</v>
      </c>
      <c r="D5" s="11" t="e">
        <f>#REF!*10%</f>
        <v>#REF!</v>
      </c>
      <c r="E5" s="11" t="e">
        <f>#REF!*10%</f>
        <v>#REF!</v>
      </c>
      <c r="F5" s="11" t="e">
        <f>#REF!*10%</f>
        <v>#REF!</v>
      </c>
      <c r="G5" s="11" t="e">
        <f>#REF!*10%</f>
        <v>#REF!</v>
      </c>
      <c r="H5" s="11" t="e">
        <f>#REF!*10%</f>
        <v>#REF!</v>
      </c>
      <c r="I5" s="11" t="e">
        <f>#REF!*10%</f>
        <v>#REF!</v>
      </c>
      <c r="J5" s="11" t="e">
        <f>#REF!*10%</f>
        <v>#REF!</v>
      </c>
      <c r="K5" s="11" t="e">
        <f>#REF!*10%</f>
        <v>#REF!</v>
      </c>
      <c r="L5" s="11" t="e">
        <f>#REF!*10%</f>
        <v>#REF!</v>
      </c>
      <c r="M5" s="12"/>
      <c r="N5" s="12"/>
    </row>
    <row r="6" spans="1:14" ht="15.6">
      <c r="A6" s="10"/>
      <c r="B6" s="11" t="e">
        <f t="shared" ref="B6:K6" si="0">B5-B7</f>
        <v>#REF!</v>
      </c>
      <c r="C6" s="11" t="e">
        <f t="shared" si="0"/>
        <v>#REF!</v>
      </c>
      <c r="D6" s="11" t="e">
        <f t="shared" si="0"/>
        <v>#REF!</v>
      </c>
      <c r="E6" s="11" t="e">
        <f t="shared" si="0"/>
        <v>#REF!</v>
      </c>
      <c r="F6" s="11" t="e">
        <f t="shared" si="0"/>
        <v>#REF!</v>
      </c>
      <c r="G6" s="11" t="e">
        <f t="shared" si="0"/>
        <v>#REF!</v>
      </c>
      <c r="H6" s="11" t="e">
        <f t="shared" si="0"/>
        <v>#REF!</v>
      </c>
      <c r="I6" s="11" t="e">
        <f t="shared" si="0"/>
        <v>#REF!</v>
      </c>
      <c r="J6" s="11" t="e">
        <f t="shared" si="0"/>
        <v>#REF!</v>
      </c>
      <c r="K6" s="11" t="e">
        <f t="shared" si="0"/>
        <v>#REF!</v>
      </c>
      <c r="L6" s="13" t="e">
        <f t="shared" ref="L6:L12" si="1">SUM(B6:J6)</f>
        <v>#REF!</v>
      </c>
      <c r="M6" s="12"/>
      <c r="N6" s="12"/>
    </row>
    <row r="7" spans="1:14" ht="15.6">
      <c r="A7" s="10" t="s">
        <v>25</v>
      </c>
      <c r="B7" s="11" t="e">
        <f t="shared" ref="B7:K7" si="2">B9+B10+B60+B63+B66+B153+B156+B164+B175+B178+B181+B184</f>
        <v>#REF!</v>
      </c>
      <c r="C7" s="11" t="e">
        <f t="shared" si="2"/>
        <v>#REF!</v>
      </c>
      <c r="D7" s="11" t="e">
        <f t="shared" si="2"/>
        <v>#REF!</v>
      </c>
      <c r="E7" s="11" t="e">
        <f t="shared" si="2"/>
        <v>#REF!</v>
      </c>
      <c r="F7" s="11" t="e">
        <f t="shared" si="2"/>
        <v>#REF!</v>
      </c>
      <c r="G7" s="11" t="e">
        <f t="shared" si="2"/>
        <v>#REF!</v>
      </c>
      <c r="H7" s="11" t="e">
        <f t="shared" si="2"/>
        <v>#REF!</v>
      </c>
      <c r="I7" s="11" t="e">
        <f t="shared" si="2"/>
        <v>#REF!</v>
      </c>
      <c r="J7" s="11" t="e">
        <f t="shared" si="2"/>
        <v>#REF!</v>
      </c>
      <c r="K7" s="11" t="e">
        <f t="shared" si="2"/>
        <v>#REF!</v>
      </c>
      <c r="L7" s="13" t="e">
        <f t="shared" si="1"/>
        <v>#REF!</v>
      </c>
      <c r="M7" s="14" t="e">
        <f t="shared" ref="M7:M12" si="3">J7+I7+H7+G7+F7+E7+D7+C7+B7</f>
        <v>#REF!</v>
      </c>
      <c r="N7" s="14" t="e">
        <f t="shared" ref="N7:N12" si="4">M7-L7</f>
        <v>#REF!</v>
      </c>
    </row>
    <row r="8" spans="1:14" ht="15.6">
      <c r="A8" s="10" t="s">
        <v>26</v>
      </c>
      <c r="B8" s="11" t="e">
        <f t="shared" ref="B8:K8" si="5">B11+B12</f>
        <v>#REF!</v>
      </c>
      <c r="C8" s="11">
        <f t="shared" si="5"/>
        <v>31886.770339999999</v>
      </c>
      <c r="D8" s="11">
        <f t="shared" si="5"/>
        <v>2744.5119999999997</v>
      </c>
      <c r="E8" s="11">
        <f t="shared" si="5"/>
        <v>1653.4538</v>
      </c>
      <c r="F8" s="11">
        <f t="shared" si="5"/>
        <v>0</v>
      </c>
      <c r="G8" s="11">
        <f t="shared" si="5"/>
        <v>0</v>
      </c>
      <c r="H8" s="11">
        <f t="shared" si="5"/>
        <v>0</v>
      </c>
      <c r="I8" s="11">
        <f t="shared" si="5"/>
        <v>183</v>
      </c>
      <c r="J8" s="11">
        <f t="shared" si="5"/>
        <v>0</v>
      </c>
      <c r="K8" s="11">
        <f t="shared" si="5"/>
        <v>0</v>
      </c>
      <c r="L8" s="13" t="e">
        <f t="shared" si="1"/>
        <v>#REF!</v>
      </c>
      <c r="M8" s="14" t="e">
        <f t="shared" si="3"/>
        <v>#REF!</v>
      </c>
      <c r="N8" s="14" t="e">
        <f t="shared" si="4"/>
        <v>#REF!</v>
      </c>
    </row>
    <row r="9" spans="1:14" ht="15.6">
      <c r="A9" s="15" t="s">
        <v>27</v>
      </c>
      <c r="B9" s="16">
        <v>3091.1170000000002</v>
      </c>
      <c r="C9" s="16">
        <v>46024.328000000001</v>
      </c>
      <c r="D9" s="16">
        <v>1121.3</v>
      </c>
      <c r="E9" s="16">
        <v>2902.6480000000001</v>
      </c>
      <c r="F9" s="16">
        <v>0</v>
      </c>
      <c r="G9" s="16">
        <v>1535.663</v>
      </c>
      <c r="H9" s="16">
        <v>0</v>
      </c>
      <c r="I9" s="16"/>
      <c r="J9" s="16" t="e">
        <f>ПОТРЕБА_2024!J8-#REF!</f>
        <v>#REF!</v>
      </c>
      <c r="K9" s="16" t="e">
        <f>ПОТРЕБА_2024!K8-#REF!</f>
        <v>#REF!</v>
      </c>
      <c r="L9" s="13" t="e">
        <f t="shared" si="1"/>
        <v>#REF!</v>
      </c>
      <c r="M9" s="14" t="e">
        <f t="shared" si="3"/>
        <v>#REF!</v>
      </c>
      <c r="N9" s="14" t="e">
        <f t="shared" si="4"/>
        <v>#REF!</v>
      </c>
    </row>
    <row r="10" spans="1:14" ht="15.6">
      <c r="A10" s="17" t="s">
        <v>28</v>
      </c>
      <c r="B10" s="13">
        <f t="shared" ref="B10:K10" si="6">B9*0.22</f>
        <v>680.04574000000002</v>
      </c>
      <c r="C10" s="13">
        <f t="shared" si="6"/>
        <v>10125.35216</v>
      </c>
      <c r="D10" s="13">
        <f t="shared" si="6"/>
        <v>246.68599999999998</v>
      </c>
      <c r="E10" s="13">
        <f t="shared" si="6"/>
        <v>638.58256000000006</v>
      </c>
      <c r="F10" s="13">
        <f t="shared" si="6"/>
        <v>0</v>
      </c>
      <c r="G10" s="13">
        <f t="shared" si="6"/>
        <v>337.84586000000002</v>
      </c>
      <c r="H10" s="13">
        <f t="shared" si="6"/>
        <v>0</v>
      </c>
      <c r="I10" s="13">
        <f t="shared" si="6"/>
        <v>0</v>
      </c>
      <c r="J10" s="13" t="e">
        <f t="shared" si="6"/>
        <v>#REF!</v>
      </c>
      <c r="K10" s="13" t="e">
        <f t="shared" si="6"/>
        <v>#REF!</v>
      </c>
      <c r="L10" s="13" t="e">
        <f t="shared" si="1"/>
        <v>#REF!</v>
      </c>
      <c r="M10" s="14" t="e">
        <f t="shared" si="3"/>
        <v>#REF!</v>
      </c>
      <c r="N10" s="14" t="e">
        <f t="shared" si="4"/>
        <v>#REF!</v>
      </c>
    </row>
    <row r="11" spans="1:14" ht="15.6">
      <c r="A11" s="15" t="s">
        <v>29</v>
      </c>
      <c r="B11" s="18" t="e">
        <f>ПОТРЕБА_2024!B10-#REF!</f>
        <v>#REF!</v>
      </c>
      <c r="C11" s="16">
        <v>26136.697</v>
      </c>
      <c r="D11" s="16">
        <v>2249.6</v>
      </c>
      <c r="E11" s="16">
        <v>1355.29</v>
      </c>
      <c r="F11" s="16">
        <v>0</v>
      </c>
      <c r="G11" s="16">
        <v>0</v>
      </c>
      <c r="H11" s="16">
        <v>0</v>
      </c>
      <c r="I11" s="16">
        <v>150</v>
      </c>
      <c r="J11" s="16">
        <v>0</v>
      </c>
      <c r="K11" s="16">
        <v>0</v>
      </c>
      <c r="L11" s="13" t="e">
        <f t="shared" si="1"/>
        <v>#REF!</v>
      </c>
      <c r="M11" s="14" t="e">
        <f t="shared" si="3"/>
        <v>#REF!</v>
      </c>
      <c r="N11" s="14" t="e">
        <f t="shared" si="4"/>
        <v>#REF!</v>
      </c>
    </row>
    <row r="12" spans="1:14" ht="15.6">
      <c r="A12" s="17" t="s">
        <v>28</v>
      </c>
      <c r="B12" s="13" t="e">
        <f t="shared" ref="B12:J12" si="7">B11*0.22</f>
        <v>#REF!</v>
      </c>
      <c r="C12" s="13">
        <f t="shared" si="7"/>
        <v>5750.0733399999999</v>
      </c>
      <c r="D12" s="13">
        <f t="shared" si="7"/>
        <v>494.91199999999998</v>
      </c>
      <c r="E12" s="13">
        <f t="shared" si="7"/>
        <v>298.16379999999998</v>
      </c>
      <c r="F12" s="13">
        <f t="shared" si="7"/>
        <v>0</v>
      </c>
      <c r="G12" s="13">
        <f t="shared" si="7"/>
        <v>0</v>
      </c>
      <c r="H12" s="13">
        <f t="shared" si="7"/>
        <v>0</v>
      </c>
      <c r="I12" s="13">
        <f t="shared" si="7"/>
        <v>33</v>
      </c>
      <c r="J12" s="13">
        <f t="shared" si="7"/>
        <v>0</v>
      </c>
      <c r="K12" s="13"/>
      <c r="L12" s="13" t="e">
        <f t="shared" si="1"/>
        <v>#REF!</v>
      </c>
      <c r="M12" s="14" t="e">
        <f t="shared" si="3"/>
        <v>#REF!</v>
      </c>
      <c r="N12" s="14" t="e">
        <f t="shared" si="4"/>
        <v>#REF!</v>
      </c>
    </row>
    <row r="13" spans="1:14" ht="13.2" collapsed="1">
      <c r="A13" s="315" t="s">
        <v>30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7"/>
      <c r="M13" s="19"/>
      <c r="N13" s="19"/>
    </row>
    <row r="14" spans="1:14" ht="13.8" hidden="1" outlineLevel="1">
      <c r="A14" s="20" t="s">
        <v>31</v>
      </c>
      <c r="B14" s="21" t="e">
        <f>ПОТРЕБА_2024!B13-#REF!</f>
        <v>#REF!</v>
      </c>
      <c r="C14" s="21" t="e">
        <f>ПОТРЕБА_2024!C13-#REF!</f>
        <v>#REF!</v>
      </c>
      <c r="D14" s="21" t="e">
        <f>ПОТРЕБА_2024!D13-#REF!</f>
        <v>#REF!</v>
      </c>
      <c r="E14" s="21" t="e">
        <f>ПОТРЕБА_2024!E13-#REF!</f>
        <v>#REF!</v>
      </c>
      <c r="F14" s="21" t="e">
        <f>ПОТРЕБА_2024!F13-#REF!</f>
        <v>#REF!</v>
      </c>
      <c r="G14" s="21" t="e">
        <f>ПОТРЕБА_2024!G13-#REF!</f>
        <v>#REF!</v>
      </c>
      <c r="H14" s="21"/>
      <c r="I14" s="21"/>
      <c r="J14" s="21"/>
      <c r="K14" s="21"/>
      <c r="L14" s="22" t="e">
        <f t="shared" ref="L14:L59" si="8">SUM(B14:J14)</f>
        <v>#REF!</v>
      </c>
      <c r="M14" s="23" t="e">
        <f t="shared" ref="M14:M59" si="9">J14+I14+H14+G14+F14+E14+D14+C14+B14</f>
        <v>#REF!</v>
      </c>
      <c r="N14" s="23" t="e">
        <f t="shared" ref="N14:N59" si="10">M14-L14</f>
        <v>#REF!</v>
      </c>
    </row>
    <row r="15" spans="1:14" ht="13.8" hidden="1" outlineLevel="1">
      <c r="A15" s="20" t="s">
        <v>32</v>
      </c>
      <c r="B15" s="21" t="e">
        <f>ПОТРЕБА_2024!B14-#REF!</f>
        <v>#REF!</v>
      </c>
      <c r="C15" s="21" t="e">
        <f>ПОТРЕБА_2024!C14-#REF!</f>
        <v>#REF!</v>
      </c>
      <c r="D15" s="21" t="e">
        <f>ПОТРЕБА_2024!D14-#REF!</f>
        <v>#REF!</v>
      </c>
      <c r="E15" s="21" t="e">
        <f>ПОТРЕБА_2024!E14-#REF!</f>
        <v>#REF!</v>
      </c>
      <c r="F15" s="21" t="e">
        <f>ПОТРЕБА_2024!F14-#REF!</f>
        <v>#REF!</v>
      </c>
      <c r="G15" s="21" t="e">
        <f>ПОТРЕБА_2024!G14-#REF!</f>
        <v>#REF!</v>
      </c>
      <c r="H15" s="21"/>
      <c r="I15" s="21"/>
      <c r="J15" s="21"/>
      <c r="K15" s="21"/>
      <c r="L15" s="22" t="e">
        <f t="shared" si="8"/>
        <v>#REF!</v>
      </c>
      <c r="M15" s="23" t="e">
        <f t="shared" si="9"/>
        <v>#REF!</v>
      </c>
      <c r="N15" s="23" t="e">
        <f t="shared" si="10"/>
        <v>#REF!</v>
      </c>
    </row>
    <row r="16" spans="1:14" ht="27.6" hidden="1" outlineLevel="1">
      <c r="A16" s="20" t="s">
        <v>33</v>
      </c>
      <c r="B16" s="21" t="e">
        <f>ПОТРЕБА_2024!B15-#REF!</f>
        <v>#REF!</v>
      </c>
      <c r="C16" s="21" t="e">
        <f>ПОТРЕБА_2024!C15-#REF!</f>
        <v>#REF!</v>
      </c>
      <c r="D16" s="24">
        <v>0</v>
      </c>
      <c r="E16" s="21" t="e">
        <f>ПОТРЕБА_2024!E15-#REF!</f>
        <v>#REF!</v>
      </c>
      <c r="F16" s="21" t="e">
        <f>ПОТРЕБА_2024!F15-#REF!</f>
        <v>#REF!</v>
      </c>
      <c r="G16" s="21" t="e">
        <f>ПОТРЕБА_2024!G15-#REF!</f>
        <v>#REF!</v>
      </c>
      <c r="H16" s="21"/>
      <c r="I16" s="21"/>
      <c r="J16" s="21"/>
      <c r="K16" s="21"/>
      <c r="L16" s="22" t="e">
        <f t="shared" si="8"/>
        <v>#REF!</v>
      </c>
      <c r="M16" s="23" t="e">
        <f t="shared" si="9"/>
        <v>#REF!</v>
      </c>
      <c r="N16" s="23" t="e">
        <f t="shared" si="10"/>
        <v>#REF!</v>
      </c>
    </row>
    <row r="17" spans="1:14" ht="27.6" hidden="1" outlineLevel="1">
      <c r="A17" s="20" t="s">
        <v>34</v>
      </c>
      <c r="B17" s="21" t="e">
        <f>ПОТРЕБА_2024!B16-#REF!</f>
        <v>#REF!</v>
      </c>
      <c r="C17" s="24">
        <v>0</v>
      </c>
      <c r="D17" s="21" t="e">
        <f>ПОТРЕБА_2024!D16-#REF!</f>
        <v>#REF!</v>
      </c>
      <c r="E17" s="21" t="e">
        <f>ПОТРЕБА_2024!E16-#REF!</f>
        <v>#REF!</v>
      </c>
      <c r="F17" s="21" t="e">
        <f>ПОТРЕБА_2024!F16-#REF!</f>
        <v>#REF!</v>
      </c>
      <c r="G17" s="21" t="e">
        <f>ПОТРЕБА_2024!G16-#REF!</f>
        <v>#REF!</v>
      </c>
      <c r="H17" s="21"/>
      <c r="I17" s="21"/>
      <c r="J17" s="21"/>
      <c r="K17" s="21"/>
      <c r="L17" s="22" t="e">
        <f t="shared" si="8"/>
        <v>#REF!</v>
      </c>
      <c r="M17" s="23" t="e">
        <f t="shared" si="9"/>
        <v>#REF!</v>
      </c>
      <c r="N17" s="23" t="e">
        <f t="shared" si="10"/>
        <v>#REF!</v>
      </c>
    </row>
    <row r="18" spans="1:14" ht="13.8" hidden="1" outlineLevel="1">
      <c r="A18" s="20" t="s">
        <v>35</v>
      </c>
      <c r="B18" s="21" t="e">
        <f>ПОТРЕБА_2024!B17-#REF!</f>
        <v>#REF!</v>
      </c>
      <c r="C18" s="21" t="e">
        <f>ПОТРЕБА_2024!C17-#REF!</f>
        <v>#REF!</v>
      </c>
      <c r="D18" s="21" t="e">
        <f>ПОТРЕБА_2024!D17-#REF!</f>
        <v>#REF!</v>
      </c>
      <c r="E18" s="21" t="e">
        <f>ПОТРЕБА_2024!E17-#REF!</f>
        <v>#REF!</v>
      </c>
      <c r="F18" s="21" t="e">
        <f>ПОТРЕБА_2024!F17-#REF!</f>
        <v>#REF!</v>
      </c>
      <c r="G18" s="21" t="e">
        <f>ПОТРЕБА_2024!G17-#REF!</f>
        <v>#REF!</v>
      </c>
      <c r="H18" s="21"/>
      <c r="I18" s="21"/>
      <c r="J18" s="21"/>
      <c r="K18" s="21"/>
      <c r="L18" s="22" t="e">
        <f t="shared" si="8"/>
        <v>#REF!</v>
      </c>
      <c r="M18" s="23" t="e">
        <f t="shared" si="9"/>
        <v>#REF!</v>
      </c>
      <c r="N18" s="23" t="e">
        <f t="shared" si="10"/>
        <v>#REF!</v>
      </c>
    </row>
    <row r="19" spans="1:14" ht="13.8">
      <c r="A19" s="20" t="s">
        <v>36</v>
      </c>
      <c r="B19" s="21"/>
      <c r="C19" s="21"/>
      <c r="D19" s="21" t="e">
        <f>ПОТРЕБА_2024!D18-#REF!</f>
        <v>#REF!</v>
      </c>
      <c r="E19" s="25">
        <v>0</v>
      </c>
      <c r="F19" s="26" t="e">
        <f>ПОТРЕБА_2024!F18-#REF!</f>
        <v>#REF!</v>
      </c>
      <c r="G19" s="24"/>
      <c r="H19" s="21"/>
      <c r="I19" s="21"/>
      <c r="J19" s="21"/>
      <c r="K19" s="21"/>
      <c r="L19" s="22" t="e">
        <f t="shared" si="8"/>
        <v>#REF!</v>
      </c>
      <c r="M19" s="23" t="e">
        <f t="shared" si="9"/>
        <v>#REF!</v>
      </c>
      <c r="N19" s="23" t="e">
        <f t="shared" si="10"/>
        <v>#REF!</v>
      </c>
    </row>
    <row r="20" spans="1:14" ht="13.8">
      <c r="A20" s="27" t="s">
        <v>37</v>
      </c>
      <c r="B20" s="21"/>
      <c r="C20" s="21"/>
      <c r="D20" s="21" t="e">
        <f>ПОТРЕБА_2024!D19-#REF!</f>
        <v>#REF!</v>
      </c>
      <c r="E20" s="25">
        <v>0</v>
      </c>
      <c r="F20" s="26" t="e">
        <f>ПОТРЕБА_2024!F19-#REF!</f>
        <v>#REF!</v>
      </c>
      <c r="G20" s="21"/>
      <c r="H20" s="21"/>
      <c r="I20" s="21"/>
      <c r="J20" s="21"/>
      <c r="K20" s="21"/>
      <c r="L20" s="22" t="e">
        <f t="shared" si="8"/>
        <v>#REF!</v>
      </c>
      <c r="M20" s="23" t="e">
        <f t="shared" si="9"/>
        <v>#REF!</v>
      </c>
      <c r="N20" s="23" t="e">
        <f t="shared" si="10"/>
        <v>#REF!</v>
      </c>
    </row>
    <row r="21" spans="1:14" ht="27.6" outlineLevel="1">
      <c r="A21" s="20" t="s">
        <v>38</v>
      </c>
      <c r="B21" s="21" t="e">
        <f>ПОТРЕБА_2024!B20-#REF!</f>
        <v>#REF!</v>
      </c>
      <c r="C21" s="21"/>
      <c r="D21" s="21" t="e">
        <f>ПОТРЕБА_2024!D20-#REF!</f>
        <v>#REF!</v>
      </c>
      <c r="E21" s="26" t="e">
        <f>ПОТРЕБА_2024!E20-#REF!</f>
        <v>#REF!</v>
      </c>
      <c r="F21" s="26" t="e">
        <f>ПОТРЕБА_2024!F20-#REF!</f>
        <v>#REF!</v>
      </c>
      <c r="G21" s="21"/>
      <c r="H21" s="21"/>
      <c r="I21" s="21"/>
      <c r="J21" s="21"/>
      <c r="K21" s="21"/>
      <c r="L21" s="22" t="e">
        <f t="shared" si="8"/>
        <v>#REF!</v>
      </c>
      <c r="M21" s="23" t="e">
        <f t="shared" si="9"/>
        <v>#REF!</v>
      </c>
      <c r="N21" s="23" t="e">
        <f t="shared" si="10"/>
        <v>#REF!</v>
      </c>
    </row>
    <row r="22" spans="1:14" ht="13.8">
      <c r="A22" s="20" t="s">
        <v>39</v>
      </c>
      <c r="B22" s="21"/>
      <c r="C22" s="21"/>
      <c r="D22" s="24">
        <v>0</v>
      </c>
      <c r="E22" s="25">
        <v>0</v>
      </c>
      <c r="F22" s="26" t="e">
        <f>ПОТРЕБА_2024!F21-#REF!</f>
        <v>#REF!</v>
      </c>
      <c r="G22" s="21"/>
      <c r="H22" s="21"/>
      <c r="I22" s="21"/>
      <c r="J22" s="21"/>
      <c r="K22" s="21"/>
      <c r="L22" s="22" t="e">
        <f t="shared" si="8"/>
        <v>#REF!</v>
      </c>
      <c r="M22" s="23" t="e">
        <f t="shared" si="9"/>
        <v>#REF!</v>
      </c>
      <c r="N22" s="23" t="e">
        <f t="shared" si="10"/>
        <v>#REF!</v>
      </c>
    </row>
    <row r="23" spans="1:14" ht="27.6">
      <c r="A23" s="20" t="s">
        <v>40</v>
      </c>
      <c r="B23" s="21"/>
      <c r="C23" s="21"/>
      <c r="D23" s="21" t="e">
        <f>ПОТРЕБА_2024!D22-#REF!</f>
        <v>#REF!</v>
      </c>
      <c r="E23" s="25">
        <v>0</v>
      </c>
      <c r="F23" s="26" t="e">
        <f>ПОТРЕБА_2024!F22-#REF!</f>
        <v>#REF!</v>
      </c>
      <c r="G23" s="21"/>
      <c r="H23" s="21"/>
      <c r="I23" s="21"/>
      <c r="J23" s="21"/>
      <c r="K23" s="21"/>
      <c r="L23" s="22" t="e">
        <f t="shared" si="8"/>
        <v>#REF!</v>
      </c>
      <c r="M23" s="23" t="e">
        <f t="shared" si="9"/>
        <v>#REF!</v>
      </c>
      <c r="N23" s="23" t="e">
        <f t="shared" si="10"/>
        <v>#REF!</v>
      </c>
    </row>
    <row r="24" spans="1:14" ht="13.8">
      <c r="A24" s="20" t="s">
        <v>41</v>
      </c>
      <c r="B24" s="21"/>
      <c r="C24" s="21"/>
      <c r="D24" s="21" t="e">
        <f>ПОТРЕБА_2024!D23-#REF!</f>
        <v>#REF!</v>
      </c>
      <c r="E24" s="26" t="e">
        <f>ПОТРЕБА_2024!E23-#REF!</f>
        <v>#REF!</v>
      </c>
      <c r="F24" s="26" t="e">
        <f>ПОТРЕБА_2024!F23-#REF!</f>
        <v>#REF!</v>
      </c>
      <c r="G24" s="21"/>
      <c r="H24" s="21"/>
      <c r="I24" s="21"/>
      <c r="J24" s="21"/>
      <c r="K24" s="21"/>
      <c r="L24" s="22" t="e">
        <f t="shared" si="8"/>
        <v>#REF!</v>
      </c>
      <c r="M24" s="23" t="e">
        <f t="shared" si="9"/>
        <v>#REF!</v>
      </c>
      <c r="N24" s="23" t="e">
        <f t="shared" si="10"/>
        <v>#REF!</v>
      </c>
    </row>
    <row r="25" spans="1:14" ht="13.8">
      <c r="A25" s="20" t="s">
        <v>42</v>
      </c>
      <c r="B25" s="21"/>
      <c r="C25" s="21"/>
      <c r="D25" s="21" t="e">
        <f>ПОТРЕБА_2024!D24-#REF!</f>
        <v>#REF!</v>
      </c>
      <c r="E25" s="25">
        <v>0</v>
      </c>
      <c r="F25" s="26" t="e">
        <f>ПОТРЕБА_2024!F24-#REF!</f>
        <v>#REF!</v>
      </c>
      <c r="G25" s="21"/>
      <c r="H25" s="21"/>
      <c r="I25" s="21"/>
      <c r="J25" s="21"/>
      <c r="K25" s="21"/>
      <c r="L25" s="22" t="e">
        <f t="shared" si="8"/>
        <v>#REF!</v>
      </c>
      <c r="M25" s="23" t="e">
        <f t="shared" si="9"/>
        <v>#REF!</v>
      </c>
      <c r="N25" s="23" t="e">
        <f t="shared" si="10"/>
        <v>#REF!</v>
      </c>
    </row>
    <row r="26" spans="1:14" ht="13.8" outlineLevel="1">
      <c r="A26" s="20" t="s">
        <v>43</v>
      </c>
      <c r="B26" s="21" t="e">
        <f>ПОТРЕБА_2024!B25-#REF!</f>
        <v>#REF!</v>
      </c>
      <c r="C26" s="21"/>
      <c r="D26" s="21" t="e">
        <f>ПОТРЕБА_2024!D25-#REF!</f>
        <v>#REF!</v>
      </c>
      <c r="E26" s="26" t="e">
        <f>ПОТРЕБА_2024!E25-#REF!</f>
        <v>#REF!</v>
      </c>
      <c r="F26" s="26" t="e">
        <f>ПОТРЕБА_2024!F25-#REF!</f>
        <v>#REF!</v>
      </c>
      <c r="G26" s="21"/>
      <c r="H26" s="21"/>
      <c r="I26" s="21"/>
      <c r="J26" s="21"/>
      <c r="K26" s="21"/>
      <c r="L26" s="22" t="e">
        <f t="shared" si="8"/>
        <v>#REF!</v>
      </c>
      <c r="M26" s="23" t="e">
        <f t="shared" si="9"/>
        <v>#REF!</v>
      </c>
      <c r="N26" s="23" t="e">
        <f t="shared" si="10"/>
        <v>#REF!</v>
      </c>
    </row>
    <row r="27" spans="1:14" ht="27.6" outlineLevel="1">
      <c r="A27" s="20" t="s">
        <v>44</v>
      </c>
      <c r="B27" s="21" t="e">
        <f>ПОТРЕБА_2024!B26-#REF!</f>
        <v>#REF!</v>
      </c>
      <c r="C27" s="21"/>
      <c r="D27" s="21" t="e">
        <f>ПОТРЕБА_2024!D26-#REF!</f>
        <v>#REF!</v>
      </c>
      <c r="E27" s="26" t="e">
        <f>ПОТРЕБА_2024!E26-#REF!</f>
        <v>#REF!</v>
      </c>
      <c r="F27" s="26" t="e">
        <f>ПОТРЕБА_2024!F26-#REF!</f>
        <v>#REF!</v>
      </c>
      <c r="G27" s="21"/>
      <c r="H27" s="21"/>
      <c r="I27" s="21"/>
      <c r="J27" s="21"/>
      <c r="K27" s="21"/>
      <c r="L27" s="22" t="e">
        <f t="shared" si="8"/>
        <v>#REF!</v>
      </c>
      <c r="M27" s="23" t="e">
        <f t="shared" si="9"/>
        <v>#REF!</v>
      </c>
      <c r="N27" s="23" t="e">
        <f t="shared" si="10"/>
        <v>#REF!</v>
      </c>
    </row>
    <row r="28" spans="1:14" ht="13.8" outlineLevel="1">
      <c r="A28" s="20" t="s">
        <v>45</v>
      </c>
      <c r="B28" s="21" t="e">
        <f>ПОТРЕБА_2024!B27-#REF!</f>
        <v>#REF!</v>
      </c>
      <c r="C28" s="21"/>
      <c r="D28" s="21" t="e">
        <f>ПОТРЕБА_2024!D27-#REF!</f>
        <v>#REF!</v>
      </c>
      <c r="E28" s="26" t="e">
        <f>ПОТРЕБА_2024!E27-#REF!</f>
        <v>#REF!</v>
      </c>
      <c r="F28" s="26" t="e">
        <f>ПОТРЕБА_2024!F27-#REF!</f>
        <v>#REF!</v>
      </c>
      <c r="G28" s="21"/>
      <c r="H28" s="21"/>
      <c r="I28" s="21"/>
      <c r="J28" s="21"/>
      <c r="K28" s="21"/>
      <c r="L28" s="22" t="e">
        <f t="shared" si="8"/>
        <v>#REF!</v>
      </c>
      <c r="M28" s="23" t="e">
        <f t="shared" si="9"/>
        <v>#REF!</v>
      </c>
      <c r="N28" s="23" t="e">
        <f t="shared" si="10"/>
        <v>#REF!</v>
      </c>
    </row>
    <row r="29" spans="1:14" ht="27.6" outlineLevel="1">
      <c r="A29" s="20" t="s">
        <v>46</v>
      </c>
      <c r="B29" s="21" t="e">
        <f>ПОТРЕБА_2024!B28-#REF!</f>
        <v>#REF!</v>
      </c>
      <c r="C29" s="21"/>
      <c r="D29" s="21" t="e">
        <f>ПОТРЕБА_2024!D28-#REF!</f>
        <v>#REF!</v>
      </c>
      <c r="E29" s="26" t="e">
        <f>ПОТРЕБА_2024!E28-#REF!</f>
        <v>#REF!</v>
      </c>
      <c r="F29" s="26" t="e">
        <f>ПОТРЕБА_2024!F28-#REF!</f>
        <v>#REF!</v>
      </c>
      <c r="G29" s="21"/>
      <c r="H29" s="21"/>
      <c r="I29" s="21"/>
      <c r="J29" s="21"/>
      <c r="K29" s="21"/>
      <c r="L29" s="22" t="e">
        <f t="shared" si="8"/>
        <v>#REF!</v>
      </c>
      <c r="M29" s="23" t="e">
        <f t="shared" si="9"/>
        <v>#REF!</v>
      </c>
      <c r="N29" s="23" t="e">
        <f t="shared" si="10"/>
        <v>#REF!</v>
      </c>
    </row>
    <row r="30" spans="1:14" ht="27.6" outlineLevel="1">
      <c r="A30" s="20" t="s">
        <v>47</v>
      </c>
      <c r="B30" s="21" t="e">
        <f>ПОТРЕБА_2024!B29-#REF!</f>
        <v>#REF!</v>
      </c>
      <c r="C30" s="21"/>
      <c r="D30" s="21" t="e">
        <f>ПОТРЕБА_2024!D29-#REF!</f>
        <v>#REF!</v>
      </c>
      <c r="E30" s="26" t="e">
        <f>ПОТРЕБА_2024!E29-#REF!</f>
        <v>#REF!</v>
      </c>
      <c r="F30" s="26" t="e">
        <f>ПОТРЕБА_2024!F29-#REF!</f>
        <v>#REF!</v>
      </c>
      <c r="G30" s="21"/>
      <c r="H30" s="21"/>
      <c r="I30" s="21"/>
      <c r="J30" s="21"/>
      <c r="K30" s="21"/>
      <c r="L30" s="22" t="e">
        <f t="shared" si="8"/>
        <v>#REF!</v>
      </c>
      <c r="M30" s="23" t="e">
        <f t="shared" si="9"/>
        <v>#REF!</v>
      </c>
      <c r="N30" s="23" t="e">
        <f t="shared" si="10"/>
        <v>#REF!</v>
      </c>
    </row>
    <row r="31" spans="1:14" ht="27.6" outlineLevel="1">
      <c r="A31" s="20" t="s">
        <v>48</v>
      </c>
      <c r="B31" s="21" t="e">
        <f>ПОТРЕБА_2024!B30-#REF!</f>
        <v>#REF!</v>
      </c>
      <c r="C31" s="21"/>
      <c r="D31" s="21" t="e">
        <f>ПОТРЕБА_2024!D30-#REF!</f>
        <v>#REF!</v>
      </c>
      <c r="E31" s="26" t="e">
        <f>ПОТРЕБА_2024!E30-#REF!</f>
        <v>#REF!</v>
      </c>
      <c r="F31" s="26" t="e">
        <f>ПОТРЕБА_2024!F30-#REF!</f>
        <v>#REF!</v>
      </c>
      <c r="G31" s="21"/>
      <c r="H31" s="21"/>
      <c r="I31" s="21"/>
      <c r="J31" s="21"/>
      <c r="K31" s="21"/>
      <c r="L31" s="22" t="e">
        <f t="shared" si="8"/>
        <v>#REF!</v>
      </c>
      <c r="M31" s="23" t="e">
        <f t="shared" si="9"/>
        <v>#REF!</v>
      </c>
      <c r="N31" s="23" t="e">
        <f t="shared" si="10"/>
        <v>#REF!</v>
      </c>
    </row>
    <row r="32" spans="1:14" ht="41.4">
      <c r="A32" s="20" t="s">
        <v>49</v>
      </c>
      <c r="B32" s="21"/>
      <c r="C32" s="21"/>
      <c r="D32" s="21" t="e">
        <f>ПОТРЕБА_2024!D31-#REF!</f>
        <v>#REF!</v>
      </c>
      <c r="E32" s="25">
        <v>0</v>
      </c>
      <c r="F32" s="26" t="e">
        <f>ПОТРЕБА_2024!F31-#REF!</f>
        <v>#REF!</v>
      </c>
      <c r="G32" s="21"/>
      <c r="H32" s="21"/>
      <c r="I32" s="21"/>
      <c r="J32" s="21"/>
      <c r="K32" s="21"/>
      <c r="L32" s="22" t="e">
        <f t="shared" si="8"/>
        <v>#REF!</v>
      </c>
      <c r="M32" s="23" t="e">
        <f t="shared" si="9"/>
        <v>#REF!</v>
      </c>
      <c r="N32" s="23" t="e">
        <f t="shared" si="10"/>
        <v>#REF!</v>
      </c>
    </row>
    <row r="33" spans="1:14" ht="13.8" outlineLevel="1">
      <c r="A33" s="20" t="s">
        <v>50</v>
      </c>
      <c r="B33" s="21"/>
      <c r="C33" s="21"/>
      <c r="D33" s="21" t="e">
        <f>ПОТРЕБА_2024!D32-#REF!</f>
        <v>#REF!</v>
      </c>
      <c r="E33" s="26" t="e">
        <f>ПОТРЕБА_2024!E32-#REF!</f>
        <v>#REF!</v>
      </c>
      <c r="F33" s="26" t="e">
        <f>ПОТРЕБА_2024!F32-#REF!</f>
        <v>#REF!</v>
      </c>
      <c r="G33" s="21"/>
      <c r="H33" s="21"/>
      <c r="I33" s="21"/>
      <c r="J33" s="21"/>
      <c r="K33" s="21"/>
      <c r="L33" s="22" t="e">
        <f t="shared" si="8"/>
        <v>#REF!</v>
      </c>
      <c r="M33" s="23" t="e">
        <f t="shared" si="9"/>
        <v>#REF!</v>
      </c>
      <c r="N33" s="23" t="e">
        <f t="shared" si="10"/>
        <v>#REF!</v>
      </c>
    </row>
    <row r="34" spans="1:14" ht="13.8">
      <c r="A34" s="20" t="s">
        <v>51</v>
      </c>
      <c r="B34" s="21"/>
      <c r="C34" s="21"/>
      <c r="D34" s="21" t="e">
        <f>ПОТРЕБА_2024!D33-#REF!</f>
        <v>#REF!</v>
      </c>
      <c r="E34" s="25">
        <v>0</v>
      </c>
      <c r="F34" s="26" t="e">
        <f>ПОТРЕБА_2024!F33-#REF!</f>
        <v>#REF!</v>
      </c>
      <c r="G34" s="21"/>
      <c r="H34" s="21"/>
      <c r="I34" s="21"/>
      <c r="J34" s="21"/>
      <c r="K34" s="21"/>
      <c r="L34" s="22" t="e">
        <f t="shared" si="8"/>
        <v>#REF!</v>
      </c>
      <c r="M34" s="23" t="e">
        <f t="shared" si="9"/>
        <v>#REF!</v>
      </c>
      <c r="N34" s="23" t="e">
        <f t="shared" si="10"/>
        <v>#REF!</v>
      </c>
    </row>
    <row r="35" spans="1:14" ht="13.8">
      <c r="A35" s="20" t="s">
        <v>52</v>
      </c>
      <c r="B35" s="21"/>
      <c r="C35" s="21"/>
      <c r="D35" s="21" t="e">
        <f>ПОТРЕБА_2024!D34-#REF!</f>
        <v>#REF!</v>
      </c>
      <c r="E35" s="25">
        <v>0</v>
      </c>
      <c r="F35" s="26" t="e">
        <f>ПОТРЕБА_2024!F34-#REF!</f>
        <v>#REF!</v>
      </c>
      <c r="G35" s="21"/>
      <c r="H35" s="21"/>
      <c r="I35" s="21"/>
      <c r="J35" s="21"/>
      <c r="K35" s="21"/>
      <c r="L35" s="22" t="e">
        <f t="shared" si="8"/>
        <v>#REF!</v>
      </c>
      <c r="M35" s="23" t="e">
        <f t="shared" si="9"/>
        <v>#REF!</v>
      </c>
      <c r="N35" s="23" t="e">
        <f t="shared" si="10"/>
        <v>#REF!</v>
      </c>
    </row>
    <row r="36" spans="1:14" ht="13.8" outlineLevel="1">
      <c r="A36" s="20" t="s">
        <v>53</v>
      </c>
      <c r="B36" s="21"/>
      <c r="C36" s="21"/>
      <c r="D36" s="21" t="e">
        <f>ПОТРЕБА_2024!D35-#REF!</f>
        <v>#REF!</v>
      </c>
      <c r="E36" s="26" t="e">
        <f>ПОТРЕБА_2024!E35-#REF!</f>
        <v>#REF!</v>
      </c>
      <c r="F36" s="26" t="e">
        <f>ПОТРЕБА_2024!F35-#REF!</f>
        <v>#REF!</v>
      </c>
      <c r="G36" s="21"/>
      <c r="H36" s="21"/>
      <c r="I36" s="21"/>
      <c r="J36" s="21"/>
      <c r="K36" s="21"/>
      <c r="L36" s="22" t="e">
        <f t="shared" si="8"/>
        <v>#REF!</v>
      </c>
      <c r="M36" s="23" t="e">
        <f t="shared" si="9"/>
        <v>#REF!</v>
      </c>
      <c r="N36" s="23" t="e">
        <f t="shared" si="10"/>
        <v>#REF!</v>
      </c>
    </row>
    <row r="37" spans="1:14" ht="27.6" outlineLevel="1">
      <c r="A37" s="20" t="s">
        <v>54</v>
      </c>
      <c r="B37" s="21"/>
      <c r="C37" s="21"/>
      <c r="D37" s="21" t="e">
        <f>ПОТРЕБА_2024!D36-#REF!</f>
        <v>#REF!</v>
      </c>
      <c r="E37" s="26" t="e">
        <f>ПОТРЕБА_2024!E36-#REF!</f>
        <v>#REF!</v>
      </c>
      <c r="F37" s="26" t="e">
        <f>ПОТРЕБА_2024!F36-#REF!</f>
        <v>#REF!</v>
      </c>
      <c r="G37" s="21"/>
      <c r="H37" s="21"/>
      <c r="I37" s="21"/>
      <c r="J37" s="21"/>
      <c r="K37" s="21"/>
      <c r="L37" s="22" t="e">
        <f t="shared" si="8"/>
        <v>#REF!</v>
      </c>
      <c r="M37" s="23" t="e">
        <f t="shared" si="9"/>
        <v>#REF!</v>
      </c>
      <c r="N37" s="23" t="e">
        <f t="shared" si="10"/>
        <v>#REF!</v>
      </c>
    </row>
    <row r="38" spans="1:14" ht="13.8" outlineLevel="1">
      <c r="A38" s="20" t="s">
        <v>55</v>
      </c>
      <c r="B38" s="21" t="e">
        <f>ПОТРЕБА_2024!B37-#REF!</f>
        <v>#REF!</v>
      </c>
      <c r="C38" s="21"/>
      <c r="D38" s="21" t="e">
        <f>ПОТРЕБА_2024!D37-#REF!</f>
        <v>#REF!</v>
      </c>
      <c r="E38" s="26" t="e">
        <f>ПОТРЕБА_2024!E37-#REF!</f>
        <v>#REF!</v>
      </c>
      <c r="F38" s="26" t="e">
        <f>ПОТРЕБА_2024!F37-#REF!</f>
        <v>#REF!</v>
      </c>
      <c r="G38" s="21"/>
      <c r="H38" s="21"/>
      <c r="I38" s="21"/>
      <c r="J38" s="21"/>
      <c r="K38" s="21"/>
      <c r="L38" s="22" t="e">
        <f t="shared" si="8"/>
        <v>#REF!</v>
      </c>
      <c r="M38" s="23" t="e">
        <f t="shared" si="9"/>
        <v>#REF!</v>
      </c>
      <c r="N38" s="23" t="e">
        <f t="shared" si="10"/>
        <v>#REF!</v>
      </c>
    </row>
    <row r="39" spans="1:14" ht="27.6" outlineLevel="1">
      <c r="A39" s="20" t="s">
        <v>56</v>
      </c>
      <c r="B39" s="21"/>
      <c r="C39" s="21"/>
      <c r="D39" s="21" t="e">
        <f>ПОТРЕБА_2024!D38-#REF!</f>
        <v>#REF!</v>
      </c>
      <c r="E39" s="26" t="e">
        <f>ПОТРЕБА_2024!E38-#REF!</f>
        <v>#REF!</v>
      </c>
      <c r="F39" s="26" t="e">
        <f>ПОТРЕБА_2024!F38-#REF!</f>
        <v>#REF!</v>
      </c>
      <c r="G39" s="21"/>
      <c r="H39" s="21"/>
      <c r="I39" s="21"/>
      <c r="J39" s="21"/>
      <c r="K39" s="21"/>
      <c r="L39" s="22" t="e">
        <f t="shared" si="8"/>
        <v>#REF!</v>
      </c>
      <c r="M39" s="23" t="e">
        <f t="shared" si="9"/>
        <v>#REF!</v>
      </c>
      <c r="N39" s="23" t="e">
        <f t="shared" si="10"/>
        <v>#REF!</v>
      </c>
    </row>
    <row r="40" spans="1:14" ht="13.8">
      <c r="A40" s="20" t="s">
        <v>57</v>
      </c>
      <c r="B40" s="21"/>
      <c r="C40" s="21"/>
      <c r="D40" s="21" t="e">
        <f>ПОТРЕБА_2024!D39-#REF!</f>
        <v>#REF!</v>
      </c>
      <c r="E40" s="25">
        <v>0</v>
      </c>
      <c r="F40" s="26" t="e">
        <f>ПОТРЕБА_2024!F39-#REF!</f>
        <v>#REF!</v>
      </c>
      <c r="G40" s="21"/>
      <c r="H40" s="21"/>
      <c r="I40" s="21"/>
      <c r="J40" s="21"/>
      <c r="K40" s="21"/>
      <c r="L40" s="22" t="e">
        <f t="shared" si="8"/>
        <v>#REF!</v>
      </c>
      <c r="M40" s="23" t="e">
        <f t="shared" si="9"/>
        <v>#REF!</v>
      </c>
      <c r="N40" s="23" t="e">
        <f t="shared" si="10"/>
        <v>#REF!</v>
      </c>
    </row>
    <row r="41" spans="1:14" ht="27.6">
      <c r="A41" s="20" t="s">
        <v>58</v>
      </c>
      <c r="B41" s="21"/>
      <c r="C41" s="21"/>
      <c r="D41" s="21" t="e">
        <f>ПОТРЕБА_2024!D40-#REF!</f>
        <v>#REF!</v>
      </c>
      <c r="E41" s="21" t="e">
        <f>ПОТРЕБА_2024!E40-#REF!-732.982</f>
        <v>#REF!</v>
      </c>
      <c r="F41" s="21" t="e">
        <f>ПОТРЕБА_2024!F40-#REF!</f>
        <v>#REF!</v>
      </c>
      <c r="G41" s="24"/>
      <c r="H41" s="21"/>
      <c r="I41" s="21"/>
      <c r="J41" s="21"/>
      <c r="K41" s="21"/>
      <c r="L41" s="22" t="e">
        <f t="shared" si="8"/>
        <v>#REF!</v>
      </c>
      <c r="M41" s="23" t="e">
        <f t="shared" si="9"/>
        <v>#REF!</v>
      </c>
      <c r="N41" s="23" t="e">
        <f t="shared" si="10"/>
        <v>#REF!</v>
      </c>
    </row>
    <row r="42" spans="1:14" ht="13.8">
      <c r="A42" s="20" t="s">
        <v>59</v>
      </c>
      <c r="B42" s="21"/>
      <c r="C42" s="21"/>
      <c r="D42" s="21" t="e">
        <f>ПОТРЕБА_2024!D41-#REF!</f>
        <v>#REF!</v>
      </c>
      <c r="E42" s="24"/>
      <c r="F42" s="21"/>
      <c r="G42" s="21"/>
      <c r="H42" s="21"/>
      <c r="I42" s="21"/>
      <c r="J42" s="21"/>
      <c r="K42" s="21"/>
      <c r="L42" s="22" t="e">
        <f t="shared" si="8"/>
        <v>#REF!</v>
      </c>
      <c r="M42" s="23" t="e">
        <f t="shared" si="9"/>
        <v>#REF!</v>
      </c>
      <c r="N42" s="23" t="e">
        <f t="shared" si="10"/>
        <v>#REF!</v>
      </c>
    </row>
    <row r="43" spans="1:14" ht="13.8" outlineLevel="1">
      <c r="A43" s="20" t="s">
        <v>60</v>
      </c>
      <c r="B43" s="21" t="e">
        <f>ПОТРЕБА_2024!B42-#REF!</f>
        <v>#REF!</v>
      </c>
      <c r="C43" s="21"/>
      <c r="D43" s="21" t="e">
        <f>ПОТРЕБА_2024!D42-#REF!</f>
        <v>#REF!</v>
      </c>
      <c r="E43" s="21" t="e">
        <f>ПОТРЕБА_2024!E42-#REF!</f>
        <v>#REF!</v>
      </c>
      <c r="F43" s="21" t="e">
        <f>ПОТРЕБА_2024!F42-#REF!</f>
        <v>#REF!</v>
      </c>
      <c r="G43" s="21" t="e">
        <f>ПОТРЕБА_2024!G42-#REF!</f>
        <v>#REF!</v>
      </c>
      <c r="H43" s="21"/>
      <c r="I43" s="21"/>
      <c r="J43" s="21"/>
      <c r="K43" s="21"/>
      <c r="L43" s="22" t="e">
        <f t="shared" si="8"/>
        <v>#REF!</v>
      </c>
      <c r="M43" s="23" t="e">
        <f t="shared" si="9"/>
        <v>#REF!</v>
      </c>
      <c r="N43" s="23" t="e">
        <f t="shared" si="10"/>
        <v>#REF!</v>
      </c>
    </row>
    <row r="44" spans="1:14" ht="13.8">
      <c r="A44" s="20" t="s">
        <v>61</v>
      </c>
      <c r="B44" s="21"/>
      <c r="C44" s="21"/>
      <c r="D44" s="21" t="e">
        <f>ПОТРЕБА_2024!D43-#REF!</f>
        <v>#REF!</v>
      </c>
      <c r="E44" s="24"/>
      <c r="F44" s="21"/>
      <c r="G44" s="21"/>
      <c r="H44" s="21"/>
      <c r="I44" s="21"/>
      <c r="J44" s="21"/>
      <c r="K44" s="21"/>
      <c r="L44" s="22" t="e">
        <f t="shared" si="8"/>
        <v>#REF!</v>
      </c>
      <c r="M44" s="23" t="e">
        <f t="shared" si="9"/>
        <v>#REF!</v>
      </c>
      <c r="N44" s="23" t="e">
        <f t="shared" si="10"/>
        <v>#REF!</v>
      </c>
    </row>
    <row r="45" spans="1:14" ht="13.8" outlineLevel="1">
      <c r="A45" s="20" t="s">
        <v>62</v>
      </c>
      <c r="B45" s="21"/>
      <c r="C45" s="21"/>
      <c r="D45" s="21"/>
      <c r="E45" s="21"/>
      <c r="F45" s="21"/>
      <c r="G45" s="21" t="e">
        <f>ПОТРЕБА_2024!G44-#REF!</f>
        <v>#REF!</v>
      </c>
      <c r="H45" s="21"/>
      <c r="I45" s="21"/>
      <c r="J45" s="21"/>
      <c r="K45" s="21"/>
      <c r="L45" s="22" t="e">
        <f t="shared" si="8"/>
        <v>#REF!</v>
      </c>
      <c r="M45" s="23" t="e">
        <f t="shared" si="9"/>
        <v>#REF!</v>
      </c>
      <c r="N45" s="23" t="e">
        <f t="shared" si="10"/>
        <v>#REF!</v>
      </c>
    </row>
    <row r="46" spans="1:14" ht="27.6" outlineLevel="1">
      <c r="A46" s="20" t="s">
        <v>63</v>
      </c>
      <c r="B46" s="21" t="e">
        <f>ПОТРЕБА_2024!B45-#REF!</f>
        <v>#REF!</v>
      </c>
      <c r="C46" s="21"/>
      <c r="D46" s="21"/>
      <c r="E46" s="21"/>
      <c r="F46" s="21"/>
      <c r="G46" s="21" t="e">
        <f>ПОТРЕБА_2024!G45-#REF!</f>
        <v>#REF!</v>
      </c>
      <c r="H46" s="21"/>
      <c r="I46" s="21"/>
      <c r="J46" s="21"/>
      <c r="K46" s="21"/>
      <c r="L46" s="22" t="e">
        <f t="shared" si="8"/>
        <v>#REF!</v>
      </c>
      <c r="M46" s="23" t="e">
        <f t="shared" si="9"/>
        <v>#REF!</v>
      </c>
      <c r="N46" s="23" t="e">
        <f t="shared" si="10"/>
        <v>#REF!</v>
      </c>
    </row>
    <row r="47" spans="1:14" ht="13.8" outlineLevel="1">
      <c r="A47" s="20" t="s">
        <v>64</v>
      </c>
      <c r="B47" s="21" t="e">
        <f>ПОТРЕБА_2024!B46-#REF!</f>
        <v>#REF!</v>
      </c>
      <c r="C47" s="21"/>
      <c r="D47" s="21"/>
      <c r="E47" s="21"/>
      <c r="F47" s="21"/>
      <c r="G47" s="21" t="e">
        <f>ПОТРЕБА_2024!G46-#REF!</f>
        <v>#REF!</v>
      </c>
      <c r="H47" s="21"/>
      <c r="I47" s="21"/>
      <c r="J47" s="21"/>
      <c r="K47" s="21"/>
      <c r="L47" s="22" t="e">
        <f t="shared" si="8"/>
        <v>#REF!</v>
      </c>
      <c r="M47" s="23" t="e">
        <f t="shared" si="9"/>
        <v>#REF!</v>
      </c>
      <c r="N47" s="23" t="e">
        <f t="shared" si="10"/>
        <v>#REF!</v>
      </c>
    </row>
    <row r="48" spans="1:14" ht="13.8" outlineLevel="1">
      <c r="A48" s="20" t="s">
        <v>65</v>
      </c>
      <c r="B48" s="21" t="e">
        <f>ПОТРЕБА_2024!B47-#REF!</f>
        <v>#REF!</v>
      </c>
      <c r="C48" s="21"/>
      <c r="D48" s="21"/>
      <c r="E48" s="21"/>
      <c r="F48" s="21"/>
      <c r="G48" s="21" t="e">
        <f>ПОТРЕБА_2024!G47-#REF!</f>
        <v>#REF!</v>
      </c>
      <c r="H48" s="21"/>
      <c r="I48" s="21"/>
      <c r="J48" s="21"/>
      <c r="K48" s="21"/>
      <c r="L48" s="22" t="e">
        <f t="shared" si="8"/>
        <v>#REF!</v>
      </c>
      <c r="M48" s="23" t="e">
        <f t="shared" si="9"/>
        <v>#REF!</v>
      </c>
      <c r="N48" s="23" t="e">
        <f t="shared" si="10"/>
        <v>#REF!</v>
      </c>
    </row>
    <row r="49" spans="1:14" ht="27.6" outlineLevel="1">
      <c r="A49" s="20" t="s">
        <v>66</v>
      </c>
      <c r="B49" s="21" t="e">
        <f>ПОТРЕБА_2024!B48-#REF!</f>
        <v>#REF!</v>
      </c>
      <c r="C49" s="21"/>
      <c r="D49" s="21"/>
      <c r="E49" s="21"/>
      <c r="F49" s="21"/>
      <c r="G49" s="21" t="e">
        <f>ПОТРЕБА_2024!G48-#REF!</f>
        <v>#REF!</v>
      </c>
      <c r="H49" s="21"/>
      <c r="I49" s="21"/>
      <c r="J49" s="21"/>
      <c r="K49" s="21"/>
      <c r="L49" s="22" t="e">
        <f t="shared" si="8"/>
        <v>#REF!</v>
      </c>
      <c r="M49" s="23" t="e">
        <f t="shared" si="9"/>
        <v>#REF!</v>
      </c>
      <c r="N49" s="23" t="e">
        <f t="shared" si="10"/>
        <v>#REF!</v>
      </c>
    </row>
    <row r="50" spans="1:14" ht="13.8" outlineLevel="1">
      <c r="A50" s="20" t="s">
        <v>67</v>
      </c>
      <c r="B50" s="21" t="e">
        <f>ПОТРЕБА_2024!B49-#REF!</f>
        <v>#REF!</v>
      </c>
      <c r="C50" s="21"/>
      <c r="D50" s="21"/>
      <c r="E50" s="21"/>
      <c r="F50" s="21"/>
      <c r="G50" s="24">
        <v>0</v>
      </c>
      <c r="H50" s="21"/>
      <c r="I50" s="21"/>
      <c r="J50" s="21"/>
      <c r="K50" s="21"/>
      <c r="L50" s="22" t="e">
        <f t="shared" si="8"/>
        <v>#REF!</v>
      </c>
      <c r="M50" s="23" t="e">
        <f t="shared" si="9"/>
        <v>#REF!</v>
      </c>
      <c r="N50" s="23" t="e">
        <f t="shared" si="10"/>
        <v>#REF!</v>
      </c>
    </row>
    <row r="51" spans="1:14" ht="13.8">
      <c r="A51" s="20" t="s">
        <v>68</v>
      </c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2">
        <f t="shared" si="8"/>
        <v>0</v>
      </c>
      <c r="M51" s="23">
        <f t="shared" si="9"/>
        <v>0</v>
      </c>
      <c r="N51" s="23">
        <f t="shared" si="10"/>
        <v>0</v>
      </c>
    </row>
    <row r="52" spans="1:14" ht="13.8">
      <c r="A52" s="20" t="s">
        <v>69</v>
      </c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2">
        <f t="shared" si="8"/>
        <v>0</v>
      </c>
      <c r="M52" s="23">
        <f t="shared" si="9"/>
        <v>0</v>
      </c>
      <c r="N52" s="23">
        <f t="shared" si="10"/>
        <v>0</v>
      </c>
    </row>
    <row r="53" spans="1:14" ht="27.6" outlineLevel="1">
      <c r="A53" s="20" t="s">
        <v>70</v>
      </c>
      <c r="B53" s="21"/>
      <c r="C53" s="21" t="e">
        <f>ПОТРЕБА_2024!C52-#REF!</f>
        <v>#REF!</v>
      </c>
      <c r="D53" s="21" t="e">
        <f>ПОТРЕБА_2024!D52-#REF!</f>
        <v>#REF!</v>
      </c>
      <c r="E53" s="21" t="e">
        <f>ПОТРЕБА_2024!E52-#REF!</f>
        <v>#REF!</v>
      </c>
      <c r="F53" s="21" t="e">
        <f>ПОТРЕБА_2024!F52-#REF!</f>
        <v>#REF!</v>
      </c>
      <c r="G53" s="21" t="e">
        <f>ПОТРЕБА_2024!G52-#REF!</f>
        <v>#REF!</v>
      </c>
      <c r="H53" s="21"/>
      <c r="I53" s="21"/>
      <c r="J53" s="21"/>
      <c r="K53" s="21"/>
      <c r="L53" s="22" t="e">
        <f t="shared" si="8"/>
        <v>#REF!</v>
      </c>
      <c r="M53" s="23" t="e">
        <f t="shared" si="9"/>
        <v>#REF!</v>
      </c>
      <c r="N53" s="23" t="e">
        <f t="shared" si="10"/>
        <v>#REF!</v>
      </c>
    </row>
    <row r="54" spans="1:14" ht="27.6" outlineLevel="1">
      <c r="A54" s="20" t="s">
        <v>71</v>
      </c>
      <c r="B54" s="21"/>
      <c r="C54" s="21" t="e">
        <f>ПОТРЕБА_2024!C53-#REF!</f>
        <v>#REF!</v>
      </c>
      <c r="D54" s="21" t="e">
        <f>ПОТРЕБА_2024!D53-#REF!</f>
        <v>#REF!</v>
      </c>
      <c r="E54" s="21" t="e">
        <f>ПОТРЕБА_2024!E53-#REF!</f>
        <v>#REF!</v>
      </c>
      <c r="F54" s="21" t="e">
        <f>ПОТРЕБА_2024!F53-#REF!</f>
        <v>#REF!</v>
      </c>
      <c r="G54" s="21" t="e">
        <f>ПОТРЕБА_2024!G53-#REF!</f>
        <v>#REF!</v>
      </c>
      <c r="H54" s="21"/>
      <c r="I54" s="21"/>
      <c r="J54" s="21"/>
      <c r="K54" s="21"/>
      <c r="L54" s="22" t="e">
        <f t="shared" si="8"/>
        <v>#REF!</v>
      </c>
      <c r="M54" s="23" t="e">
        <f t="shared" si="9"/>
        <v>#REF!</v>
      </c>
      <c r="N54" s="23" t="e">
        <f t="shared" si="10"/>
        <v>#REF!</v>
      </c>
    </row>
    <row r="55" spans="1:14" ht="13.8" outlineLevel="1">
      <c r="A55" s="20" t="s">
        <v>72</v>
      </c>
      <c r="B55" s="21"/>
      <c r="C55" s="21" t="e">
        <f>ПОТРЕБА_2024!C54-#REF!</f>
        <v>#REF!</v>
      </c>
      <c r="D55" s="21" t="e">
        <f>ПОТРЕБА_2024!D54-#REF!</f>
        <v>#REF!</v>
      </c>
      <c r="E55" s="21" t="e">
        <f>ПОТРЕБА_2024!E54-#REF!</f>
        <v>#REF!</v>
      </c>
      <c r="F55" s="21" t="e">
        <f>ПОТРЕБА_2024!F54-#REF!</f>
        <v>#REF!</v>
      </c>
      <c r="G55" s="21" t="e">
        <f>ПОТРЕБА_2024!G54-#REF!</f>
        <v>#REF!</v>
      </c>
      <c r="H55" s="21"/>
      <c r="I55" s="21"/>
      <c r="J55" s="21"/>
      <c r="K55" s="21"/>
      <c r="L55" s="22" t="e">
        <f t="shared" si="8"/>
        <v>#REF!</v>
      </c>
      <c r="M55" s="23" t="e">
        <f t="shared" si="9"/>
        <v>#REF!</v>
      </c>
      <c r="N55" s="23" t="e">
        <f t="shared" si="10"/>
        <v>#REF!</v>
      </c>
    </row>
    <row r="56" spans="1:14" ht="13.8" outlineLevel="1">
      <c r="A56" s="20" t="s">
        <v>73</v>
      </c>
      <c r="B56" s="21"/>
      <c r="C56" s="21" t="e">
        <f>ПОТРЕБА_2024!C55-#REF!</f>
        <v>#REF!</v>
      </c>
      <c r="D56" s="21" t="e">
        <f>ПОТРЕБА_2024!D55-#REF!</f>
        <v>#REF!</v>
      </c>
      <c r="E56" s="21" t="e">
        <f>ПОТРЕБА_2024!E55-#REF!</f>
        <v>#REF!</v>
      </c>
      <c r="F56" s="21" t="e">
        <f>ПОТРЕБА_2024!F55-#REF!</f>
        <v>#REF!</v>
      </c>
      <c r="G56" s="21" t="e">
        <f>ПОТРЕБА_2024!G55-#REF!</f>
        <v>#REF!</v>
      </c>
      <c r="H56" s="21"/>
      <c r="I56" s="21"/>
      <c r="J56" s="21"/>
      <c r="K56" s="21"/>
      <c r="L56" s="22" t="e">
        <f t="shared" si="8"/>
        <v>#REF!</v>
      </c>
      <c r="M56" s="23" t="e">
        <f t="shared" si="9"/>
        <v>#REF!</v>
      </c>
      <c r="N56" s="23" t="e">
        <f t="shared" si="10"/>
        <v>#REF!</v>
      </c>
    </row>
    <row r="57" spans="1:14" ht="27.6">
      <c r="A57" s="20" t="s">
        <v>74</v>
      </c>
      <c r="B57" s="21"/>
      <c r="C57" s="21"/>
      <c r="D57" s="21" t="e">
        <f>ПОТРЕБА_2024!D56-#REF!</f>
        <v>#REF!</v>
      </c>
      <c r="E57" s="24"/>
      <c r="F57" s="21"/>
      <c r="G57" s="21"/>
      <c r="H57" s="21"/>
      <c r="I57" s="21"/>
      <c r="J57" s="21"/>
      <c r="K57" s="21"/>
      <c r="L57" s="22" t="e">
        <f t="shared" si="8"/>
        <v>#REF!</v>
      </c>
      <c r="M57" s="23" t="e">
        <f t="shared" si="9"/>
        <v>#REF!</v>
      </c>
      <c r="N57" s="23" t="e">
        <f t="shared" si="10"/>
        <v>#REF!</v>
      </c>
    </row>
    <row r="58" spans="1:14" ht="41.4">
      <c r="A58" s="28" t="s">
        <v>75</v>
      </c>
      <c r="B58" s="21">
        <f>ПОТРЕБА_2024!B57</f>
        <v>2879.2469999999998</v>
      </c>
      <c r="C58" s="21"/>
      <c r="D58" s="21"/>
      <c r="E58" s="21"/>
      <c r="F58" s="21"/>
      <c r="G58" s="21"/>
      <c r="H58" s="21"/>
      <c r="I58" s="21"/>
      <c r="J58" s="21"/>
      <c r="K58" s="21"/>
      <c r="L58" s="22">
        <f t="shared" si="8"/>
        <v>2879.2469999999998</v>
      </c>
      <c r="M58" s="23">
        <f t="shared" si="9"/>
        <v>2879.2469999999998</v>
      </c>
      <c r="N58" s="23">
        <f t="shared" si="10"/>
        <v>0</v>
      </c>
    </row>
    <row r="59" spans="1:14" ht="13.8" outlineLevel="1">
      <c r="A59" s="28" t="s">
        <v>76</v>
      </c>
      <c r="B59" s="21" t="e">
        <f>ПОТРЕБА_2024!B58-#REF!</f>
        <v>#REF!</v>
      </c>
      <c r="C59" s="21" t="e">
        <f>ПОТРЕБА_2024!C58-#REF!</f>
        <v>#REF!</v>
      </c>
      <c r="D59" s="21" t="e">
        <f>ПОТРЕБА_2024!D58-#REF!</f>
        <v>#REF!</v>
      </c>
      <c r="E59" s="21" t="e">
        <f>ПОТРЕБА_2024!E58-#REF!</f>
        <v>#REF!</v>
      </c>
      <c r="F59" s="21" t="e">
        <f>ПОТРЕБА_2024!F58-#REF!</f>
        <v>#REF!</v>
      </c>
      <c r="G59" s="21" t="e">
        <f>ПОТРЕБА_2024!G58-#REF!</f>
        <v>#REF!</v>
      </c>
      <c r="H59" s="21"/>
      <c r="I59" s="21"/>
      <c r="J59" s="21"/>
      <c r="K59" s="21"/>
      <c r="L59" s="29" t="e">
        <f t="shared" si="8"/>
        <v>#REF!</v>
      </c>
      <c r="M59" s="30" t="e">
        <f t="shared" si="9"/>
        <v>#REF!</v>
      </c>
      <c r="N59" s="30" t="e">
        <f t="shared" si="10"/>
        <v>#REF!</v>
      </c>
    </row>
    <row r="60" spans="1:14" ht="13.8" collapsed="1">
      <c r="A60" s="31" t="s">
        <v>77</v>
      </c>
      <c r="B60" s="22" t="e">
        <f t="shared" ref="B60:N60" si="11">SUM(B14:B59)</f>
        <v>#REF!</v>
      </c>
      <c r="C60" s="22" t="e">
        <f t="shared" si="11"/>
        <v>#REF!</v>
      </c>
      <c r="D60" s="22" t="e">
        <f t="shared" si="11"/>
        <v>#REF!</v>
      </c>
      <c r="E60" s="22" t="e">
        <f t="shared" si="11"/>
        <v>#REF!</v>
      </c>
      <c r="F60" s="22" t="e">
        <f t="shared" si="11"/>
        <v>#REF!</v>
      </c>
      <c r="G60" s="22" t="e">
        <f t="shared" si="11"/>
        <v>#REF!</v>
      </c>
      <c r="H60" s="22">
        <f t="shared" si="11"/>
        <v>0</v>
      </c>
      <c r="I60" s="22">
        <f t="shared" si="11"/>
        <v>0</v>
      </c>
      <c r="J60" s="22">
        <f t="shared" si="11"/>
        <v>0</v>
      </c>
      <c r="K60" s="22">
        <f t="shared" si="11"/>
        <v>0</v>
      </c>
      <c r="L60" s="22" t="e">
        <f t="shared" si="11"/>
        <v>#REF!</v>
      </c>
      <c r="M60" s="22" t="e">
        <f t="shared" si="11"/>
        <v>#REF!</v>
      </c>
      <c r="N60" s="22" t="e">
        <f t="shared" si="11"/>
        <v>#REF!</v>
      </c>
    </row>
    <row r="61" spans="1:14" ht="13.2" hidden="1" outlineLevel="1">
      <c r="A61" s="315" t="s">
        <v>78</v>
      </c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7"/>
      <c r="M61" s="19"/>
      <c r="N61" s="19"/>
    </row>
    <row r="62" spans="1:14" ht="27.6" hidden="1" outlineLevel="1">
      <c r="A62" s="32" t="s">
        <v>79</v>
      </c>
      <c r="B62" s="33" t="e">
        <f>ПОТРЕБА_2024!B61-#REF!</f>
        <v>#REF!</v>
      </c>
      <c r="C62" s="33" t="e">
        <f>ПОТРЕБА_2024!C61-#REF!</f>
        <v>#REF!</v>
      </c>
      <c r="D62" s="33" t="e">
        <f>ПОТРЕБА_2024!D61-#REF!</f>
        <v>#REF!</v>
      </c>
      <c r="E62" s="33" t="e">
        <f>ПОТРЕБА_2024!E61-#REF!</f>
        <v>#REF!</v>
      </c>
      <c r="F62" s="33" t="e">
        <f>ПОТРЕБА_2024!F61-#REF!</f>
        <v>#REF!</v>
      </c>
      <c r="G62" s="33" t="e">
        <f>ПОТРЕБА_2024!G61-#REF!</f>
        <v>#REF!</v>
      </c>
      <c r="H62" s="33" t="e">
        <f>ПОТРЕБА_2024!H61-#REF!</f>
        <v>#REF!</v>
      </c>
      <c r="I62" s="33" t="e">
        <f>ПОТРЕБА_2024!I61-#REF!</f>
        <v>#REF!</v>
      </c>
      <c r="J62" s="33" t="e">
        <f>ПОТРЕБА_2024!J61-#REF!</f>
        <v>#REF!</v>
      </c>
      <c r="K62" s="33" t="e">
        <f>ПОТРЕБА_2024!K61-#REF!</f>
        <v>#REF!</v>
      </c>
      <c r="L62" s="22" t="e">
        <f t="shared" ref="L62:L63" si="12">SUM(B62:J62)</f>
        <v>#REF!</v>
      </c>
      <c r="M62" s="23" t="e">
        <f t="shared" ref="M62:M63" si="13">J62+I62+H62+G62+F62+E62+D62+C62+B62</f>
        <v>#REF!</v>
      </c>
      <c r="N62" s="23" t="e">
        <f t="shared" ref="N62:N63" si="14">M62-L62</f>
        <v>#REF!</v>
      </c>
    </row>
    <row r="63" spans="1:14" ht="13.8" hidden="1" outlineLevel="1">
      <c r="A63" s="31" t="s">
        <v>80</v>
      </c>
      <c r="B63" s="22" t="e">
        <f t="shared" ref="B63:K63" si="15">B62</f>
        <v>#REF!</v>
      </c>
      <c r="C63" s="22" t="e">
        <f t="shared" si="15"/>
        <v>#REF!</v>
      </c>
      <c r="D63" s="22" t="e">
        <f t="shared" si="15"/>
        <v>#REF!</v>
      </c>
      <c r="E63" s="22" t="e">
        <f t="shared" si="15"/>
        <v>#REF!</v>
      </c>
      <c r="F63" s="22" t="e">
        <f t="shared" si="15"/>
        <v>#REF!</v>
      </c>
      <c r="G63" s="22" t="e">
        <f t="shared" si="15"/>
        <v>#REF!</v>
      </c>
      <c r="H63" s="22" t="e">
        <f t="shared" si="15"/>
        <v>#REF!</v>
      </c>
      <c r="I63" s="22" t="e">
        <f t="shared" si="15"/>
        <v>#REF!</v>
      </c>
      <c r="J63" s="22" t="e">
        <f t="shared" si="15"/>
        <v>#REF!</v>
      </c>
      <c r="K63" s="22" t="e">
        <f t="shared" si="15"/>
        <v>#REF!</v>
      </c>
      <c r="L63" s="22" t="e">
        <f t="shared" si="12"/>
        <v>#REF!</v>
      </c>
      <c r="M63" s="23" t="e">
        <f t="shared" si="13"/>
        <v>#REF!</v>
      </c>
      <c r="N63" s="23" t="e">
        <f t="shared" si="14"/>
        <v>#REF!</v>
      </c>
    </row>
    <row r="64" spans="1:14" ht="13.2" hidden="1" outlineLevel="1">
      <c r="A64" s="315" t="s">
        <v>81</v>
      </c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7"/>
      <c r="M64" s="19"/>
      <c r="N64" s="19"/>
    </row>
    <row r="65" spans="1:14" ht="27.6" hidden="1" outlineLevel="1">
      <c r="A65" s="32" t="s">
        <v>82</v>
      </c>
      <c r="B65" s="33" t="e">
        <f>ПОТРЕБА_2024!B64-#REF!</f>
        <v>#REF!</v>
      </c>
      <c r="C65" s="33" t="e">
        <f>ПОТРЕБА_2024!C64-#REF!</f>
        <v>#REF!</v>
      </c>
      <c r="D65" s="33" t="e">
        <f>ПОТРЕБА_2024!D64-#REF!</f>
        <v>#REF!</v>
      </c>
      <c r="E65" s="33" t="e">
        <f>ПОТРЕБА_2024!E64-#REF!</f>
        <v>#REF!</v>
      </c>
      <c r="F65" s="33" t="e">
        <f>ПОТРЕБА_2024!F64-#REF!</f>
        <v>#REF!</v>
      </c>
      <c r="G65" s="33" t="e">
        <f>ПОТРЕБА_2024!G64-#REF!</f>
        <v>#REF!</v>
      </c>
      <c r="H65" s="33" t="e">
        <f>ПОТРЕБА_2024!H64-#REF!</f>
        <v>#REF!</v>
      </c>
      <c r="I65" s="33" t="e">
        <f>ПОТРЕБА_2024!I64-#REF!</f>
        <v>#REF!</v>
      </c>
      <c r="J65" s="33" t="e">
        <f>ПОТРЕБА_2024!J64-#REF!</f>
        <v>#REF!</v>
      </c>
      <c r="K65" s="33" t="e">
        <f>ПОТРЕБА_2024!K64-#REF!</f>
        <v>#REF!</v>
      </c>
      <c r="L65" s="22" t="e">
        <f t="shared" ref="L65:L66" si="16">SUM(B65:J65)</f>
        <v>#REF!</v>
      </c>
      <c r="M65" s="23" t="e">
        <f t="shared" ref="M65:M66" si="17">J65+I65+H65+G65+F65+E65+D65+C65+B65</f>
        <v>#REF!</v>
      </c>
      <c r="N65" s="23" t="e">
        <f t="shared" ref="N65:N66" si="18">M65-L65</f>
        <v>#REF!</v>
      </c>
    </row>
    <row r="66" spans="1:14" ht="13.8" hidden="1" outlineLevel="1">
      <c r="A66" s="31" t="s">
        <v>83</v>
      </c>
      <c r="B66" s="22" t="e">
        <f t="shared" ref="B66:K66" si="19">B65</f>
        <v>#REF!</v>
      </c>
      <c r="C66" s="22" t="e">
        <f t="shared" si="19"/>
        <v>#REF!</v>
      </c>
      <c r="D66" s="22" t="e">
        <f t="shared" si="19"/>
        <v>#REF!</v>
      </c>
      <c r="E66" s="22" t="e">
        <f t="shared" si="19"/>
        <v>#REF!</v>
      </c>
      <c r="F66" s="22" t="e">
        <f t="shared" si="19"/>
        <v>#REF!</v>
      </c>
      <c r="G66" s="22" t="e">
        <f t="shared" si="19"/>
        <v>#REF!</v>
      </c>
      <c r="H66" s="22" t="e">
        <f t="shared" si="19"/>
        <v>#REF!</v>
      </c>
      <c r="I66" s="22" t="e">
        <f t="shared" si="19"/>
        <v>#REF!</v>
      </c>
      <c r="J66" s="22" t="e">
        <f t="shared" si="19"/>
        <v>#REF!</v>
      </c>
      <c r="K66" s="22" t="e">
        <f t="shared" si="19"/>
        <v>#REF!</v>
      </c>
      <c r="L66" s="22" t="e">
        <f t="shared" si="16"/>
        <v>#REF!</v>
      </c>
      <c r="M66" s="23" t="e">
        <f t="shared" si="17"/>
        <v>#REF!</v>
      </c>
      <c r="N66" s="23" t="e">
        <f t="shared" si="18"/>
        <v>#REF!</v>
      </c>
    </row>
    <row r="67" spans="1:14" ht="13.2" collapsed="1">
      <c r="A67" s="315" t="s">
        <v>84</v>
      </c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7"/>
      <c r="M67" s="19"/>
      <c r="N67" s="19"/>
    </row>
    <row r="68" spans="1:14" ht="27.6" hidden="1" outlineLevel="1">
      <c r="A68" s="34" t="s">
        <v>85</v>
      </c>
      <c r="B68" s="35" t="e">
        <f>ПОТРЕБА_2024!B67-#REF!</f>
        <v>#REF!</v>
      </c>
      <c r="C68" s="35" t="e">
        <f>ПОТРЕБА_2024!C67-#REF!</f>
        <v>#REF!</v>
      </c>
      <c r="D68" s="35" t="e">
        <f>ПОТРЕБА_2024!D67-#REF!</f>
        <v>#REF!</v>
      </c>
      <c r="E68" s="35" t="e">
        <f>ПОТРЕБА_2024!E67-#REF!</f>
        <v>#REF!</v>
      </c>
      <c r="F68" s="35" t="e">
        <f>ПОТРЕБА_2024!F67-#REF!</f>
        <v>#REF!</v>
      </c>
      <c r="G68" s="35" t="e">
        <f>ПОТРЕБА_2024!G67-#REF!</f>
        <v>#REF!</v>
      </c>
      <c r="H68" s="35" t="e">
        <f>ПОТРЕБА_2024!H67-#REF!</f>
        <v>#REF!</v>
      </c>
      <c r="I68" s="35">
        <v>0</v>
      </c>
      <c r="J68" s="35" t="e">
        <f>ПОТРЕБА_2024!J67-#REF!</f>
        <v>#REF!</v>
      </c>
      <c r="K68" s="35" t="e">
        <f>ПОТРЕБА_2024!K67-#REF!</f>
        <v>#REF!</v>
      </c>
      <c r="L68" s="22" t="e">
        <f t="shared" ref="L68:L152" si="20">SUM(B68:J68)</f>
        <v>#REF!</v>
      </c>
      <c r="M68" s="23" t="e">
        <f t="shared" ref="M68:M153" si="21">J68+I68+H68+G68+F68+E68+D68+C68+B68</f>
        <v>#REF!</v>
      </c>
      <c r="N68" s="23" t="e">
        <f t="shared" ref="N68:N153" si="22">M68-L68</f>
        <v>#REF!</v>
      </c>
    </row>
    <row r="69" spans="1:14" ht="27.75" hidden="1" customHeight="1" outlineLevel="1">
      <c r="A69" s="36" t="s">
        <v>86</v>
      </c>
      <c r="B69" s="35" t="e">
        <f>ПОТРЕБА_2024!B68-#REF!</f>
        <v>#REF!</v>
      </c>
      <c r="C69" s="35" t="e">
        <f>ПОТРЕБА_2024!C68-#REF!</f>
        <v>#REF!</v>
      </c>
      <c r="D69" s="35" t="e">
        <f>ПОТРЕБА_2024!D68-#REF!</f>
        <v>#REF!</v>
      </c>
      <c r="E69" s="35" t="e">
        <f>ПОТРЕБА_2024!E68-#REF!</f>
        <v>#REF!</v>
      </c>
      <c r="F69" s="35" t="e">
        <f>ПОТРЕБА_2024!F68-#REF!</f>
        <v>#REF!</v>
      </c>
      <c r="G69" s="35" t="e">
        <f>ПОТРЕБА_2024!G68-#REF!</f>
        <v>#REF!</v>
      </c>
      <c r="H69" s="35" t="e">
        <f>ПОТРЕБА_2024!H68-#REF!</f>
        <v>#REF!</v>
      </c>
      <c r="I69" s="35">
        <v>0</v>
      </c>
      <c r="J69" s="35" t="e">
        <f>ПОТРЕБА_2024!J68-#REF!</f>
        <v>#REF!</v>
      </c>
      <c r="K69" s="35" t="e">
        <f>ПОТРЕБА_2024!K68-#REF!</f>
        <v>#REF!</v>
      </c>
      <c r="L69" s="22" t="e">
        <f t="shared" si="20"/>
        <v>#REF!</v>
      </c>
      <c r="M69" s="23" t="e">
        <f t="shared" si="21"/>
        <v>#REF!</v>
      </c>
      <c r="N69" s="23" t="e">
        <f t="shared" si="22"/>
        <v>#REF!</v>
      </c>
    </row>
    <row r="70" spans="1:14" ht="27.6" hidden="1" outlineLevel="1">
      <c r="A70" s="34" t="s">
        <v>87</v>
      </c>
      <c r="B70" s="35" t="e">
        <f>ПОТРЕБА_2024!B69-#REF!</f>
        <v>#REF!</v>
      </c>
      <c r="C70" s="35" t="e">
        <f>ПОТРЕБА_2024!C69-#REF!</f>
        <v>#REF!</v>
      </c>
      <c r="D70" s="35" t="e">
        <f>ПОТРЕБА_2024!D69-#REF!</f>
        <v>#REF!</v>
      </c>
      <c r="E70" s="35" t="e">
        <f>ПОТРЕБА_2024!E69-#REF!</f>
        <v>#REF!</v>
      </c>
      <c r="F70" s="35" t="e">
        <f>ПОТРЕБА_2024!F69-#REF!</f>
        <v>#REF!</v>
      </c>
      <c r="G70" s="35" t="e">
        <f>ПОТРЕБА_2024!G69-#REF!</f>
        <v>#REF!</v>
      </c>
      <c r="H70" s="35" t="e">
        <f>ПОТРЕБА_2024!H69-#REF!</f>
        <v>#REF!</v>
      </c>
      <c r="I70" s="35">
        <v>0</v>
      </c>
      <c r="J70" s="35" t="e">
        <f>ПОТРЕБА_2024!J69-#REF!</f>
        <v>#REF!</v>
      </c>
      <c r="K70" s="35" t="e">
        <f>ПОТРЕБА_2024!K69-#REF!</f>
        <v>#REF!</v>
      </c>
      <c r="L70" s="22" t="e">
        <f t="shared" si="20"/>
        <v>#REF!</v>
      </c>
      <c r="M70" s="23" t="e">
        <f t="shared" si="21"/>
        <v>#REF!</v>
      </c>
      <c r="N70" s="23" t="e">
        <f t="shared" si="22"/>
        <v>#REF!</v>
      </c>
    </row>
    <row r="71" spans="1:14" ht="27.6" hidden="1" outlineLevel="1">
      <c r="A71" s="34" t="s">
        <v>88</v>
      </c>
      <c r="B71" s="35" t="e">
        <f>ПОТРЕБА_2024!B70-#REF!</f>
        <v>#REF!</v>
      </c>
      <c r="C71" s="35" t="e">
        <f>ПОТРЕБА_2024!C70-#REF!</f>
        <v>#REF!</v>
      </c>
      <c r="D71" s="35" t="e">
        <f>ПОТРЕБА_2024!D70-#REF!</f>
        <v>#REF!</v>
      </c>
      <c r="E71" s="35" t="e">
        <f>ПОТРЕБА_2024!E70-#REF!</f>
        <v>#REF!</v>
      </c>
      <c r="F71" s="35" t="e">
        <f>ПОТРЕБА_2024!F70-#REF!</f>
        <v>#REF!</v>
      </c>
      <c r="G71" s="35" t="e">
        <f>ПОТРЕБА_2024!G70-#REF!</f>
        <v>#REF!</v>
      </c>
      <c r="H71" s="35" t="e">
        <f>ПОТРЕБА_2024!H70-#REF!</f>
        <v>#REF!</v>
      </c>
      <c r="I71" s="35">
        <v>0</v>
      </c>
      <c r="J71" s="35" t="e">
        <f>ПОТРЕБА_2024!J70-#REF!</f>
        <v>#REF!</v>
      </c>
      <c r="K71" s="35" t="e">
        <f>ПОТРЕБА_2024!K70-#REF!</f>
        <v>#REF!</v>
      </c>
      <c r="L71" s="22" t="e">
        <f t="shared" si="20"/>
        <v>#REF!</v>
      </c>
      <c r="M71" s="23" t="e">
        <f t="shared" si="21"/>
        <v>#REF!</v>
      </c>
      <c r="N71" s="23" t="e">
        <f t="shared" si="22"/>
        <v>#REF!</v>
      </c>
    </row>
    <row r="72" spans="1:14" ht="27.6" hidden="1" outlineLevel="1">
      <c r="A72" s="34" t="s">
        <v>89</v>
      </c>
      <c r="B72" s="35" t="e">
        <f>ПОТРЕБА_2024!B71-#REF!</f>
        <v>#REF!</v>
      </c>
      <c r="C72" s="35" t="e">
        <f>ПОТРЕБА_2024!C71-#REF!</f>
        <v>#REF!</v>
      </c>
      <c r="D72" s="35" t="e">
        <f>ПОТРЕБА_2024!D71-#REF!</f>
        <v>#REF!</v>
      </c>
      <c r="E72" s="35" t="e">
        <f>ПОТРЕБА_2024!E71-#REF!</f>
        <v>#REF!</v>
      </c>
      <c r="F72" s="35" t="e">
        <f>ПОТРЕБА_2024!F71-#REF!</f>
        <v>#REF!</v>
      </c>
      <c r="G72" s="35" t="e">
        <f>ПОТРЕБА_2024!G71-#REF!</f>
        <v>#REF!</v>
      </c>
      <c r="H72" s="35" t="e">
        <f>ПОТРЕБА_2024!H71-#REF!</f>
        <v>#REF!</v>
      </c>
      <c r="I72" s="35">
        <v>0</v>
      </c>
      <c r="J72" s="35" t="e">
        <f>ПОТРЕБА_2024!J71-#REF!</f>
        <v>#REF!</v>
      </c>
      <c r="K72" s="35" t="e">
        <f>ПОТРЕБА_2024!K71-#REF!</f>
        <v>#REF!</v>
      </c>
      <c r="L72" s="22" t="e">
        <f t="shared" si="20"/>
        <v>#REF!</v>
      </c>
      <c r="M72" s="23" t="e">
        <f t="shared" si="21"/>
        <v>#REF!</v>
      </c>
      <c r="N72" s="23" t="e">
        <f t="shared" si="22"/>
        <v>#REF!</v>
      </c>
    </row>
    <row r="73" spans="1:14" ht="27.6" hidden="1" outlineLevel="1">
      <c r="A73" s="34" t="s">
        <v>90</v>
      </c>
      <c r="B73" s="35" t="e">
        <f>ПОТРЕБА_2024!B72-#REF!</f>
        <v>#REF!</v>
      </c>
      <c r="C73" s="35" t="e">
        <f>ПОТРЕБА_2024!C72-#REF!</f>
        <v>#REF!</v>
      </c>
      <c r="D73" s="35" t="e">
        <f>ПОТРЕБА_2024!D72-#REF!</f>
        <v>#REF!</v>
      </c>
      <c r="E73" s="35" t="e">
        <f>ПОТРЕБА_2024!E72-#REF!</f>
        <v>#REF!</v>
      </c>
      <c r="F73" s="35" t="e">
        <f>ПОТРЕБА_2024!F72-#REF!</f>
        <v>#REF!</v>
      </c>
      <c r="G73" s="35" t="e">
        <f>ПОТРЕБА_2024!G72-#REF!</f>
        <v>#REF!</v>
      </c>
      <c r="H73" s="35" t="e">
        <f>ПОТРЕБА_2024!H72-#REF!</f>
        <v>#REF!</v>
      </c>
      <c r="I73" s="35">
        <v>0</v>
      </c>
      <c r="J73" s="35" t="e">
        <f>ПОТРЕБА_2024!J72-#REF!</f>
        <v>#REF!</v>
      </c>
      <c r="K73" s="35" t="e">
        <f>ПОТРЕБА_2024!K72-#REF!</f>
        <v>#REF!</v>
      </c>
      <c r="L73" s="22" t="e">
        <f t="shared" si="20"/>
        <v>#REF!</v>
      </c>
      <c r="M73" s="23" t="e">
        <f t="shared" si="21"/>
        <v>#REF!</v>
      </c>
      <c r="N73" s="23" t="e">
        <f t="shared" si="22"/>
        <v>#REF!</v>
      </c>
    </row>
    <row r="74" spans="1:14" ht="27.6" hidden="1" outlineLevel="1">
      <c r="A74" s="34" t="s">
        <v>91</v>
      </c>
      <c r="B74" s="35" t="e">
        <f>ПОТРЕБА_2024!B73-#REF!</f>
        <v>#REF!</v>
      </c>
      <c r="C74" s="35" t="e">
        <f>ПОТРЕБА_2024!C73-#REF!</f>
        <v>#REF!</v>
      </c>
      <c r="D74" s="35" t="e">
        <f>ПОТРЕБА_2024!D73-#REF!</f>
        <v>#REF!</v>
      </c>
      <c r="E74" s="35" t="e">
        <f>ПОТРЕБА_2024!E73-#REF!</f>
        <v>#REF!</v>
      </c>
      <c r="F74" s="35" t="e">
        <f>ПОТРЕБА_2024!F73-#REF!</f>
        <v>#REF!</v>
      </c>
      <c r="G74" s="35" t="e">
        <f>ПОТРЕБА_2024!G73-#REF!</f>
        <v>#REF!</v>
      </c>
      <c r="H74" s="35" t="e">
        <f>ПОТРЕБА_2024!H73-#REF!</f>
        <v>#REF!</v>
      </c>
      <c r="I74" s="35">
        <v>0</v>
      </c>
      <c r="J74" s="35" t="e">
        <f>ПОТРЕБА_2024!J73-#REF!</f>
        <v>#REF!</v>
      </c>
      <c r="K74" s="35" t="e">
        <f>ПОТРЕБА_2024!K73-#REF!</f>
        <v>#REF!</v>
      </c>
      <c r="L74" s="22" t="e">
        <f t="shared" si="20"/>
        <v>#REF!</v>
      </c>
      <c r="M74" s="23" t="e">
        <f t="shared" si="21"/>
        <v>#REF!</v>
      </c>
      <c r="N74" s="23" t="e">
        <f t="shared" si="22"/>
        <v>#REF!</v>
      </c>
    </row>
    <row r="75" spans="1:14" ht="27.6" hidden="1" outlineLevel="1">
      <c r="A75" s="34" t="s">
        <v>92</v>
      </c>
      <c r="B75" s="35" t="e">
        <f>ПОТРЕБА_2024!B74-#REF!</f>
        <v>#REF!</v>
      </c>
      <c r="C75" s="35" t="e">
        <f>ПОТРЕБА_2024!C74-#REF!</f>
        <v>#REF!</v>
      </c>
      <c r="D75" s="35" t="e">
        <f>ПОТРЕБА_2024!D74-#REF!</f>
        <v>#REF!</v>
      </c>
      <c r="E75" s="35" t="e">
        <f>ПОТРЕБА_2024!E74-#REF!</f>
        <v>#REF!</v>
      </c>
      <c r="F75" s="35" t="e">
        <f>ПОТРЕБА_2024!F74-#REF!</f>
        <v>#REF!</v>
      </c>
      <c r="G75" s="35" t="e">
        <f>ПОТРЕБА_2024!G74-#REF!</f>
        <v>#REF!</v>
      </c>
      <c r="H75" s="35" t="e">
        <f>ПОТРЕБА_2024!H74-#REF!</f>
        <v>#REF!</v>
      </c>
      <c r="I75" s="35">
        <v>0</v>
      </c>
      <c r="J75" s="35" t="e">
        <f>ПОТРЕБА_2024!J74-#REF!</f>
        <v>#REF!</v>
      </c>
      <c r="K75" s="35" t="e">
        <f>ПОТРЕБА_2024!K74-#REF!</f>
        <v>#REF!</v>
      </c>
      <c r="L75" s="22" t="e">
        <f t="shared" si="20"/>
        <v>#REF!</v>
      </c>
      <c r="M75" s="23" t="e">
        <f t="shared" si="21"/>
        <v>#REF!</v>
      </c>
      <c r="N75" s="23" t="e">
        <f t="shared" si="22"/>
        <v>#REF!</v>
      </c>
    </row>
    <row r="76" spans="1:14" ht="13.8" hidden="1" outlineLevel="1">
      <c r="A76" s="32" t="s">
        <v>93</v>
      </c>
      <c r="B76" s="37" t="e">
        <f>ПОТРЕБА_2024!B75-#REF!</f>
        <v>#REF!</v>
      </c>
      <c r="C76" s="37" t="e">
        <f>ПОТРЕБА_2024!C75-#REF!</f>
        <v>#REF!</v>
      </c>
      <c r="D76" s="37" t="e">
        <f>ПОТРЕБА_2024!D75-#REF!</f>
        <v>#REF!</v>
      </c>
      <c r="E76" s="37" t="e">
        <f>ПОТРЕБА_2024!E75-#REF!</f>
        <v>#REF!</v>
      </c>
      <c r="F76" s="37" t="e">
        <f>ПОТРЕБА_2024!F75-#REF!</f>
        <v>#REF!</v>
      </c>
      <c r="G76" s="37" t="e">
        <f>ПОТРЕБА_2024!G75-#REF!</f>
        <v>#REF!</v>
      </c>
      <c r="H76" s="37" t="e">
        <f>ПОТРЕБА_2024!H75-#REF!</f>
        <v>#REF!</v>
      </c>
      <c r="I76" s="35">
        <v>0</v>
      </c>
      <c r="J76" s="37" t="e">
        <f>ПОТРЕБА_2024!J75-#REF!</f>
        <v>#REF!</v>
      </c>
      <c r="K76" s="37" t="e">
        <f>ПОТРЕБА_2024!K75-#REF!</f>
        <v>#REF!</v>
      </c>
      <c r="L76" s="22" t="e">
        <f t="shared" si="20"/>
        <v>#REF!</v>
      </c>
      <c r="M76" s="23" t="e">
        <f t="shared" si="21"/>
        <v>#REF!</v>
      </c>
      <c r="N76" s="23" t="e">
        <f t="shared" si="22"/>
        <v>#REF!</v>
      </c>
    </row>
    <row r="77" spans="1:14" ht="13.8" hidden="1" outlineLevel="1">
      <c r="A77" s="32" t="s">
        <v>94</v>
      </c>
      <c r="B77" s="37" t="e">
        <f>ПОТРЕБА_2024!B76-#REF!</f>
        <v>#REF!</v>
      </c>
      <c r="C77" s="37" t="e">
        <f>ПОТРЕБА_2024!C76-#REF!</f>
        <v>#REF!</v>
      </c>
      <c r="D77" s="37" t="e">
        <f>ПОТРЕБА_2024!D76-#REF!</f>
        <v>#REF!</v>
      </c>
      <c r="E77" s="37" t="e">
        <f>ПОТРЕБА_2024!E76-#REF!</f>
        <v>#REF!</v>
      </c>
      <c r="F77" s="37" t="e">
        <f>ПОТРЕБА_2024!F76-#REF!</f>
        <v>#REF!</v>
      </c>
      <c r="G77" s="37" t="e">
        <f>ПОТРЕБА_2024!G76-#REF!</f>
        <v>#REF!</v>
      </c>
      <c r="H77" s="37" t="e">
        <f>ПОТРЕБА_2024!H76-#REF!</f>
        <v>#REF!</v>
      </c>
      <c r="I77" s="35">
        <v>0</v>
      </c>
      <c r="J77" s="37" t="e">
        <f>ПОТРЕБА_2024!J76-#REF!</f>
        <v>#REF!</v>
      </c>
      <c r="K77" s="37" t="e">
        <f>ПОТРЕБА_2024!K76-#REF!</f>
        <v>#REF!</v>
      </c>
      <c r="L77" s="22" t="e">
        <f t="shared" si="20"/>
        <v>#REF!</v>
      </c>
      <c r="M77" s="23" t="e">
        <f t="shared" si="21"/>
        <v>#REF!</v>
      </c>
      <c r="N77" s="23" t="e">
        <f t="shared" si="22"/>
        <v>#REF!</v>
      </c>
    </row>
    <row r="78" spans="1:14" ht="13.8" hidden="1" outlineLevel="1">
      <c r="A78" s="32" t="s">
        <v>95</v>
      </c>
      <c r="B78" s="37" t="e">
        <f>ПОТРЕБА_2024!B77-#REF!</f>
        <v>#REF!</v>
      </c>
      <c r="C78" s="37" t="e">
        <f>ПОТРЕБА_2024!C77-#REF!</f>
        <v>#REF!</v>
      </c>
      <c r="D78" s="37" t="e">
        <f>ПОТРЕБА_2024!D77-#REF!</f>
        <v>#REF!</v>
      </c>
      <c r="E78" s="37" t="e">
        <f>ПОТРЕБА_2024!E77-#REF!</f>
        <v>#REF!</v>
      </c>
      <c r="F78" s="37" t="e">
        <f>ПОТРЕБА_2024!F77-#REF!</f>
        <v>#REF!</v>
      </c>
      <c r="G78" s="37" t="e">
        <f>ПОТРЕБА_2024!G77-#REF!</f>
        <v>#REF!</v>
      </c>
      <c r="H78" s="37" t="e">
        <f>ПОТРЕБА_2024!H77-#REF!</f>
        <v>#REF!</v>
      </c>
      <c r="I78" s="35">
        <v>0</v>
      </c>
      <c r="J78" s="37" t="e">
        <f>ПОТРЕБА_2024!J77-#REF!</f>
        <v>#REF!</v>
      </c>
      <c r="K78" s="37" t="e">
        <f>ПОТРЕБА_2024!K77-#REF!</f>
        <v>#REF!</v>
      </c>
      <c r="L78" s="22" t="e">
        <f t="shared" si="20"/>
        <v>#REF!</v>
      </c>
      <c r="M78" s="23" t="e">
        <f t="shared" si="21"/>
        <v>#REF!</v>
      </c>
      <c r="N78" s="23" t="e">
        <f t="shared" si="22"/>
        <v>#REF!</v>
      </c>
    </row>
    <row r="79" spans="1:14" ht="27.6" hidden="1" outlineLevel="1">
      <c r="A79" s="32" t="s">
        <v>96</v>
      </c>
      <c r="B79" s="37" t="e">
        <f>ПОТРЕБА_2024!B78-#REF!</f>
        <v>#REF!</v>
      </c>
      <c r="C79" s="37" t="e">
        <f>ПОТРЕБА_2024!C78-#REF!</f>
        <v>#REF!</v>
      </c>
      <c r="D79" s="37" t="e">
        <f>ПОТРЕБА_2024!D78-#REF!</f>
        <v>#REF!</v>
      </c>
      <c r="E79" s="37" t="e">
        <f>ПОТРЕБА_2024!E78-#REF!</f>
        <v>#REF!</v>
      </c>
      <c r="F79" s="37" t="e">
        <f>ПОТРЕБА_2024!F78-#REF!</f>
        <v>#REF!</v>
      </c>
      <c r="G79" s="37" t="e">
        <f>ПОТРЕБА_2024!G78-#REF!</f>
        <v>#REF!</v>
      </c>
      <c r="H79" s="37" t="e">
        <f>ПОТРЕБА_2024!H78-#REF!</f>
        <v>#REF!</v>
      </c>
      <c r="I79" s="35">
        <v>0</v>
      </c>
      <c r="J79" s="37" t="e">
        <f>ПОТРЕБА_2024!J78-#REF!</f>
        <v>#REF!</v>
      </c>
      <c r="K79" s="37" t="e">
        <f>ПОТРЕБА_2024!K78-#REF!</f>
        <v>#REF!</v>
      </c>
      <c r="L79" s="22" t="e">
        <f t="shared" si="20"/>
        <v>#REF!</v>
      </c>
      <c r="M79" s="23" t="e">
        <f t="shared" si="21"/>
        <v>#REF!</v>
      </c>
      <c r="N79" s="23" t="e">
        <f t="shared" si="22"/>
        <v>#REF!</v>
      </c>
    </row>
    <row r="80" spans="1:14" ht="27.6" hidden="1" outlineLevel="1">
      <c r="A80" s="32" t="s">
        <v>97</v>
      </c>
      <c r="B80" s="37" t="e">
        <f>ПОТРЕБА_2024!B79-#REF!</f>
        <v>#REF!</v>
      </c>
      <c r="C80" s="37" t="e">
        <f>ПОТРЕБА_2024!C79-#REF!</f>
        <v>#REF!</v>
      </c>
      <c r="D80" s="37" t="e">
        <f>ПОТРЕБА_2024!D79-#REF!</f>
        <v>#REF!</v>
      </c>
      <c r="E80" s="37" t="e">
        <f>ПОТРЕБА_2024!E79-#REF!</f>
        <v>#REF!</v>
      </c>
      <c r="F80" s="37" t="e">
        <f>ПОТРЕБА_2024!F79-#REF!</f>
        <v>#REF!</v>
      </c>
      <c r="G80" s="37" t="e">
        <f>ПОТРЕБА_2024!G79-#REF!</f>
        <v>#REF!</v>
      </c>
      <c r="H80" s="37" t="e">
        <f>ПОТРЕБА_2024!H79-#REF!</f>
        <v>#REF!</v>
      </c>
      <c r="I80" s="35">
        <v>0</v>
      </c>
      <c r="J80" s="37" t="e">
        <f>ПОТРЕБА_2024!J79-#REF!</f>
        <v>#REF!</v>
      </c>
      <c r="K80" s="37" t="e">
        <f>ПОТРЕБА_2024!K79-#REF!</f>
        <v>#REF!</v>
      </c>
      <c r="L80" s="22" t="e">
        <f t="shared" si="20"/>
        <v>#REF!</v>
      </c>
      <c r="M80" s="23" t="e">
        <f t="shared" si="21"/>
        <v>#REF!</v>
      </c>
      <c r="N80" s="23" t="e">
        <f t="shared" si="22"/>
        <v>#REF!</v>
      </c>
    </row>
    <row r="81" spans="1:14" ht="82.8" hidden="1" outlineLevel="1">
      <c r="A81" s="38" t="s">
        <v>98</v>
      </c>
      <c r="B81" s="37" t="e">
        <f>ПОТРЕБА_2024!B80-#REF!</f>
        <v>#REF!</v>
      </c>
      <c r="C81" s="37" t="e">
        <f>ПОТРЕБА_2024!C80-#REF!</f>
        <v>#REF!</v>
      </c>
      <c r="D81" s="37" t="e">
        <f>ПОТРЕБА_2024!D80-#REF!</f>
        <v>#REF!</v>
      </c>
      <c r="E81" s="37" t="e">
        <f>ПОТРЕБА_2024!E80-#REF!</f>
        <v>#REF!</v>
      </c>
      <c r="F81" s="37" t="e">
        <f>ПОТРЕБА_2024!F80-#REF!</f>
        <v>#REF!</v>
      </c>
      <c r="G81" s="37" t="e">
        <f>ПОТРЕБА_2024!G80-#REF!</f>
        <v>#REF!</v>
      </c>
      <c r="H81" s="37" t="e">
        <f>ПОТРЕБА_2024!H80-#REF!</f>
        <v>#REF!</v>
      </c>
      <c r="I81" s="35">
        <v>0</v>
      </c>
      <c r="J81" s="37" t="e">
        <f>ПОТРЕБА_2024!J80-#REF!</f>
        <v>#REF!</v>
      </c>
      <c r="K81" s="37" t="e">
        <f>ПОТРЕБА_2024!K80-#REF!</f>
        <v>#REF!</v>
      </c>
      <c r="L81" s="22" t="e">
        <f t="shared" si="20"/>
        <v>#REF!</v>
      </c>
      <c r="M81" s="23" t="e">
        <f t="shared" si="21"/>
        <v>#REF!</v>
      </c>
      <c r="N81" s="23" t="e">
        <f t="shared" si="22"/>
        <v>#REF!</v>
      </c>
    </row>
    <row r="82" spans="1:14" ht="41.4" collapsed="1">
      <c r="A82" s="39" t="s">
        <v>99</v>
      </c>
      <c r="B82" s="37" t="e">
        <f>ПОТРЕБА_2024!B81-#REF!</f>
        <v>#REF!</v>
      </c>
      <c r="C82" s="37" t="e">
        <f>ПОТРЕБА_2024!C81-#REF!</f>
        <v>#REF!</v>
      </c>
      <c r="D82" s="37" t="e">
        <f>ПОТРЕБА_2024!D81-#REF!</f>
        <v>#REF!</v>
      </c>
      <c r="E82" s="37" t="e">
        <f>ПОТРЕБА_2024!E81-#REF!</f>
        <v>#REF!</v>
      </c>
      <c r="F82" s="37" t="e">
        <f>ПОТРЕБА_2024!F81-#REF!</f>
        <v>#REF!</v>
      </c>
      <c r="G82" s="37" t="e">
        <f>ПОТРЕБА_2024!G81-#REF!</f>
        <v>#REF!</v>
      </c>
      <c r="H82" s="37" t="e">
        <f>ПОТРЕБА_2024!H81-#REF!</f>
        <v>#REF!</v>
      </c>
      <c r="I82" s="35">
        <v>0</v>
      </c>
      <c r="J82" s="37" t="e">
        <f>ПОТРЕБА_2024!J81-#REF!</f>
        <v>#REF!</v>
      </c>
      <c r="K82" s="37" t="e">
        <f>ПОТРЕБА_2024!K81-#REF!</f>
        <v>#REF!</v>
      </c>
      <c r="L82" s="22" t="e">
        <f t="shared" si="20"/>
        <v>#REF!</v>
      </c>
      <c r="M82" s="23" t="e">
        <f t="shared" si="21"/>
        <v>#REF!</v>
      </c>
      <c r="N82" s="23" t="e">
        <f t="shared" si="22"/>
        <v>#REF!</v>
      </c>
    </row>
    <row r="83" spans="1:14" ht="41.4" hidden="1" outlineLevel="1">
      <c r="A83" s="39" t="s">
        <v>100</v>
      </c>
      <c r="B83" s="37" t="e">
        <f>ПОТРЕБА_2024!B82-#REF!</f>
        <v>#REF!</v>
      </c>
      <c r="C83" s="37" t="e">
        <f>ПОТРЕБА_2024!C82-#REF!</f>
        <v>#REF!</v>
      </c>
      <c r="D83" s="37" t="e">
        <f>ПОТРЕБА_2024!D82-#REF!</f>
        <v>#REF!</v>
      </c>
      <c r="E83" s="37" t="e">
        <f>ПОТРЕБА_2024!E82-#REF!</f>
        <v>#REF!</v>
      </c>
      <c r="F83" s="37" t="e">
        <f>ПОТРЕБА_2024!F82-#REF!</f>
        <v>#REF!</v>
      </c>
      <c r="G83" s="37" t="e">
        <f>ПОТРЕБА_2024!G82-#REF!</f>
        <v>#REF!</v>
      </c>
      <c r="H83" s="37" t="e">
        <f>ПОТРЕБА_2024!H82-#REF!</f>
        <v>#REF!</v>
      </c>
      <c r="I83" s="35">
        <v>0</v>
      </c>
      <c r="J83" s="37" t="e">
        <f>ПОТРЕБА_2024!J82-#REF!</f>
        <v>#REF!</v>
      </c>
      <c r="K83" s="37" t="e">
        <f>ПОТРЕБА_2024!K82-#REF!</f>
        <v>#REF!</v>
      </c>
      <c r="L83" s="22" t="e">
        <f t="shared" si="20"/>
        <v>#REF!</v>
      </c>
      <c r="M83" s="23" t="e">
        <f t="shared" si="21"/>
        <v>#REF!</v>
      </c>
      <c r="N83" s="23" t="e">
        <f t="shared" si="22"/>
        <v>#REF!</v>
      </c>
    </row>
    <row r="84" spans="1:14" ht="27.6" hidden="1" outlineLevel="1">
      <c r="A84" s="32" t="s">
        <v>101</v>
      </c>
      <c r="B84" s="37" t="e">
        <f>ПОТРЕБА_2024!B83-#REF!</f>
        <v>#REF!</v>
      </c>
      <c r="C84" s="37" t="e">
        <f>ПОТРЕБА_2024!C83-#REF!</f>
        <v>#REF!</v>
      </c>
      <c r="D84" s="37" t="e">
        <f>ПОТРЕБА_2024!D83-#REF!</f>
        <v>#REF!</v>
      </c>
      <c r="E84" s="37" t="e">
        <f>ПОТРЕБА_2024!E83-#REF!</f>
        <v>#REF!</v>
      </c>
      <c r="F84" s="37" t="e">
        <f>ПОТРЕБА_2024!F83-#REF!</f>
        <v>#REF!</v>
      </c>
      <c r="G84" s="37" t="e">
        <f>ПОТРЕБА_2024!G83-#REF!</f>
        <v>#REF!</v>
      </c>
      <c r="H84" s="37" t="e">
        <f>ПОТРЕБА_2024!H83-#REF!</f>
        <v>#REF!</v>
      </c>
      <c r="I84" s="35">
        <v>0</v>
      </c>
      <c r="J84" s="37" t="e">
        <f>ПОТРЕБА_2024!J83-#REF!</f>
        <v>#REF!</v>
      </c>
      <c r="K84" s="37" t="e">
        <f>ПОТРЕБА_2024!K83-#REF!</f>
        <v>#REF!</v>
      </c>
      <c r="L84" s="22" t="e">
        <f t="shared" si="20"/>
        <v>#REF!</v>
      </c>
      <c r="M84" s="23" t="e">
        <f t="shared" si="21"/>
        <v>#REF!</v>
      </c>
      <c r="N84" s="23" t="e">
        <f t="shared" si="22"/>
        <v>#REF!</v>
      </c>
    </row>
    <row r="85" spans="1:14" ht="27.6" hidden="1" outlineLevel="1">
      <c r="A85" s="32" t="s">
        <v>102</v>
      </c>
      <c r="B85" s="37" t="e">
        <f>ПОТРЕБА_2024!B84-#REF!</f>
        <v>#REF!</v>
      </c>
      <c r="C85" s="37" t="e">
        <f>ПОТРЕБА_2024!C84-#REF!</f>
        <v>#REF!</v>
      </c>
      <c r="D85" s="37" t="e">
        <f>ПОТРЕБА_2024!D84-#REF!</f>
        <v>#REF!</v>
      </c>
      <c r="E85" s="37" t="e">
        <f>ПОТРЕБА_2024!E84-#REF!</f>
        <v>#REF!</v>
      </c>
      <c r="F85" s="37" t="e">
        <f>ПОТРЕБА_2024!F84-#REF!</f>
        <v>#REF!</v>
      </c>
      <c r="G85" s="37" t="e">
        <f>ПОТРЕБА_2024!G84-#REF!</f>
        <v>#REF!</v>
      </c>
      <c r="H85" s="37" t="e">
        <f>ПОТРЕБА_2024!H84-#REF!</f>
        <v>#REF!</v>
      </c>
      <c r="I85" s="35">
        <v>0</v>
      </c>
      <c r="J85" s="37" t="e">
        <f>ПОТРЕБА_2024!J84-#REF!</f>
        <v>#REF!</v>
      </c>
      <c r="K85" s="37" t="e">
        <f>ПОТРЕБА_2024!K84-#REF!</f>
        <v>#REF!</v>
      </c>
      <c r="L85" s="22" t="e">
        <f t="shared" si="20"/>
        <v>#REF!</v>
      </c>
      <c r="M85" s="23" t="e">
        <f t="shared" si="21"/>
        <v>#REF!</v>
      </c>
      <c r="N85" s="23" t="e">
        <f t="shared" si="22"/>
        <v>#REF!</v>
      </c>
    </row>
    <row r="86" spans="1:14" ht="27.6">
      <c r="A86" s="32" t="s">
        <v>103</v>
      </c>
      <c r="B86" s="37"/>
      <c r="C86" s="40"/>
      <c r="D86" s="41" t="e">
        <f>ПОТРЕБА_2024!D85-#REF!</f>
        <v>#REF!</v>
      </c>
      <c r="E86" s="41" t="e">
        <f>ПОТРЕБА_2024!E85-#REF!</f>
        <v>#REF!</v>
      </c>
      <c r="F86" s="41" t="e">
        <f>ПОТРЕБА_2024!F85-#REF!</f>
        <v>#REF!</v>
      </c>
      <c r="G86" s="40" t="e">
        <f>ПОТРЕБА_2024!G85-#REF!</f>
        <v>#REF!</v>
      </c>
      <c r="H86" s="40" t="e">
        <f>ПОТРЕБА_2024!H85-#REF!</f>
        <v>#REF!</v>
      </c>
      <c r="I86" s="40">
        <v>0</v>
      </c>
      <c r="J86" s="40" t="e">
        <f>ПОТРЕБА_2024!J85-#REF!</f>
        <v>#REF!</v>
      </c>
      <c r="K86" s="40" t="e">
        <f>ПОТРЕБА_2024!K85-#REF!</f>
        <v>#REF!</v>
      </c>
      <c r="L86" s="22" t="e">
        <f t="shared" si="20"/>
        <v>#REF!</v>
      </c>
      <c r="M86" s="23" t="e">
        <f t="shared" si="21"/>
        <v>#REF!</v>
      </c>
      <c r="N86" s="23" t="e">
        <f t="shared" si="22"/>
        <v>#REF!</v>
      </c>
    </row>
    <row r="87" spans="1:14" ht="27.6" outlineLevel="1">
      <c r="A87" s="34" t="s">
        <v>104</v>
      </c>
      <c r="B87" s="35" t="e">
        <f>ПОТРЕБА_2024!B86-#REF!</f>
        <v>#REF!</v>
      </c>
      <c r="C87" s="40" t="e">
        <f>ПОТРЕБА_2024!C86-#REF!</f>
        <v>#REF!</v>
      </c>
      <c r="D87" s="41" t="e">
        <f>ПОТРЕБА_2024!D86-#REF!</f>
        <v>#REF!</v>
      </c>
      <c r="E87" s="41" t="e">
        <f>ПОТРЕБА_2024!E86-#REF!</f>
        <v>#REF!</v>
      </c>
      <c r="F87" s="41" t="e">
        <f>ПОТРЕБА_2024!F86-#REF!</f>
        <v>#REF!</v>
      </c>
      <c r="G87" s="40" t="e">
        <f>ПОТРЕБА_2024!G86-#REF!</f>
        <v>#REF!</v>
      </c>
      <c r="H87" s="40" t="e">
        <f>ПОТРЕБА_2024!H86-#REF!</f>
        <v>#REF!</v>
      </c>
      <c r="I87" s="40">
        <v>0</v>
      </c>
      <c r="J87" s="40" t="e">
        <f>ПОТРЕБА_2024!J86-#REF!</f>
        <v>#REF!</v>
      </c>
      <c r="K87" s="40" t="e">
        <f>ПОТРЕБА_2024!K86-#REF!</f>
        <v>#REF!</v>
      </c>
      <c r="L87" s="22" t="e">
        <f t="shared" si="20"/>
        <v>#REF!</v>
      </c>
      <c r="M87" s="23" t="e">
        <f t="shared" si="21"/>
        <v>#REF!</v>
      </c>
      <c r="N87" s="23" t="e">
        <f t="shared" si="22"/>
        <v>#REF!</v>
      </c>
    </row>
    <row r="88" spans="1:14" ht="27.6" outlineLevel="1">
      <c r="A88" s="34" t="s">
        <v>105</v>
      </c>
      <c r="B88" s="35" t="e">
        <f>ПОТРЕБА_2024!B87-#REF!</f>
        <v>#REF!</v>
      </c>
      <c r="C88" s="40" t="e">
        <f>ПОТРЕБА_2024!C87-#REF!</f>
        <v>#REF!</v>
      </c>
      <c r="D88" s="41" t="e">
        <f>ПОТРЕБА_2024!D87-#REF!</f>
        <v>#REF!</v>
      </c>
      <c r="E88" s="41" t="e">
        <f>ПОТРЕБА_2024!E87-#REF!</f>
        <v>#REF!</v>
      </c>
      <c r="F88" s="41" t="e">
        <f>ПОТРЕБА_2024!F87-#REF!</f>
        <v>#REF!</v>
      </c>
      <c r="G88" s="40" t="e">
        <f>ПОТРЕБА_2024!G87-#REF!</f>
        <v>#REF!</v>
      </c>
      <c r="H88" s="40" t="e">
        <f>ПОТРЕБА_2024!H87-#REF!</f>
        <v>#REF!</v>
      </c>
      <c r="I88" s="40">
        <v>0</v>
      </c>
      <c r="J88" s="40" t="e">
        <f>ПОТРЕБА_2024!J87-#REF!</f>
        <v>#REF!</v>
      </c>
      <c r="K88" s="40" t="e">
        <f>ПОТРЕБА_2024!K87-#REF!</f>
        <v>#REF!</v>
      </c>
      <c r="L88" s="22" t="e">
        <f t="shared" si="20"/>
        <v>#REF!</v>
      </c>
      <c r="M88" s="23" t="e">
        <f t="shared" si="21"/>
        <v>#REF!</v>
      </c>
      <c r="N88" s="23" t="e">
        <f t="shared" si="22"/>
        <v>#REF!</v>
      </c>
    </row>
    <row r="89" spans="1:14" ht="82.8" outlineLevel="1">
      <c r="A89" s="34" t="s">
        <v>106</v>
      </c>
      <c r="B89" s="35" t="e">
        <f>ПОТРЕБА_2024!B88-#REF!</f>
        <v>#REF!</v>
      </c>
      <c r="C89" s="40" t="e">
        <f>ПОТРЕБА_2024!C88-#REF!</f>
        <v>#REF!</v>
      </c>
      <c r="D89" s="41" t="e">
        <f>ПОТРЕБА_2024!D88-#REF!</f>
        <v>#REF!</v>
      </c>
      <c r="E89" s="41" t="e">
        <f>ПОТРЕБА_2024!E88-#REF!</f>
        <v>#REF!</v>
      </c>
      <c r="F89" s="41" t="e">
        <f>ПОТРЕБА_2024!F88-#REF!</f>
        <v>#REF!</v>
      </c>
      <c r="G89" s="40" t="e">
        <f>ПОТРЕБА_2024!G88-#REF!</f>
        <v>#REF!</v>
      </c>
      <c r="H89" s="40" t="e">
        <f>ПОТРЕБА_2024!H88-#REF!</f>
        <v>#REF!</v>
      </c>
      <c r="I89" s="40">
        <v>0</v>
      </c>
      <c r="J89" s="40" t="e">
        <f>ПОТРЕБА_2024!J88-#REF!</f>
        <v>#REF!</v>
      </c>
      <c r="K89" s="40" t="e">
        <f>ПОТРЕБА_2024!K88-#REF!</f>
        <v>#REF!</v>
      </c>
      <c r="L89" s="22" t="e">
        <f t="shared" si="20"/>
        <v>#REF!</v>
      </c>
      <c r="M89" s="23" t="e">
        <f t="shared" si="21"/>
        <v>#REF!</v>
      </c>
      <c r="N89" s="23" t="e">
        <f t="shared" si="22"/>
        <v>#REF!</v>
      </c>
    </row>
    <row r="90" spans="1:14" ht="27.6" outlineLevel="1">
      <c r="A90" s="34" t="s">
        <v>107</v>
      </c>
      <c r="B90" s="35" t="e">
        <f>ПОТРЕБА_2024!B89-#REF!</f>
        <v>#REF!</v>
      </c>
      <c r="C90" s="40" t="e">
        <f>ПОТРЕБА_2024!C89-#REF!</f>
        <v>#REF!</v>
      </c>
      <c r="D90" s="41" t="e">
        <f>ПОТРЕБА_2024!D89-#REF!</f>
        <v>#REF!</v>
      </c>
      <c r="E90" s="41" t="e">
        <f>ПОТРЕБА_2024!E89-#REF!</f>
        <v>#REF!</v>
      </c>
      <c r="F90" s="41" t="e">
        <f>ПОТРЕБА_2024!F89-#REF!</f>
        <v>#REF!</v>
      </c>
      <c r="G90" s="40" t="e">
        <f>ПОТРЕБА_2024!G89-#REF!</f>
        <v>#REF!</v>
      </c>
      <c r="H90" s="40" t="e">
        <f>ПОТРЕБА_2024!H89-#REF!</f>
        <v>#REF!</v>
      </c>
      <c r="I90" s="40">
        <v>0</v>
      </c>
      <c r="J90" s="40" t="e">
        <f>ПОТРЕБА_2024!J89-#REF!</f>
        <v>#REF!</v>
      </c>
      <c r="K90" s="40" t="e">
        <f>ПОТРЕБА_2024!K89-#REF!</f>
        <v>#REF!</v>
      </c>
      <c r="L90" s="22" t="e">
        <f t="shared" si="20"/>
        <v>#REF!</v>
      </c>
      <c r="M90" s="23" t="e">
        <f t="shared" si="21"/>
        <v>#REF!</v>
      </c>
      <c r="N90" s="23" t="e">
        <f t="shared" si="22"/>
        <v>#REF!</v>
      </c>
    </row>
    <row r="91" spans="1:14" ht="13.8" outlineLevel="1">
      <c r="A91" s="34" t="s">
        <v>108</v>
      </c>
      <c r="B91" s="35" t="e">
        <f>ПОТРЕБА_2024!B90-#REF!</f>
        <v>#REF!</v>
      </c>
      <c r="C91" s="40" t="e">
        <f>ПОТРЕБА_2024!C90-#REF!</f>
        <v>#REF!</v>
      </c>
      <c r="D91" s="41" t="e">
        <f>ПОТРЕБА_2024!D90-#REF!</f>
        <v>#REF!</v>
      </c>
      <c r="E91" s="41" t="e">
        <f>ПОТРЕБА_2024!E90-#REF!</f>
        <v>#REF!</v>
      </c>
      <c r="F91" s="41" t="e">
        <f>ПОТРЕБА_2024!F90-#REF!</f>
        <v>#REF!</v>
      </c>
      <c r="G91" s="40" t="e">
        <f>ПОТРЕБА_2024!G90-#REF!</f>
        <v>#REF!</v>
      </c>
      <c r="H91" s="40" t="e">
        <f>ПОТРЕБА_2024!H90-#REF!</f>
        <v>#REF!</v>
      </c>
      <c r="I91" s="40">
        <v>0</v>
      </c>
      <c r="J91" s="40" t="e">
        <f>ПОТРЕБА_2024!J90-#REF!</f>
        <v>#REF!</v>
      </c>
      <c r="K91" s="40" t="e">
        <f>ПОТРЕБА_2024!K90-#REF!</f>
        <v>#REF!</v>
      </c>
      <c r="L91" s="22" t="e">
        <f t="shared" si="20"/>
        <v>#REF!</v>
      </c>
      <c r="M91" s="23" t="e">
        <f t="shared" si="21"/>
        <v>#REF!</v>
      </c>
      <c r="N91" s="23" t="e">
        <f t="shared" si="22"/>
        <v>#REF!</v>
      </c>
    </row>
    <row r="92" spans="1:14" ht="13.8" outlineLevel="1">
      <c r="A92" s="34" t="s">
        <v>109</v>
      </c>
      <c r="B92" s="35" t="e">
        <f>ПОТРЕБА_2024!B91-#REF!</f>
        <v>#REF!</v>
      </c>
      <c r="C92" s="40" t="e">
        <f>ПОТРЕБА_2024!C91-#REF!</f>
        <v>#REF!</v>
      </c>
      <c r="D92" s="41" t="e">
        <f>ПОТРЕБА_2024!D91-#REF!</f>
        <v>#REF!</v>
      </c>
      <c r="E92" s="41" t="e">
        <f>ПОТРЕБА_2024!E91-#REF!</f>
        <v>#REF!</v>
      </c>
      <c r="F92" s="41" t="e">
        <f>ПОТРЕБА_2024!F91-#REF!</f>
        <v>#REF!</v>
      </c>
      <c r="G92" s="40" t="e">
        <f>ПОТРЕБА_2024!G91-#REF!</f>
        <v>#REF!</v>
      </c>
      <c r="H92" s="40" t="e">
        <f>ПОТРЕБА_2024!H91-#REF!</f>
        <v>#REF!</v>
      </c>
      <c r="I92" s="40">
        <v>0</v>
      </c>
      <c r="J92" s="40" t="e">
        <f>ПОТРЕБА_2024!J91-#REF!</f>
        <v>#REF!</v>
      </c>
      <c r="K92" s="40" t="e">
        <f>ПОТРЕБА_2024!K91-#REF!</f>
        <v>#REF!</v>
      </c>
      <c r="L92" s="22" t="e">
        <f t="shared" si="20"/>
        <v>#REF!</v>
      </c>
      <c r="M92" s="23" t="e">
        <f t="shared" si="21"/>
        <v>#REF!</v>
      </c>
      <c r="N92" s="23" t="e">
        <f t="shared" si="22"/>
        <v>#REF!</v>
      </c>
    </row>
    <row r="93" spans="1:14" ht="13.8">
      <c r="A93" s="34" t="s">
        <v>110</v>
      </c>
      <c r="B93" s="35" t="e">
        <f>ПОТРЕБА_2024!B92-#REF!</f>
        <v>#REF!</v>
      </c>
      <c r="C93" s="40" t="e">
        <f>ПОТРЕБА_2024!C92-#REF!</f>
        <v>#REF!</v>
      </c>
      <c r="D93" s="41" t="e">
        <f>ПОТРЕБА_2024!D92-#REF!</f>
        <v>#REF!</v>
      </c>
      <c r="E93" s="41" t="e">
        <f>ПОТРЕБА_2024!E92-#REF!</f>
        <v>#REF!</v>
      </c>
      <c r="F93" s="41" t="e">
        <f>ПОТРЕБА_2024!F92-#REF!</f>
        <v>#REF!</v>
      </c>
      <c r="G93" s="40" t="e">
        <f>ПОТРЕБА_2024!G92-#REF!</f>
        <v>#REF!</v>
      </c>
      <c r="H93" s="40" t="e">
        <f>ПОТРЕБА_2024!H92-#REF!</f>
        <v>#REF!</v>
      </c>
      <c r="I93" s="40">
        <v>0</v>
      </c>
      <c r="J93" s="40" t="e">
        <f>ПОТРЕБА_2024!J92-#REF!</f>
        <v>#REF!</v>
      </c>
      <c r="K93" s="40" t="e">
        <f>ПОТРЕБА_2024!K92-#REF!</f>
        <v>#REF!</v>
      </c>
      <c r="L93" s="22" t="e">
        <f t="shared" si="20"/>
        <v>#REF!</v>
      </c>
      <c r="M93" s="23" t="e">
        <f t="shared" si="21"/>
        <v>#REF!</v>
      </c>
      <c r="N93" s="23" t="e">
        <f t="shared" si="22"/>
        <v>#REF!</v>
      </c>
    </row>
    <row r="94" spans="1:14" ht="55.2">
      <c r="A94" s="34" t="s">
        <v>111</v>
      </c>
      <c r="B94" s="35" t="e">
        <f>ПОТРЕБА_2024!B93-#REF!</f>
        <v>#REF!</v>
      </c>
      <c r="C94" s="35" t="e">
        <f>ПОТРЕБА_2024!C93-#REF!</f>
        <v>#REF!</v>
      </c>
      <c r="D94" s="35" t="e">
        <f>ПОТРЕБА_2024!D93-#REF!</f>
        <v>#REF!</v>
      </c>
      <c r="E94" s="35" t="e">
        <f>ПОТРЕБА_2024!E93-#REF!</f>
        <v>#REF!</v>
      </c>
      <c r="F94" s="35" t="e">
        <f>ПОТРЕБА_2024!F93-#REF!</f>
        <v>#REF!</v>
      </c>
      <c r="G94" s="42" t="e">
        <f>ПОТРЕБА_2024!G93-#REF!</f>
        <v>#REF!</v>
      </c>
      <c r="H94" s="42" t="e">
        <f>ПОТРЕБА_2024!H93-#REF!</f>
        <v>#REF!</v>
      </c>
      <c r="I94" s="42">
        <v>0</v>
      </c>
      <c r="J94" s="42" t="e">
        <f>ПОТРЕБА_2024!J93-#REF!</f>
        <v>#REF!</v>
      </c>
      <c r="K94" s="42" t="e">
        <f>ПОТРЕБА_2024!K93-#REF!</f>
        <v>#REF!</v>
      </c>
      <c r="L94" s="22" t="e">
        <f t="shared" si="20"/>
        <v>#REF!</v>
      </c>
      <c r="M94" s="23" t="e">
        <f t="shared" si="21"/>
        <v>#REF!</v>
      </c>
      <c r="N94" s="23" t="e">
        <f t="shared" si="22"/>
        <v>#REF!</v>
      </c>
    </row>
    <row r="95" spans="1:14" ht="27.6">
      <c r="A95" s="34" t="s">
        <v>112</v>
      </c>
      <c r="B95" s="35" t="e">
        <f>ПОТРЕБА_2024!B94-#REF!</f>
        <v>#REF!</v>
      </c>
      <c r="C95" s="35" t="e">
        <f>ПОТРЕБА_2024!C94-#REF!</f>
        <v>#REF!</v>
      </c>
      <c r="D95" s="35" t="e">
        <f>ПОТРЕБА_2024!D94-#REF!</f>
        <v>#REF!</v>
      </c>
      <c r="E95" s="35" t="e">
        <f>ПОТРЕБА_2024!E94-#REF!</f>
        <v>#REF!</v>
      </c>
      <c r="F95" s="35" t="e">
        <f>ПОТРЕБА_2024!F94-#REF!</f>
        <v>#REF!</v>
      </c>
      <c r="G95" s="42" t="e">
        <f>ПОТРЕБА_2024!G94-#REF!</f>
        <v>#REF!</v>
      </c>
      <c r="H95" s="42" t="e">
        <f>ПОТРЕБА_2024!H94-#REF!</f>
        <v>#REF!</v>
      </c>
      <c r="I95" s="42">
        <v>0</v>
      </c>
      <c r="J95" s="42" t="e">
        <f>ПОТРЕБА_2024!J94-#REF!</f>
        <v>#REF!</v>
      </c>
      <c r="K95" s="42" t="e">
        <f>ПОТРЕБА_2024!K94-#REF!</f>
        <v>#REF!</v>
      </c>
      <c r="L95" s="22" t="e">
        <f t="shared" si="20"/>
        <v>#REF!</v>
      </c>
      <c r="M95" s="23" t="e">
        <f t="shared" si="21"/>
        <v>#REF!</v>
      </c>
      <c r="N95" s="23" t="e">
        <f t="shared" si="22"/>
        <v>#REF!</v>
      </c>
    </row>
    <row r="96" spans="1:14" ht="41.4">
      <c r="A96" s="34" t="s">
        <v>113</v>
      </c>
      <c r="B96" s="35" t="e">
        <f>ПОТРЕБА_2024!B95-#REF!</f>
        <v>#REF!</v>
      </c>
      <c r="C96" s="35" t="e">
        <f>ПОТРЕБА_2024!C95-#REF!</f>
        <v>#REF!</v>
      </c>
      <c r="D96" s="35" t="e">
        <f>ПОТРЕБА_2024!D95-#REF!</f>
        <v>#REF!</v>
      </c>
      <c r="E96" s="35" t="e">
        <f>ПОТРЕБА_2024!E95-#REF!</f>
        <v>#REF!</v>
      </c>
      <c r="F96" s="35" t="e">
        <f>ПОТРЕБА_2024!F95-#REF!</f>
        <v>#REF!</v>
      </c>
      <c r="G96" s="42" t="e">
        <f>ПОТРЕБА_2024!G95-#REF!</f>
        <v>#REF!</v>
      </c>
      <c r="H96" s="42" t="e">
        <f>ПОТРЕБА_2024!H95-#REF!</f>
        <v>#REF!</v>
      </c>
      <c r="I96" s="42">
        <v>0</v>
      </c>
      <c r="J96" s="42" t="e">
        <f>ПОТРЕБА_2024!J95-#REF!</f>
        <v>#REF!</v>
      </c>
      <c r="K96" s="42" t="e">
        <f>ПОТРЕБА_2024!K95-#REF!</f>
        <v>#REF!</v>
      </c>
      <c r="L96" s="22" t="e">
        <f t="shared" si="20"/>
        <v>#REF!</v>
      </c>
      <c r="M96" s="23" t="e">
        <f t="shared" si="21"/>
        <v>#REF!</v>
      </c>
      <c r="N96" s="23" t="e">
        <f t="shared" si="22"/>
        <v>#REF!</v>
      </c>
    </row>
    <row r="97" spans="1:14" ht="13.8">
      <c r="A97" s="34" t="s">
        <v>114</v>
      </c>
      <c r="B97" s="35" t="e">
        <f>ПОТРЕБА_2024!B96-#REF!</f>
        <v>#REF!</v>
      </c>
      <c r="C97" s="35" t="e">
        <f>ПОТРЕБА_2024!C96-#REF!</f>
        <v>#REF!</v>
      </c>
      <c r="D97" s="35" t="e">
        <f>ПОТРЕБА_2024!D96-#REF!</f>
        <v>#REF!</v>
      </c>
      <c r="E97" s="35" t="e">
        <f>ПОТРЕБА_2024!E96-#REF!</f>
        <v>#REF!</v>
      </c>
      <c r="F97" s="35" t="e">
        <f>ПОТРЕБА_2024!F96-#REF!</f>
        <v>#REF!</v>
      </c>
      <c r="G97" s="35" t="e">
        <f>ПОТРЕБА_2024!G96-#REF!</f>
        <v>#REF!</v>
      </c>
      <c r="H97" s="42" t="e">
        <f>ПОТРЕБА_2024!H96-#REF!</f>
        <v>#REF!</v>
      </c>
      <c r="I97" s="42">
        <v>0</v>
      </c>
      <c r="J97" s="42" t="e">
        <f>ПОТРЕБА_2024!J96-#REF!</f>
        <v>#REF!</v>
      </c>
      <c r="K97" s="42" t="e">
        <f>ПОТРЕБА_2024!K96-#REF!</f>
        <v>#REF!</v>
      </c>
      <c r="L97" s="22" t="e">
        <f t="shared" si="20"/>
        <v>#REF!</v>
      </c>
      <c r="M97" s="23" t="e">
        <f t="shared" si="21"/>
        <v>#REF!</v>
      </c>
      <c r="N97" s="23" t="e">
        <f t="shared" si="22"/>
        <v>#REF!</v>
      </c>
    </row>
    <row r="98" spans="1:14" ht="13.8">
      <c r="A98" s="34" t="s">
        <v>115</v>
      </c>
      <c r="B98" s="35" t="e">
        <f>ПОТРЕБА_2024!B97-#REF!</f>
        <v>#REF!</v>
      </c>
      <c r="C98" s="35" t="e">
        <f>ПОТРЕБА_2024!C97-#REF!+1000-971.383</f>
        <v>#REF!</v>
      </c>
      <c r="D98" s="35" t="e">
        <f>ПОТРЕБА_2024!D97-#REF!</f>
        <v>#REF!</v>
      </c>
      <c r="E98" s="35" t="e">
        <f>ПОТРЕБА_2024!E97-#REF!</f>
        <v>#REF!</v>
      </c>
      <c r="F98" s="35" t="e">
        <f>ПОТРЕБА_2024!F97-#REF!</f>
        <v>#REF!</v>
      </c>
      <c r="G98" s="42" t="e">
        <f>ПОТРЕБА_2024!G97-#REF!</f>
        <v>#REF!</v>
      </c>
      <c r="H98" s="42" t="e">
        <f>ПОТРЕБА_2024!H97-#REF!</f>
        <v>#REF!</v>
      </c>
      <c r="I98" s="42">
        <v>0</v>
      </c>
      <c r="J98" s="42" t="e">
        <f>ПОТРЕБА_2024!J97-#REF!</f>
        <v>#REF!</v>
      </c>
      <c r="K98" s="42" t="e">
        <f>ПОТРЕБА_2024!K97-#REF!</f>
        <v>#REF!</v>
      </c>
      <c r="L98" s="22" t="e">
        <f t="shared" si="20"/>
        <v>#REF!</v>
      </c>
      <c r="M98" s="23" t="e">
        <f t="shared" si="21"/>
        <v>#REF!</v>
      </c>
      <c r="N98" s="23" t="e">
        <f t="shared" si="22"/>
        <v>#REF!</v>
      </c>
    </row>
    <row r="99" spans="1:14" ht="27.6">
      <c r="A99" s="34" t="s">
        <v>116</v>
      </c>
      <c r="B99" s="35" t="e">
        <f>ПОТРЕБА_2024!B98-#REF!</f>
        <v>#REF!</v>
      </c>
      <c r="C99" s="35">
        <v>0</v>
      </c>
      <c r="D99" s="35" t="e">
        <f>ПОТРЕБА_2024!D98-#REF!</f>
        <v>#REF!</v>
      </c>
      <c r="E99" s="35" t="e">
        <f>ПОТРЕБА_2024!E98-#REF!</f>
        <v>#REF!</v>
      </c>
      <c r="F99" s="35" t="e">
        <f>ПОТРЕБА_2024!F98-#REF!</f>
        <v>#REF!</v>
      </c>
      <c r="G99" s="35">
        <v>0</v>
      </c>
      <c r="H99" s="42" t="e">
        <f>ПОТРЕБА_2024!H98-#REF!</f>
        <v>#REF!</v>
      </c>
      <c r="I99" s="42">
        <v>0</v>
      </c>
      <c r="J99" s="42" t="e">
        <f>ПОТРЕБА_2024!J98-#REF!</f>
        <v>#REF!</v>
      </c>
      <c r="K99" s="42" t="e">
        <f>ПОТРЕБА_2024!K98-#REF!</f>
        <v>#REF!</v>
      </c>
      <c r="L99" s="22" t="e">
        <f t="shared" si="20"/>
        <v>#REF!</v>
      </c>
      <c r="M99" s="23" t="e">
        <f t="shared" si="21"/>
        <v>#REF!</v>
      </c>
      <c r="N99" s="23" t="e">
        <f t="shared" si="22"/>
        <v>#REF!</v>
      </c>
    </row>
    <row r="100" spans="1:14" ht="27.6">
      <c r="A100" s="32" t="s">
        <v>117</v>
      </c>
      <c r="B100" s="37" t="e">
        <f>ПОТРЕБА_2024!B99-#REF!</f>
        <v>#REF!</v>
      </c>
      <c r="C100" s="37" t="e">
        <f>ПОТРЕБА_2024!C99-#REF!</f>
        <v>#REF!</v>
      </c>
      <c r="D100" s="37" t="e">
        <f>ПОТРЕБА_2024!D99-#REF!</f>
        <v>#REF!</v>
      </c>
      <c r="E100" s="37" t="e">
        <f>ПОТРЕБА_2024!E99-#REF!</f>
        <v>#REF!</v>
      </c>
      <c r="F100" s="37" t="e">
        <f>ПОТРЕБА_2024!F99-#REF!</f>
        <v>#REF!</v>
      </c>
      <c r="G100" s="43" t="e">
        <f>ПОТРЕБА_2024!G99-#REF!</f>
        <v>#REF!</v>
      </c>
      <c r="H100" s="43" t="e">
        <f>ПОТРЕБА_2024!H99-#REF!</f>
        <v>#REF!</v>
      </c>
      <c r="I100" s="42">
        <v>0</v>
      </c>
      <c r="J100" s="43" t="e">
        <f>ПОТРЕБА_2024!J99-#REF!</f>
        <v>#REF!</v>
      </c>
      <c r="K100" s="43" t="e">
        <f>ПОТРЕБА_2024!K99-#REF!</f>
        <v>#REF!</v>
      </c>
      <c r="L100" s="22" t="e">
        <f t="shared" si="20"/>
        <v>#REF!</v>
      </c>
      <c r="M100" s="23" t="e">
        <f t="shared" si="21"/>
        <v>#REF!</v>
      </c>
      <c r="N100" s="23" t="e">
        <f t="shared" si="22"/>
        <v>#REF!</v>
      </c>
    </row>
    <row r="101" spans="1:14" ht="13.8">
      <c r="A101" s="32" t="s">
        <v>118</v>
      </c>
      <c r="B101" s="37" t="e">
        <f>ПОТРЕБА_2024!B100-#REF!</f>
        <v>#REF!</v>
      </c>
      <c r="C101" s="37" t="e">
        <f>ПОТРЕБА_2024!C100-#REF!</f>
        <v>#REF!</v>
      </c>
      <c r="D101" s="37" t="e">
        <f>ПОТРЕБА_2024!D100-#REF!</f>
        <v>#REF!</v>
      </c>
      <c r="E101" s="37" t="e">
        <f>ПОТРЕБА_2024!E100-#REF!</f>
        <v>#REF!</v>
      </c>
      <c r="F101" s="37" t="e">
        <f>ПОТРЕБА_2024!F100-#REF!</f>
        <v>#REF!</v>
      </c>
      <c r="G101" s="43" t="e">
        <f>ПОТРЕБА_2024!G100-#REF!</f>
        <v>#REF!</v>
      </c>
      <c r="H101" s="43" t="e">
        <f>ПОТРЕБА_2024!H100-#REF!</f>
        <v>#REF!</v>
      </c>
      <c r="I101" s="42">
        <v>0</v>
      </c>
      <c r="J101" s="43" t="e">
        <f>ПОТРЕБА_2024!J100-#REF!</f>
        <v>#REF!</v>
      </c>
      <c r="K101" s="43" t="e">
        <f>ПОТРЕБА_2024!K100-#REF!</f>
        <v>#REF!</v>
      </c>
      <c r="L101" s="22" t="e">
        <f t="shared" si="20"/>
        <v>#REF!</v>
      </c>
      <c r="M101" s="23" t="e">
        <f t="shared" si="21"/>
        <v>#REF!</v>
      </c>
      <c r="N101" s="23" t="e">
        <f t="shared" si="22"/>
        <v>#REF!</v>
      </c>
    </row>
    <row r="102" spans="1:14" ht="27.6">
      <c r="A102" s="32" t="s">
        <v>119</v>
      </c>
      <c r="B102" s="37" t="e">
        <f>ПОТРЕБА_2024!B101-#REF!</f>
        <v>#REF!</v>
      </c>
      <c r="C102" s="37" t="e">
        <f>ПОТРЕБА_2024!C101-#REF!</f>
        <v>#REF!</v>
      </c>
      <c r="D102" s="37" t="e">
        <f>ПОТРЕБА_2024!D101-#REF!</f>
        <v>#REF!</v>
      </c>
      <c r="E102" s="37" t="e">
        <f>ПОТРЕБА_2024!E101-#REF!</f>
        <v>#REF!</v>
      </c>
      <c r="F102" s="37" t="e">
        <f>ПОТРЕБА_2024!F101-#REF!</f>
        <v>#REF!</v>
      </c>
      <c r="G102" s="43" t="e">
        <f>ПОТРЕБА_2024!G101-#REF!</f>
        <v>#REF!</v>
      </c>
      <c r="H102" s="43" t="e">
        <f>ПОТРЕБА_2024!H101-#REF!</f>
        <v>#REF!</v>
      </c>
      <c r="I102" s="42">
        <v>0</v>
      </c>
      <c r="J102" s="43" t="e">
        <f>ПОТРЕБА_2024!J101-#REF!</f>
        <v>#REF!</v>
      </c>
      <c r="K102" s="43" t="e">
        <f>ПОТРЕБА_2024!K101-#REF!</f>
        <v>#REF!</v>
      </c>
      <c r="L102" s="22" t="e">
        <f t="shared" si="20"/>
        <v>#REF!</v>
      </c>
      <c r="M102" s="23" t="e">
        <f t="shared" si="21"/>
        <v>#REF!</v>
      </c>
      <c r="N102" s="23" t="e">
        <f t="shared" si="22"/>
        <v>#REF!</v>
      </c>
    </row>
    <row r="103" spans="1:14" ht="27.6">
      <c r="A103" s="32" t="s">
        <v>120</v>
      </c>
      <c r="B103" s="37" t="e">
        <f>ПОТРЕБА_2024!B102-#REF!</f>
        <v>#REF!</v>
      </c>
      <c r="C103" s="37" t="e">
        <f>ПОТРЕБА_2024!C102-#REF!</f>
        <v>#REF!</v>
      </c>
      <c r="D103" s="37" t="e">
        <f>ПОТРЕБА_2024!D102-#REF!</f>
        <v>#REF!</v>
      </c>
      <c r="E103" s="37" t="e">
        <f>ПОТРЕБА_2024!E102-#REF!</f>
        <v>#REF!</v>
      </c>
      <c r="F103" s="37" t="e">
        <f>ПОТРЕБА_2024!F102-#REF!</f>
        <v>#REF!</v>
      </c>
      <c r="G103" s="43" t="e">
        <f>ПОТРЕБА_2024!G102-#REF!</f>
        <v>#REF!</v>
      </c>
      <c r="H103" s="43" t="e">
        <f>ПОТРЕБА_2024!H102-#REF!</f>
        <v>#REF!</v>
      </c>
      <c r="I103" s="42">
        <v>0</v>
      </c>
      <c r="J103" s="43" t="e">
        <f>ПОТРЕБА_2024!J102-#REF!</f>
        <v>#REF!</v>
      </c>
      <c r="K103" s="43" t="e">
        <f>ПОТРЕБА_2024!K102-#REF!</f>
        <v>#REF!</v>
      </c>
      <c r="L103" s="22" t="e">
        <f t="shared" si="20"/>
        <v>#REF!</v>
      </c>
      <c r="M103" s="23" t="e">
        <f t="shared" si="21"/>
        <v>#REF!</v>
      </c>
      <c r="N103" s="23" t="e">
        <f t="shared" si="22"/>
        <v>#REF!</v>
      </c>
    </row>
    <row r="104" spans="1:14" ht="27.6">
      <c r="A104" s="32" t="s">
        <v>121</v>
      </c>
      <c r="B104" s="37"/>
      <c r="C104" s="37" t="e">
        <f>ПОТРЕБА_2024!C103-#REF!</f>
        <v>#REF!</v>
      </c>
      <c r="D104" s="37" t="e">
        <f>ПОТРЕБА_2024!D103-#REF!</f>
        <v>#REF!</v>
      </c>
      <c r="E104" s="37" t="e">
        <f>ПОТРЕБА_2024!E103-#REF!</f>
        <v>#REF!</v>
      </c>
      <c r="F104" s="37" t="e">
        <f>ПОТРЕБА_2024!F103-#REF!</f>
        <v>#REF!</v>
      </c>
      <c r="G104" s="43" t="e">
        <f>ПОТРЕБА_2024!G103-#REF!</f>
        <v>#REF!</v>
      </c>
      <c r="H104" s="43" t="e">
        <f>ПОТРЕБА_2024!H103-#REF!</f>
        <v>#REF!</v>
      </c>
      <c r="I104" s="42">
        <v>0</v>
      </c>
      <c r="J104" s="43" t="e">
        <f>ПОТРЕБА_2024!J103-#REF!</f>
        <v>#REF!</v>
      </c>
      <c r="K104" s="43" t="e">
        <f>ПОТРЕБА_2024!K103-#REF!</f>
        <v>#REF!</v>
      </c>
      <c r="L104" s="22" t="e">
        <f t="shared" si="20"/>
        <v>#REF!</v>
      </c>
      <c r="M104" s="23" t="e">
        <f t="shared" si="21"/>
        <v>#REF!</v>
      </c>
      <c r="N104" s="23" t="e">
        <f t="shared" si="22"/>
        <v>#REF!</v>
      </c>
    </row>
    <row r="105" spans="1:14" ht="13.8" outlineLevel="1">
      <c r="A105" s="39" t="s">
        <v>122</v>
      </c>
      <c r="B105" s="37" t="e">
        <f>ПОТРЕБА_2024!B104-#REF!</f>
        <v>#REF!</v>
      </c>
      <c r="C105" s="37" t="e">
        <f>ПОТРЕБА_2024!C104-#REF!</f>
        <v>#REF!</v>
      </c>
      <c r="D105" s="37" t="e">
        <f>ПОТРЕБА_2024!D104-#REF!</f>
        <v>#REF!</v>
      </c>
      <c r="E105" s="37" t="e">
        <f>ПОТРЕБА_2024!E104-#REF!</f>
        <v>#REF!</v>
      </c>
      <c r="F105" s="37" t="e">
        <f>ПОТРЕБА_2024!F104-#REF!</f>
        <v>#REF!</v>
      </c>
      <c r="G105" s="43" t="e">
        <f>ПОТРЕБА_2024!G104-#REF!</f>
        <v>#REF!</v>
      </c>
      <c r="H105" s="43" t="e">
        <f>ПОТРЕБА_2024!H104-#REF!</f>
        <v>#REF!</v>
      </c>
      <c r="I105" s="42">
        <v>0</v>
      </c>
      <c r="J105" s="43" t="e">
        <f>ПОТРЕБА_2024!J104-#REF!</f>
        <v>#REF!</v>
      </c>
      <c r="K105" s="43" t="e">
        <f>ПОТРЕБА_2024!K104-#REF!</f>
        <v>#REF!</v>
      </c>
      <c r="L105" s="22" t="e">
        <f t="shared" si="20"/>
        <v>#REF!</v>
      </c>
      <c r="M105" s="30" t="e">
        <f t="shared" si="21"/>
        <v>#REF!</v>
      </c>
      <c r="N105" s="30" t="e">
        <f t="shared" si="22"/>
        <v>#REF!</v>
      </c>
    </row>
    <row r="106" spans="1:14" ht="41.4" outlineLevel="1">
      <c r="A106" s="32" t="s">
        <v>123</v>
      </c>
      <c r="B106" s="37" t="e">
        <f>ПОТРЕБА_2024!B105-#REF!</f>
        <v>#REF!</v>
      </c>
      <c r="C106" s="37" t="e">
        <f>ПОТРЕБА_2024!C105-#REF!</f>
        <v>#REF!</v>
      </c>
      <c r="D106" s="37" t="e">
        <f>ПОТРЕБА_2024!D105-#REF!</f>
        <v>#REF!</v>
      </c>
      <c r="E106" s="37" t="e">
        <f>ПОТРЕБА_2024!E105-#REF!</f>
        <v>#REF!</v>
      </c>
      <c r="F106" s="37" t="e">
        <f>ПОТРЕБА_2024!F105-#REF!</f>
        <v>#REF!</v>
      </c>
      <c r="G106" s="43" t="e">
        <f>ПОТРЕБА_2024!G105-#REF!</f>
        <v>#REF!</v>
      </c>
      <c r="H106" s="43" t="e">
        <f>ПОТРЕБА_2024!H105-#REF!</f>
        <v>#REF!</v>
      </c>
      <c r="I106" s="42">
        <v>0</v>
      </c>
      <c r="J106" s="43" t="e">
        <f>ПОТРЕБА_2024!J105-#REF!</f>
        <v>#REF!</v>
      </c>
      <c r="K106" s="43" t="e">
        <f>ПОТРЕБА_2024!K105-#REF!</f>
        <v>#REF!</v>
      </c>
      <c r="L106" s="22" t="e">
        <f t="shared" si="20"/>
        <v>#REF!</v>
      </c>
      <c r="M106" s="23" t="e">
        <f t="shared" si="21"/>
        <v>#REF!</v>
      </c>
      <c r="N106" s="23" t="e">
        <f t="shared" si="22"/>
        <v>#REF!</v>
      </c>
    </row>
    <row r="107" spans="1:14" ht="27.6" outlineLevel="1">
      <c r="A107" s="32" t="s">
        <v>124</v>
      </c>
      <c r="B107" s="37" t="e">
        <f>ПОТРЕБА_2024!B106-#REF!</f>
        <v>#REF!</v>
      </c>
      <c r="C107" s="37" t="e">
        <f>ПОТРЕБА_2024!C106-#REF!</f>
        <v>#REF!</v>
      </c>
      <c r="D107" s="37" t="e">
        <f>ПОТРЕБА_2024!D106-#REF!</f>
        <v>#REF!</v>
      </c>
      <c r="E107" s="37" t="e">
        <f>ПОТРЕБА_2024!E106-#REF!</f>
        <v>#REF!</v>
      </c>
      <c r="F107" s="37" t="e">
        <f>ПОТРЕБА_2024!F106-#REF!</f>
        <v>#REF!</v>
      </c>
      <c r="G107" s="43" t="e">
        <f>ПОТРЕБА_2024!G106-#REF!</f>
        <v>#REF!</v>
      </c>
      <c r="H107" s="43" t="e">
        <f>ПОТРЕБА_2024!H106-#REF!</f>
        <v>#REF!</v>
      </c>
      <c r="I107" s="42">
        <v>0</v>
      </c>
      <c r="J107" s="43" t="e">
        <f>ПОТРЕБА_2024!J106-#REF!</f>
        <v>#REF!</v>
      </c>
      <c r="K107" s="43" t="e">
        <f>ПОТРЕБА_2024!K106-#REF!</f>
        <v>#REF!</v>
      </c>
      <c r="L107" s="22" t="e">
        <f t="shared" si="20"/>
        <v>#REF!</v>
      </c>
      <c r="M107" s="23" t="e">
        <f t="shared" si="21"/>
        <v>#REF!</v>
      </c>
      <c r="N107" s="23" t="e">
        <f t="shared" si="22"/>
        <v>#REF!</v>
      </c>
    </row>
    <row r="108" spans="1:14" ht="27.6" outlineLevel="1">
      <c r="A108" s="32" t="s">
        <v>125</v>
      </c>
      <c r="B108" s="37" t="e">
        <f>ПОТРЕБА_2024!B107-#REF!</f>
        <v>#REF!</v>
      </c>
      <c r="C108" s="37" t="e">
        <f>ПОТРЕБА_2024!C107-#REF!</f>
        <v>#REF!</v>
      </c>
      <c r="D108" s="37" t="e">
        <f>ПОТРЕБА_2024!D107-#REF!</f>
        <v>#REF!</v>
      </c>
      <c r="E108" s="37" t="e">
        <f>ПОТРЕБА_2024!E107-#REF!</f>
        <v>#REF!</v>
      </c>
      <c r="F108" s="37" t="e">
        <f>ПОТРЕБА_2024!F107-#REF!</f>
        <v>#REF!</v>
      </c>
      <c r="G108" s="43" t="e">
        <f>ПОТРЕБА_2024!G107-#REF!</f>
        <v>#REF!</v>
      </c>
      <c r="H108" s="43" t="e">
        <f>ПОТРЕБА_2024!H107-#REF!</f>
        <v>#REF!</v>
      </c>
      <c r="I108" s="42">
        <v>0</v>
      </c>
      <c r="J108" s="43" t="e">
        <f>ПОТРЕБА_2024!J107-#REF!</f>
        <v>#REF!</v>
      </c>
      <c r="K108" s="43" t="e">
        <f>ПОТРЕБА_2024!K107-#REF!</f>
        <v>#REF!</v>
      </c>
      <c r="L108" s="22" t="e">
        <f t="shared" si="20"/>
        <v>#REF!</v>
      </c>
      <c r="M108" s="23" t="e">
        <f t="shared" si="21"/>
        <v>#REF!</v>
      </c>
      <c r="N108" s="23" t="e">
        <f t="shared" si="22"/>
        <v>#REF!</v>
      </c>
    </row>
    <row r="109" spans="1:14" ht="27.6" outlineLevel="1">
      <c r="A109" s="34" t="s">
        <v>126</v>
      </c>
      <c r="B109" s="35" t="e">
        <f>ПОТРЕБА_2024!B108-#REF!</f>
        <v>#REF!</v>
      </c>
      <c r="C109" s="35" t="e">
        <f>ПОТРЕБА_2024!C108-#REF!</f>
        <v>#REF!</v>
      </c>
      <c r="D109" s="35" t="e">
        <f>ПОТРЕБА_2024!D108-#REF!</f>
        <v>#REF!</v>
      </c>
      <c r="E109" s="35" t="e">
        <f>ПОТРЕБА_2024!E108-#REF!</f>
        <v>#REF!</v>
      </c>
      <c r="F109" s="35" t="e">
        <f>ПОТРЕБА_2024!F108-#REF!</f>
        <v>#REF!</v>
      </c>
      <c r="G109" s="42" t="e">
        <f>ПОТРЕБА_2024!G108-#REF!</f>
        <v>#REF!</v>
      </c>
      <c r="H109" s="42" t="e">
        <f>ПОТРЕБА_2024!H108-#REF!</f>
        <v>#REF!</v>
      </c>
      <c r="I109" s="42">
        <v>0</v>
      </c>
      <c r="J109" s="42" t="e">
        <f>ПОТРЕБА_2024!J108-#REF!</f>
        <v>#REF!</v>
      </c>
      <c r="K109" s="42" t="e">
        <f>ПОТРЕБА_2024!K108-#REF!</f>
        <v>#REF!</v>
      </c>
      <c r="L109" s="22" t="e">
        <f t="shared" si="20"/>
        <v>#REF!</v>
      </c>
      <c r="M109" s="23" t="e">
        <f t="shared" si="21"/>
        <v>#REF!</v>
      </c>
      <c r="N109" s="23" t="e">
        <f t="shared" si="22"/>
        <v>#REF!</v>
      </c>
    </row>
    <row r="110" spans="1:14" ht="55.2" outlineLevel="1">
      <c r="A110" s="34" t="s">
        <v>127</v>
      </c>
      <c r="B110" s="35"/>
      <c r="C110" s="35" t="e">
        <f>ПОТРЕБА_2024!C109-#REF!</f>
        <v>#REF!</v>
      </c>
      <c r="D110" s="35" t="e">
        <f>ПОТРЕБА_2024!D109-#REF!</f>
        <v>#REF!</v>
      </c>
      <c r="E110" s="35" t="e">
        <f>ПОТРЕБА_2024!E109-#REF!</f>
        <v>#REF!</v>
      </c>
      <c r="F110" s="35" t="e">
        <f>ПОТРЕБА_2024!F109-#REF!</f>
        <v>#REF!</v>
      </c>
      <c r="G110" s="42" t="e">
        <f>ПОТРЕБА_2024!G109-#REF!</f>
        <v>#REF!</v>
      </c>
      <c r="H110" s="42" t="e">
        <f>ПОТРЕБА_2024!H109-#REF!</f>
        <v>#REF!</v>
      </c>
      <c r="I110" s="42">
        <v>0</v>
      </c>
      <c r="J110" s="42" t="e">
        <f>ПОТРЕБА_2024!J109-#REF!</f>
        <v>#REF!</v>
      </c>
      <c r="K110" s="42" t="e">
        <f>ПОТРЕБА_2024!K109-#REF!</f>
        <v>#REF!</v>
      </c>
      <c r="L110" s="22" t="e">
        <f t="shared" si="20"/>
        <v>#REF!</v>
      </c>
      <c r="M110" s="23" t="e">
        <f t="shared" si="21"/>
        <v>#REF!</v>
      </c>
      <c r="N110" s="23" t="e">
        <f t="shared" si="22"/>
        <v>#REF!</v>
      </c>
    </row>
    <row r="111" spans="1:14" ht="27.6" outlineLevel="1">
      <c r="A111" s="34" t="s">
        <v>128</v>
      </c>
      <c r="B111" s="35"/>
      <c r="C111" s="35" t="e">
        <f>ПОТРЕБА_2024!C110-#REF!</f>
        <v>#REF!</v>
      </c>
      <c r="D111" s="35" t="e">
        <f>ПОТРЕБА_2024!D110-#REF!</f>
        <v>#REF!</v>
      </c>
      <c r="E111" s="35" t="e">
        <f>ПОТРЕБА_2024!E110-#REF!</f>
        <v>#REF!</v>
      </c>
      <c r="F111" s="35" t="e">
        <f>ПОТРЕБА_2024!F110-#REF!</f>
        <v>#REF!</v>
      </c>
      <c r="G111" s="42" t="e">
        <f>ПОТРЕБА_2024!G110-#REF!</f>
        <v>#REF!</v>
      </c>
      <c r="H111" s="42" t="e">
        <f>ПОТРЕБА_2024!H110-#REF!</f>
        <v>#REF!</v>
      </c>
      <c r="I111" s="42">
        <v>0</v>
      </c>
      <c r="J111" s="42" t="e">
        <f>ПОТРЕБА_2024!J110-#REF!</f>
        <v>#REF!</v>
      </c>
      <c r="K111" s="42" t="e">
        <f>ПОТРЕБА_2024!K110-#REF!</f>
        <v>#REF!</v>
      </c>
      <c r="L111" s="22" t="e">
        <f t="shared" si="20"/>
        <v>#REF!</v>
      </c>
      <c r="M111" s="23" t="e">
        <f t="shared" si="21"/>
        <v>#REF!</v>
      </c>
      <c r="N111" s="23" t="e">
        <f t="shared" si="22"/>
        <v>#REF!</v>
      </c>
    </row>
    <row r="112" spans="1:14" ht="27.6" outlineLevel="1">
      <c r="A112" s="34" t="s">
        <v>129</v>
      </c>
      <c r="B112" s="35" t="e">
        <f>ПОТРЕБА_2024!B111-#REF!</f>
        <v>#REF!</v>
      </c>
      <c r="C112" s="35" t="e">
        <f>ПОТРЕБА_2024!C111-#REF!</f>
        <v>#REF!</v>
      </c>
      <c r="D112" s="35" t="e">
        <f>ПОТРЕБА_2024!D111-#REF!</f>
        <v>#REF!</v>
      </c>
      <c r="E112" s="35" t="e">
        <f>ПОТРЕБА_2024!E111-#REF!</f>
        <v>#REF!</v>
      </c>
      <c r="F112" s="35" t="e">
        <f>ПОТРЕБА_2024!F111-#REF!</f>
        <v>#REF!</v>
      </c>
      <c r="G112" s="42" t="e">
        <f>ПОТРЕБА_2024!G111-#REF!</f>
        <v>#REF!</v>
      </c>
      <c r="H112" s="42" t="e">
        <f>ПОТРЕБА_2024!H111-#REF!</f>
        <v>#REF!</v>
      </c>
      <c r="I112" s="42">
        <v>0</v>
      </c>
      <c r="J112" s="42" t="e">
        <f>ПОТРЕБА_2024!J111-#REF!</f>
        <v>#REF!</v>
      </c>
      <c r="K112" s="42" t="e">
        <f>ПОТРЕБА_2024!K111-#REF!</f>
        <v>#REF!</v>
      </c>
      <c r="L112" s="22" t="e">
        <f t="shared" si="20"/>
        <v>#REF!</v>
      </c>
      <c r="M112" s="23" t="e">
        <f t="shared" si="21"/>
        <v>#REF!</v>
      </c>
      <c r="N112" s="23" t="e">
        <f t="shared" si="22"/>
        <v>#REF!</v>
      </c>
    </row>
    <row r="113" spans="1:14" ht="27.6" outlineLevel="1">
      <c r="A113" s="34" t="s">
        <v>130</v>
      </c>
      <c r="B113" s="35" t="e">
        <f>ПОТРЕБА_2024!B112-#REF!</f>
        <v>#REF!</v>
      </c>
      <c r="C113" s="35" t="e">
        <f>ПОТРЕБА_2024!C112-#REF!</f>
        <v>#REF!</v>
      </c>
      <c r="D113" s="35" t="e">
        <f>ПОТРЕБА_2024!D112-#REF!</f>
        <v>#REF!</v>
      </c>
      <c r="E113" s="35" t="e">
        <f>ПОТРЕБА_2024!E112-#REF!</f>
        <v>#REF!</v>
      </c>
      <c r="F113" s="35" t="e">
        <f>ПОТРЕБА_2024!F112-#REF!</f>
        <v>#REF!</v>
      </c>
      <c r="G113" s="42" t="e">
        <f>ПОТРЕБА_2024!G112-#REF!</f>
        <v>#REF!</v>
      </c>
      <c r="H113" s="42" t="e">
        <f>ПОТРЕБА_2024!H112-#REF!</f>
        <v>#REF!</v>
      </c>
      <c r="I113" s="42">
        <v>0</v>
      </c>
      <c r="J113" s="42" t="e">
        <f>ПОТРЕБА_2024!J112-#REF!</f>
        <v>#REF!</v>
      </c>
      <c r="K113" s="42" t="e">
        <f>ПОТРЕБА_2024!K112-#REF!</f>
        <v>#REF!</v>
      </c>
      <c r="L113" s="22" t="e">
        <f t="shared" si="20"/>
        <v>#REF!</v>
      </c>
      <c r="M113" s="23" t="e">
        <f t="shared" si="21"/>
        <v>#REF!</v>
      </c>
      <c r="N113" s="23" t="e">
        <f t="shared" si="22"/>
        <v>#REF!</v>
      </c>
    </row>
    <row r="114" spans="1:14" ht="27.6">
      <c r="A114" s="34" t="s">
        <v>131</v>
      </c>
      <c r="B114" s="35" t="e">
        <f>ПОТРЕБА_2024!B113-#REF!</f>
        <v>#REF!</v>
      </c>
      <c r="C114" s="35" t="e">
        <f>ПОТРЕБА_2024!C113-#REF!</f>
        <v>#REF!</v>
      </c>
      <c r="D114" s="35" t="e">
        <f>ПОТРЕБА_2024!D113-#REF!</f>
        <v>#REF!</v>
      </c>
      <c r="E114" s="35" t="e">
        <f>ПОТРЕБА_2024!E113-#REF!</f>
        <v>#REF!</v>
      </c>
      <c r="F114" s="35" t="e">
        <f>ПОТРЕБА_2024!F113-#REF!</f>
        <v>#REF!</v>
      </c>
      <c r="G114" s="42" t="e">
        <f>ПОТРЕБА_2024!G113-#REF!</f>
        <v>#REF!</v>
      </c>
      <c r="H114" s="42" t="e">
        <f>ПОТРЕБА_2024!H113-#REF!</f>
        <v>#REF!</v>
      </c>
      <c r="I114" s="42">
        <v>0</v>
      </c>
      <c r="J114" s="42" t="e">
        <f>ПОТРЕБА_2024!J113-#REF!</f>
        <v>#REF!</v>
      </c>
      <c r="K114" s="42" t="e">
        <f>ПОТРЕБА_2024!K113-#REF!</f>
        <v>#REF!</v>
      </c>
      <c r="L114" s="22" t="e">
        <f t="shared" si="20"/>
        <v>#REF!</v>
      </c>
      <c r="M114" s="23" t="e">
        <f t="shared" si="21"/>
        <v>#REF!</v>
      </c>
      <c r="N114" s="23" t="e">
        <f t="shared" si="22"/>
        <v>#REF!</v>
      </c>
    </row>
    <row r="115" spans="1:14" ht="41.4">
      <c r="A115" s="34" t="s">
        <v>132</v>
      </c>
      <c r="B115" s="35"/>
      <c r="C115" s="35" t="e">
        <f>ПОТРЕБА_2024!C114-#REF!</f>
        <v>#REF!</v>
      </c>
      <c r="D115" s="35" t="e">
        <f>ПОТРЕБА_2024!D114-#REF!</f>
        <v>#REF!</v>
      </c>
      <c r="E115" s="35" t="e">
        <f>ПОТРЕБА_2024!E114-#REF!</f>
        <v>#REF!</v>
      </c>
      <c r="F115" s="35" t="e">
        <f>ПОТРЕБА_2024!F114-#REF!</f>
        <v>#REF!</v>
      </c>
      <c r="G115" s="42" t="e">
        <f>ПОТРЕБА_2024!G114-#REF!</f>
        <v>#REF!</v>
      </c>
      <c r="H115" s="42" t="e">
        <f>ПОТРЕБА_2024!H114-#REF!</f>
        <v>#REF!</v>
      </c>
      <c r="I115" s="42">
        <v>0</v>
      </c>
      <c r="J115" s="42" t="e">
        <f>ПОТРЕБА_2024!J114-#REF!</f>
        <v>#REF!</v>
      </c>
      <c r="K115" s="42" t="e">
        <f>ПОТРЕБА_2024!K114-#REF!</f>
        <v>#REF!</v>
      </c>
      <c r="L115" s="22" t="e">
        <f t="shared" si="20"/>
        <v>#REF!</v>
      </c>
      <c r="M115" s="23" t="e">
        <f t="shared" si="21"/>
        <v>#REF!</v>
      </c>
      <c r="N115" s="23" t="e">
        <f t="shared" si="22"/>
        <v>#REF!</v>
      </c>
    </row>
    <row r="116" spans="1:14" ht="55.2" outlineLevel="1">
      <c r="A116" s="34" t="s">
        <v>133</v>
      </c>
      <c r="B116" s="35" t="e">
        <f>ПОТРЕБА_2024!B115-#REF!</f>
        <v>#REF!</v>
      </c>
      <c r="C116" s="35" t="e">
        <f>ПОТРЕБА_2024!C115-#REF!</f>
        <v>#REF!</v>
      </c>
      <c r="D116" s="35" t="e">
        <f>ПОТРЕБА_2024!D115-#REF!</f>
        <v>#REF!</v>
      </c>
      <c r="E116" s="35" t="e">
        <f>ПОТРЕБА_2024!E115-#REF!</f>
        <v>#REF!</v>
      </c>
      <c r="F116" s="35" t="e">
        <f>ПОТРЕБА_2024!F115-#REF!</f>
        <v>#REF!</v>
      </c>
      <c r="G116" s="35" t="e">
        <f>ПОТРЕБА_2024!G115-#REF!</f>
        <v>#REF!</v>
      </c>
      <c r="H116" s="35" t="e">
        <f>ПОТРЕБА_2024!H115-#REF!</f>
        <v>#REF!</v>
      </c>
      <c r="I116" s="35">
        <v>0</v>
      </c>
      <c r="J116" s="35" t="e">
        <f>ПОТРЕБА_2024!J115-#REF!</f>
        <v>#REF!</v>
      </c>
      <c r="K116" s="35" t="e">
        <f>ПОТРЕБА_2024!K115-#REF!</f>
        <v>#REF!</v>
      </c>
      <c r="L116" s="22" t="e">
        <f t="shared" si="20"/>
        <v>#REF!</v>
      </c>
      <c r="M116" s="23" t="e">
        <f t="shared" si="21"/>
        <v>#REF!</v>
      </c>
      <c r="N116" s="23" t="e">
        <f t="shared" si="22"/>
        <v>#REF!</v>
      </c>
    </row>
    <row r="117" spans="1:14" ht="55.2" outlineLevel="1">
      <c r="A117" s="34" t="s">
        <v>134</v>
      </c>
      <c r="B117" s="35" t="e">
        <f>ПОТРЕБА_2024!B116-#REF!</f>
        <v>#REF!</v>
      </c>
      <c r="C117" s="35" t="e">
        <f>ПОТРЕБА_2024!C116-#REF!</f>
        <v>#REF!</v>
      </c>
      <c r="D117" s="35" t="e">
        <f>ПОТРЕБА_2024!D116-#REF!</f>
        <v>#REF!</v>
      </c>
      <c r="E117" s="35" t="e">
        <f>ПОТРЕБА_2024!E116-#REF!</f>
        <v>#REF!</v>
      </c>
      <c r="F117" s="35" t="e">
        <f>ПОТРЕБА_2024!F116-#REF!</f>
        <v>#REF!</v>
      </c>
      <c r="G117" s="35" t="e">
        <f>ПОТРЕБА_2024!G116-#REF!</f>
        <v>#REF!</v>
      </c>
      <c r="H117" s="35" t="e">
        <f>ПОТРЕБА_2024!H116-#REF!</f>
        <v>#REF!</v>
      </c>
      <c r="I117" s="35">
        <v>0</v>
      </c>
      <c r="J117" s="35" t="e">
        <f>ПОТРЕБА_2024!J116-#REF!</f>
        <v>#REF!</v>
      </c>
      <c r="K117" s="35" t="e">
        <f>ПОТРЕБА_2024!K116-#REF!</f>
        <v>#REF!</v>
      </c>
      <c r="L117" s="22" t="e">
        <f t="shared" si="20"/>
        <v>#REF!</v>
      </c>
      <c r="M117" s="23" t="e">
        <f t="shared" si="21"/>
        <v>#REF!</v>
      </c>
      <c r="N117" s="23" t="e">
        <f t="shared" si="22"/>
        <v>#REF!</v>
      </c>
    </row>
    <row r="118" spans="1:14" ht="27.6" outlineLevel="1">
      <c r="A118" s="34" t="s">
        <v>135</v>
      </c>
      <c r="B118" s="35" t="e">
        <f>ПОТРЕБА_2024!B117-#REF!</f>
        <v>#REF!</v>
      </c>
      <c r="C118" s="35" t="e">
        <f>ПОТРЕБА_2024!C117-#REF!</f>
        <v>#REF!</v>
      </c>
      <c r="D118" s="35" t="e">
        <f>ПОТРЕБА_2024!D117-#REF!</f>
        <v>#REF!</v>
      </c>
      <c r="E118" s="35" t="e">
        <f>ПОТРЕБА_2024!E117-#REF!</f>
        <v>#REF!</v>
      </c>
      <c r="F118" s="35" t="e">
        <f>ПОТРЕБА_2024!F117-#REF!</f>
        <v>#REF!</v>
      </c>
      <c r="G118" s="35" t="e">
        <f>ПОТРЕБА_2024!G117-#REF!</f>
        <v>#REF!</v>
      </c>
      <c r="H118" s="35" t="e">
        <f>ПОТРЕБА_2024!H117-#REF!</f>
        <v>#REF!</v>
      </c>
      <c r="I118" s="35">
        <v>0</v>
      </c>
      <c r="J118" s="35" t="e">
        <f>ПОТРЕБА_2024!J117-#REF!</f>
        <v>#REF!</v>
      </c>
      <c r="K118" s="35" t="e">
        <f>ПОТРЕБА_2024!K117-#REF!</f>
        <v>#REF!</v>
      </c>
      <c r="L118" s="22" t="e">
        <f t="shared" si="20"/>
        <v>#REF!</v>
      </c>
      <c r="M118" s="23" t="e">
        <f t="shared" si="21"/>
        <v>#REF!</v>
      </c>
      <c r="N118" s="23" t="e">
        <f t="shared" si="22"/>
        <v>#REF!</v>
      </c>
    </row>
    <row r="119" spans="1:14" ht="41.4" outlineLevel="1">
      <c r="A119" s="34" t="s">
        <v>136</v>
      </c>
      <c r="B119" s="35" t="e">
        <f>ПОТРЕБА_2024!B118-#REF!</f>
        <v>#REF!</v>
      </c>
      <c r="C119" s="35" t="e">
        <f>ПОТРЕБА_2024!C118-#REF!</f>
        <v>#REF!</v>
      </c>
      <c r="D119" s="35" t="e">
        <f>ПОТРЕБА_2024!D118-#REF!</f>
        <v>#REF!</v>
      </c>
      <c r="E119" s="35" t="e">
        <f>ПОТРЕБА_2024!E118-#REF!</f>
        <v>#REF!</v>
      </c>
      <c r="F119" s="35" t="e">
        <f>ПОТРЕБА_2024!F118-#REF!</f>
        <v>#REF!</v>
      </c>
      <c r="G119" s="35" t="e">
        <f>ПОТРЕБА_2024!G118-#REF!</f>
        <v>#REF!</v>
      </c>
      <c r="H119" s="35" t="e">
        <f>ПОТРЕБА_2024!H118-#REF!</f>
        <v>#REF!</v>
      </c>
      <c r="I119" s="35">
        <v>0</v>
      </c>
      <c r="J119" s="35" t="e">
        <f>ПОТРЕБА_2024!J118-#REF!</f>
        <v>#REF!</v>
      </c>
      <c r="K119" s="35" t="e">
        <f>ПОТРЕБА_2024!K118-#REF!</f>
        <v>#REF!</v>
      </c>
      <c r="L119" s="22" t="e">
        <f t="shared" si="20"/>
        <v>#REF!</v>
      </c>
      <c r="M119" s="23" t="e">
        <f t="shared" si="21"/>
        <v>#REF!</v>
      </c>
      <c r="N119" s="23" t="e">
        <f t="shared" si="22"/>
        <v>#REF!</v>
      </c>
    </row>
    <row r="120" spans="1:14" ht="69" outlineLevel="1">
      <c r="A120" s="34" t="s">
        <v>137</v>
      </c>
      <c r="B120" s="35" t="e">
        <f>ПОТРЕБА_2024!B119-#REF!</f>
        <v>#REF!</v>
      </c>
      <c r="C120" s="35" t="e">
        <f>ПОТРЕБА_2024!C119-#REF!</f>
        <v>#REF!</v>
      </c>
      <c r="D120" s="35" t="e">
        <f>ПОТРЕБА_2024!D119-#REF!</f>
        <v>#REF!</v>
      </c>
      <c r="E120" s="35" t="e">
        <f>ПОТРЕБА_2024!E119-#REF!</f>
        <v>#REF!</v>
      </c>
      <c r="F120" s="35" t="e">
        <f>ПОТРЕБА_2024!F119-#REF!</f>
        <v>#REF!</v>
      </c>
      <c r="G120" s="35" t="e">
        <f>ПОТРЕБА_2024!G119-#REF!</f>
        <v>#REF!</v>
      </c>
      <c r="H120" s="35" t="e">
        <f>ПОТРЕБА_2024!H119-#REF!</f>
        <v>#REF!</v>
      </c>
      <c r="I120" s="35">
        <v>0</v>
      </c>
      <c r="J120" s="35" t="e">
        <f>ПОТРЕБА_2024!J119-#REF!</f>
        <v>#REF!</v>
      </c>
      <c r="K120" s="35" t="e">
        <f>ПОТРЕБА_2024!K119-#REF!</f>
        <v>#REF!</v>
      </c>
      <c r="L120" s="22" t="e">
        <f t="shared" si="20"/>
        <v>#REF!</v>
      </c>
      <c r="M120" s="23" t="e">
        <f t="shared" si="21"/>
        <v>#REF!</v>
      </c>
      <c r="N120" s="23" t="e">
        <f t="shared" si="22"/>
        <v>#REF!</v>
      </c>
    </row>
    <row r="121" spans="1:14" ht="27.6" outlineLevel="1">
      <c r="A121" s="34" t="s">
        <v>138</v>
      </c>
      <c r="B121" s="35" t="e">
        <f>ПОТРЕБА_2024!B120-#REF!</f>
        <v>#REF!</v>
      </c>
      <c r="C121" s="35" t="e">
        <f>ПОТРЕБА_2024!C120-#REF!</f>
        <v>#REF!</v>
      </c>
      <c r="D121" s="35" t="e">
        <f>ПОТРЕБА_2024!D120-#REF!</f>
        <v>#REF!</v>
      </c>
      <c r="E121" s="35" t="e">
        <f>ПОТРЕБА_2024!E120-#REF!</f>
        <v>#REF!</v>
      </c>
      <c r="F121" s="35" t="e">
        <f>ПОТРЕБА_2024!F120-#REF!</f>
        <v>#REF!</v>
      </c>
      <c r="G121" s="35" t="e">
        <f>ПОТРЕБА_2024!G120-#REF!</f>
        <v>#REF!</v>
      </c>
      <c r="H121" s="35" t="e">
        <f>ПОТРЕБА_2024!H120-#REF!</f>
        <v>#REF!</v>
      </c>
      <c r="I121" s="35">
        <v>0</v>
      </c>
      <c r="J121" s="35" t="e">
        <f>ПОТРЕБА_2024!J120-#REF!</f>
        <v>#REF!</v>
      </c>
      <c r="K121" s="35" t="e">
        <f>ПОТРЕБА_2024!K120-#REF!</f>
        <v>#REF!</v>
      </c>
      <c r="L121" s="22" t="e">
        <f t="shared" si="20"/>
        <v>#REF!</v>
      </c>
      <c r="M121" s="23" t="e">
        <f t="shared" si="21"/>
        <v>#REF!</v>
      </c>
      <c r="N121" s="23" t="e">
        <f t="shared" si="22"/>
        <v>#REF!</v>
      </c>
    </row>
    <row r="122" spans="1:14" ht="27.6" outlineLevel="1">
      <c r="A122" s="34" t="s">
        <v>139</v>
      </c>
      <c r="B122" s="35" t="e">
        <f>ПОТРЕБА_2024!B121-#REF!</f>
        <v>#REF!</v>
      </c>
      <c r="C122" s="35" t="e">
        <f>ПОТРЕБА_2024!C121-#REF!</f>
        <v>#REF!</v>
      </c>
      <c r="D122" s="35" t="e">
        <f>ПОТРЕБА_2024!D121-#REF!</f>
        <v>#REF!</v>
      </c>
      <c r="E122" s="35" t="e">
        <f>ПОТРЕБА_2024!E121-#REF!</f>
        <v>#REF!</v>
      </c>
      <c r="F122" s="35" t="e">
        <f>ПОТРЕБА_2024!F121-#REF!</f>
        <v>#REF!</v>
      </c>
      <c r="G122" s="35" t="e">
        <f>ПОТРЕБА_2024!G121-#REF!</f>
        <v>#REF!</v>
      </c>
      <c r="H122" s="35" t="e">
        <f>ПОТРЕБА_2024!H121-#REF!</f>
        <v>#REF!</v>
      </c>
      <c r="I122" s="35">
        <v>0</v>
      </c>
      <c r="J122" s="35" t="e">
        <f>ПОТРЕБА_2024!J121-#REF!</f>
        <v>#REF!</v>
      </c>
      <c r="K122" s="35" t="e">
        <f>ПОТРЕБА_2024!K121-#REF!</f>
        <v>#REF!</v>
      </c>
      <c r="L122" s="22" t="e">
        <f t="shared" si="20"/>
        <v>#REF!</v>
      </c>
      <c r="M122" s="23" t="e">
        <f t="shared" si="21"/>
        <v>#REF!</v>
      </c>
      <c r="N122" s="23" t="e">
        <f t="shared" si="22"/>
        <v>#REF!</v>
      </c>
    </row>
    <row r="123" spans="1:14" ht="41.4" outlineLevel="1">
      <c r="A123" s="34" t="s">
        <v>140</v>
      </c>
      <c r="B123" s="35" t="e">
        <f>ПОТРЕБА_2024!B122-#REF!</f>
        <v>#REF!</v>
      </c>
      <c r="C123" s="35" t="e">
        <f>ПОТРЕБА_2024!C122-#REF!</f>
        <v>#REF!</v>
      </c>
      <c r="D123" s="35" t="e">
        <f>ПОТРЕБА_2024!D122-#REF!</f>
        <v>#REF!</v>
      </c>
      <c r="E123" s="35" t="e">
        <f>ПОТРЕБА_2024!E122-#REF!</f>
        <v>#REF!</v>
      </c>
      <c r="F123" s="35" t="e">
        <f>ПОТРЕБА_2024!F122-#REF!</f>
        <v>#REF!</v>
      </c>
      <c r="G123" s="35" t="e">
        <f>ПОТРЕБА_2024!G122-#REF!</f>
        <v>#REF!</v>
      </c>
      <c r="H123" s="35" t="e">
        <f>ПОТРЕБА_2024!H122-#REF!</f>
        <v>#REF!</v>
      </c>
      <c r="I123" s="35">
        <v>0</v>
      </c>
      <c r="J123" s="35" t="e">
        <f>ПОТРЕБА_2024!J122-#REF!</f>
        <v>#REF!</v>
      </c>
      <c r="K123" s="35" t="e">
        <f>ПОТРЕБА_2024!K122-#REF!</f>
        <v>#REF!</v>
      </c>
      <c r="L123" s="22" t="e">
        <f t="shared" si="20"/>
        <v>#REF!</v>
      </c>
      <c r="M123" s="23" t="e">
        <f t="shared" si="21"/>
        <v>#REF!</v>
      </c>
      <c r="N123" s="23" t="e">
        <f t="shared" si="22"/>
        <v>#REF!</v>
      </c>
    </row>
    <row r="124" spans="1:14" ht="13.8" outlineLevel="1">
      <c r="A124" s="34" t="s">
        <v>141</v>
      </c>
      <c r="B124" s="35"/>
      <c r="C124" s="35"/>
      <c r="D124" s="42" t="e">
        <f>ПОТРЕБА_2024!D123-#REF!</f>
        <v>#REF!</v>
      </c>
      <c r="E124" s="42" t="e">
        <f>ПОТРЕБА_2024!E123-#REF!</f>
        <v>#REF!</v>
      </c>
      <c r="F124" s="42" t="e">
        <f>ПОТРЕБА_2024!F123-#REF!</f>
        <v>#REF!</v>
      </c>
      <c r="G124" s="35"/>
      <c r="H124" s="42" t="e">
        <f>ПОТРЕБА_2024!H123-#REF!</f>
        <v>#REF!</v>
      </c>
      <c r="I124" s="42">
        <v>0</v>
      </c>
      <c r="J124" s="42" t="e">
        <f>ПОТРЕБА_2024!J123-#REF!</f>
        <v>#REF!</v>
      </c>
      <c r="K124" s="42" t="e">
        <f>ПОТРЕБА_2024!K123-#REF!</f>
        <v>#REF!</v>
      </c>
      <c r="L124" s="22" t="e">
        <f t="shared" si="20"/>
        <v>#REF!</v>
      </c>
      <c r="M124" s="23" t="e">
        <f t="shared" si="21"/>
        <v>#REF!</v>
      </c>
      <c r="N124" s="23" t="e">
        <f t="shared" si="22"/>
        <v>#REF!</v>
      </c>
    </row>
    <row r="125" spans="1:14" ht="13.8" outlineLevel="1">
      <c r="A125" s="34" t="s">
        <v>142</v>
      </c>
      <c r="B125" s="35"/>
      <c r="C125" s="35"/>
      <c r="D125" s="42" t="e">
        <f>ПОТРЕБА_2024!D124-#REF!</f>
        <v>#REF!</v>
      </c>
      <c r="E125" s="42" t="e">
        <f>ПОТРЕБА_2024!E124-#REF!</f>
        <v>#REF!</v>
      </c>
      <c r="F125" s="42" t="e">
        <f>ПОТРЕБА_2024!F124-#REF!</f>
        <v>#REF!</v>
      </c>
      <c r="G125" s="35"/>
      <c r="H125" s="42" t="e">
        <f>ПОТРЕБА_2024!H124-#REF!</f>
        <v>#REF!</v>
      </c>
      <c r="I125" s="42">
        <v>0</v>
      </c>
      <c r="J125" s="42" t="e">
        <f>ПОТРЕБА_2024!J124-#REF!</f>
        <v>#REF!</v>
      </c>
      <c r="K125" s="42" t="e">
        <f>ПОТРЕБА_2024!K124-#REF!</f>
        <v>#REF!</v>
      </c>
      <c r="L125" s="22" t="e">
        <f t="shared" si="20"/>
        <v>#REF!</v>
      </c>
      <c r="M125" s="23" t="e">
        <f t="shared" si="21"/>
        <v>#REF!</v>
      </c>
      <c r="N125" s="23" t="e">
        <f t="shared" si="22"/>
        <v>#REF!</v>
      </c>
    </row>
    <row r="126" spans="1:14" ht="13.8" outlineLevel="1">
      <c r="A126" s="34" t="s">
        <v>143</v>
      </c>
      <c r="B126" s="35"/>
      <c r="C126" s="35"/>
      <c r="D126" s="42" t="e">
        <f>ПОТРЕБА_2024!D125-#REF!</f>
        <v>#REF!</v>
      </c>
      <c r="E126" s="42" t="e">
        <f>ПОТРЕБА_2024!E125-#REF!</f>
        <v>#REF!</v>
      </c>
      <c r="F126" s="42" t="e">
        <f>ПОТРЕБА_2024!F125-#REF!</f>
        <v>#REF!</v>
      </c>
      <c r="G126" s="42" t="e">
        <f>ПОТРЕБА_2024!G125-#REF!</f>
        <v>#REF!</v>
      </c>
      <c r="H126" s="42" t="e">
        <f>ПОТРЕБА_2024!H125-#REF!</f>
        <v>#REF!</v>
      </c>
      <c r="I126" s="42">
        <v>0</v>
      </c>
      <c r="J126" s="42" t="e">
        <f>ПОТРЕБА_2024!J125-#REF!</f>
        <v>#REF!</v>
      </c>
      <c r="K126" s="42" t="e">
        <f>ПОТРЕБА_2024!K125-#REF!</f>
        <v>#REF!</v>
      </c>
      <c r="L126" s="22" t="e">
        <f t="shared" si="20"/>
        <v>#REF!</v>
      </c>
      <c r="M126" s="23" t="e">
        <f t="shared" si="21"/>
        <v>#REF!</v>
      </c>
      <c r="N126" s="23" t="e">
        <f t="shared" si="22"/>
        <v>#REF!</v>
      </c>
    </row>
    <row r="127" spans="1:14" ht="13.8" outlineLevel="1">
      <c r="A127" s="34" t="s">
        <v>144</v>
      </c>
      <c r="B127" s="35" t="e">
        <f>ПОТРЕБА_2024!B126-#REF!</f>
        <v>#REF!</v>
      </c>
      <c r="C127" s="35" t="e">
        <f>ПОТРЕБА_2024!C126-#REF!</f>
        <v>#REF!</v>
      </c>
      <c r="D127" s="42" t="e">
        <f>ПОТРЕБА_2024!D126-#REF!</f>
        <v>#REF!</v>
      </c>
      <c r="E127" s="42" t="e">
        <f>ПОТРЕБА_2024!E126-#REF!</f>
        <v>#REF!</v>
      </c>
      <c r="F127" s="42" t="e">
        <f>ПОТРЕБА_2024!F126-#REF!</f>
        <v>#REF!</v>
      </c>
      <c r="G127" s="42" t="e">
        <f>ПОТРЕБА_2024!G126-#REF!</f>
        <v>#REF!</v>
      </c>
      <c r="H127" s="42" t="e">
        <f>ПОТРЕБА_2024!H126-#REF!</f>
        <v>#REF!</v>
      </c>
      <c r="I127" s="42">
        <v>0</v>
      </c>
      <c r="J127" s="42" t="e">
        <f>ПОТРЕБА_2024!J126-#REF!</f>
        <v>#REF!</v>
      </c>
      <c r="K127" s="42" t="e">
        <f>ПОТРЕБА_2024!K126-#REF!</f>
        <v>#REF!</v>
      </c>
      <c r="L127" s="22" t="e">
        <f t="shared" si="20"/>
        <v>#REF!</v>
      </c>
      <c r="M127" s="23" t="e">
        <f t="shared" si="21"/>
        <v>#REF!</v>
      </c>
      <c r="N127" s="23" t="e">
        <f t="shared" si="22"/>
        <v>#REF!</v>
      </c>
    </row>
    <row r="128" spans="1:14" ht="27.6" outlineLevel="1">
      <c r="A128" s="34" t="s">
        <v>145</v>
      </c>
      <c r="B128" s="35" t="e">
        <f>ПОТРЕБА_2024!B127-#REF!</f>
        <v>#REF!</v>
      </c>
      <c r="C128" s="35" t="e">
        <f>ПОТРЕБА_2024!C127-#REF!</f>
        <v>#REF!</v>
      </c>
      <c r="D128" s="42" t="e">
        <f>ПОТРЕБА_2024!D127-#REF!</f>
        <v>#REF!</v>
      </c>
      <c r="E128" s="42" t="e">
        <f>ПОТРЕБА_2024!E127-#REF!</f>
        <v>#REF!</v>
      </c>
      <c r="F128" s="42" t="e">
        <f>ПОТРЕБА_2024!F127-#REF!</f>
        <v>#REF!</v>
      </c>
      <c r="G128" s="42" t="e">
        <f>ПОТРЕБА_2024!G127-#REF!</f>
        <v>#REF!</v>
      </c>
      <c r="H128" s="42" t="e">
        <f>ПОТРЕБА_2024!H127-#REF!</f>
        <v>#REF!</v>
      </c>
      <c r="I128" s="42">
        <v>0</v>
      </c>
      <c r="J128" s="42" t="e">
        <f>ПОТРЕБА_2024!J127-#REF!</f>
        <v>#REF!</v>
      </c>
      <c r="K128" s="42" t="e">
        <f>ПОТРЕБА_2024!K127-#REF!</f>
        <v>#REF!</v>
      </c>
      <c r="L128" s="22" t="e">
        <f t="shared" si="20"/>
        <v>#REF!</v>
      </c>
      <c r="M128" s="23" t="e">
        <f t="shared" si="21"/>
        <v>#REF!</v>
      </c>
      <c r="N128" s="23" t="e">
        <f t="shared" si="22"/>
        <v>#REF!</v>
      </c>
    </row>
    <row r="129" spans="1:14" ht="27.6" outlineLevel="1">
      <c r="A129" s="34" t="s">
        <v>146</v>
      </c>
      <c r="B129" s="35" t="e">
        <f>ПОТРЕБА_2024!B128-#REF!</f>
        <v>#REF!</v>
      </c>
      <c r="C129" s="35" t="e">
        <f>ПОТРЕБА_2024!C128-#REF!</f>
        <v>#REF!</v>
      </c>
      <c r="D129" s="42" t="e">
        <f>ПОТРЕБА_2024!D128-#REF!</f>
        <v>#REF!</v>
      </c>
      <c r="E129" s="42" t="e">
        <f>ПОТРЕБА_2024!E128-#REF!</f>
        <v>#REF!</v>
      </c>
      <c r="F129" s="42" t="e">
        <f>ПОТРЕБА_2024!F128-#REF!</f>
        <v>#REF!</v>
      </c>
      <c r="G129" s="42" t="e">
        <f>ПОТРЕБА_2024!G128-#REF!</f>
        <v>#REF!</v>
      </c>
      <c r="H129" s="42" t="e">
        <f>ПОТРЕБА_2024!H128-#REF!</f>
        <v>#REF!</v>
      </c>
      <c r="I129" s="42">
        <v>0</v>
      </c>
      <c r="J129" s="42" t="e">
        <f>ПОТРЕБА_2024!J128-#REF!</f>
        <v>#REF!</v>
      </c>
      <c r="K129" s="42" t="e">
        <f>ПОТРЕБА_2024!K128-#REF!</f>
        <v>#REF!</v>
      </c>
      <c r="L129" s="22" t="e">
        <f t="shared" si="20"/>
        <v>#REF!</v>
      </c>
      <c r="M129" s="23" t="e">
        <f t="shared" si="21"/>
        <v>#REF!</v>
      </c>
      <c r="N129" s="23" t="e">
        <f t="shared" si="22"/>
        <v>#REF!</v>
      </c>
    </row>
    <row r="130" spans="1:14" ht="13.8" outlineLevel="1">
      <c r="A130" s="34" t="s">
        <v>147</v>
      </c>
      <c r="B130" s="35" t="e">
        <f>ПОТРЕБА_2024!B129-#REF!</f>
        <v>#REF!</v>
      </c>
      <c r="C130" s="35" t="e">
        <f>ПОТРЕБА_2024!C129-#REF!</f>
        <v>#REF!</v>
      </c>
      <c r="D130" s="42" t="e">
        <f>ПОТРЕБА_2024!D129-#REF!</f>
        <v>#REF!</v>
      </c>
      <c r="E130" s="42" t="e">
        <f>ПОТРЕБА_2024!E129-#REF!</f>
        <v>#REF!</v>
      </c>
      <c r="F130" s="42" t="e">
        <f>ПОТРЕБА_2024!F129-#REF!</f>
        <v>#REF!</v>
      </c>
      <c r="G130" s="42" t="e">
        <f>ПОТРЕБА_2024!G129-#REF!</f>
        <v>#REF!</v>
      </c>
      <c r="H130" s="42" t="e">
        <f>ПОТРЕБА_2024!H129-#REF!</f>
        <v>#REF!</v>
      </c>
      <c r="I130" s="42">
        <v>0</v>
      </c>
      <c r="J130" s="42" t="e">
        <f>ПОТРЕБА_2024!J129-#REF!</f>
        <v>#REF!</v>
      </c>
      <c r="K130" s="42" t="e">
        <f>ПОТРЕБА_2024!K129-#REF!</f>
        <v>#REF!</v>
      </c>
      <c r="L130" s="22" t="e">
        <f t="shared" si="20"/>
        <v>#REF!</v>
      </c>
      <c r="M130" s="23" t="e">
        <f t="shared" si="21"/>
        <v>#REF!</v>
      </c>
      <c r="N130" s="23" t="e">
        <f t="shared" si="22"/>
        <v>#REF!</v>
      </c>
    </row>
    <row r="131" spans="1:14" ht="13.8">
      <c r="A131" s="34" t="s">
        <v>148</v>
      </c>
      <c r="B131" s="35" t="e">
        <f>ПОТРЕБА_2024!B130-#REF!</f>
        <v>#REF!</v>
      </c>
      <c r="C131" s="35"/>
      <c r="D131" s="42" t="e">
        <f>ПОТРЕБА_2024!D130-#REF!</f>
        <v>#REF!</v>
      </c>
      <c r="E131" s="42" t="e">
        <f>ПОТРЕБА_2024!E130-#REF!</f>
        <v>#REF!</v>
      </c>
      <c r="F131" s="42" t="e">
        <f>ПОТРЕБА_2024!F130-#REF!</f>
        <v>#REF!</v>
      </c>
      <c r="G131" s="42" t="e">
        <f>ПОТРЕБА_2024!G130-#REF!</f>
        <v>#REF!</v>
      </c>
      <c r="H131" s="42" t="e">
        <f>ПОТРЕБА_2024!H130-#REF!</f>
        <v>#REF!</v>
      </c>
      <c r="I131" s="42">
        <v>0</v>
      </c>
      <c r="J131" s="42" t="e">
        <f>ПОТРЕБА_2024!J130-#REF!</f>
        <v>#REF!</v>
      </c>
      <c r="K131" s="42" t="e">
        <f>ПОТРЕБА_2024!K130-#REF!</f>
        <v>#REF!</v>
      </c>
      <c r="L131" s="22" t="e">
        <f t="shared" si="20"/>
        <v>#REF!</v>
      </c>
      <c r="M131" s="23" t="e">
        <f t="shared" si="21"/>
        <v>#REF!</v>
      </c>
      <c r="N131" s="23" t="e">
        <f t="shared" si="22"/>
        <v>#REF!</v>
      </c>
    </row>
    <row r="132" spans="1:14" ht="27.6" outlineLevel="1">
      <c r="A132" s="34" t="s">
        <v>149</v>
      </c>
      <c r="B132" s="35" t="e">
        <f>ПОТРЕБА_2024!B131-#REF!</f>
        <v>#REF!</v>
      </c>
      <c r="C132" s="35" t="e">
        <f>ПОТРЕБА_2024!C131-#REF!</f>
        <v>#REF!</v>
      </c>
      <c r="D132" s="35" t="e">
        <f>ПОТРЕБА_2024!D131-#REF!</f>
        <v>#REF!</v>
      </c>
      <c r="E132" s="35" t="e">
        <f>ПОТРЕБА_2024!E131-#REF!</f>
        <v>#REF!</v>
      </c>
      <c r="F132" s="35" t="e">
        <f>ПОТРЕБА_2024!F131-#REF!</f>
        <v>#REF!</v>
      </c>
      <c r="G132" s="35" t="e">
        <f>ПОТРЕБА_2024!G131-#REF!</f>
        <v>#REF!</v>
      </c>
      <c r="H132" s="42" t="e">
        <f>ПОТРЕБА_2024!H131-#REF!</f>
        <v>#REF!</v>
      </c>
      <c r="I132" s="42">
        <v>0</v>
      </c>
      <c r="J132" s="42" t="e">
        <f>ПОТРЕБА_2024!J131-#REF!</f>
        <v>#REF!</v>
      </c>
      <c r="K132" s="42" t="e">
        <f>ПОТРЕБА_2024!K131-#REF!</f>
        <v>#REF!</v>
      </c>
      <c r="L132" s="22" t="e">
        <f t="shared" si="20"/>
        <v>#REF!</v>
      </c>
      <c r="M132" s="23" t="e">
        <f t="shared" si="21"/>
        <v>#REF!</v>
      </c>
      <c r="N132" s="23" t="e">
        <f t="shared" si="22"/>
        <v>#REF!</v>
      </c>
    </row>
    <row r="133" spans="1:14" ht="13.8" outlineLevel="1">
      <c r="A133" s="34" t="s">
        <v>150</v>
      </c>
      <c r="B133" s="35" t="e">
        <f>ПОТРЕБА_2024!B132-#REF!</f>
        <v>#REF!</v>
      </c>
      <c r="C133" s="35" t="e">
        <f>ПОТРЕБА_2024!C132-#REF!</f>
        <v>#REF!</v>
      </c>
      <c r="D133" s="35" t="e">
        <f>ПОТРЕБА_2024!D132-#REF!</f>
        <v>#REF!</v>
      </c>
      <c r="E133" s="35" t="e">
        <f>ПОТРЕБА_2024!E132-#REF!</f>
        <v>#REF!</v>
      </c>
      <c r="F133" s="35" t="e">
        <f>ПОТРЕБА_2024!F132-#REF!</f>
        <v>#REF!</v>
      </c>
      <c r="G133" s="35" t="e">
        <f>ПОТРЕБА_2024!G132-#REF!</f>
        <v>#REF!</v>
      </c>
      <c r="H133" s="42" t="e">
        <f>ПОТРЕБА_2024!H132-#REF!</f>
        <v>#REF!</v>
      </c>
      <c r="I133" s="42">
        <v>0</v>
      </c>
      <c r="J133" s="42" t="e">
        <f>ПОТРЕБА_2024!J132-#REF!</f>
        <v>#REF!</v>
      </c>
      <c r="K133" s="42" t="e">
        <f>ПОТРЕБА_2024!K132-#REF!</f>
        <v>#REF!</v>
      </c>
      <c r="L133" s="22" t="e">
        <f t="shared" si="20"/>
        <v>#REF!</v>
      </c>
      <c r="M133" s="23" t="e">
        <f t="shared" si="21"/>
        <v>#REF!</v>
      </c>
      <c r="N133" s="23" t="e">
        <f t="shared" si="22"/>
        <v>#REF!</v>
      </c>
    </row>
    <row r="134" spans="1:14" ht="27.6" outlineLevel="1">
      <c r="A134" s="34" t="s">
        <v>151</v>
      </c>
      <c r="B134" s="35" t="e">
        <f>ПОТРЕБА_2024!B133-#REF!</f>
        <v>#REF!</v>
      </c>
      <c r="C134" s="35" t="e">
        <f>ПОТРЕБА_2024!C133-#REF!</f>
        <v>#REF!</v>
      </c>
      <c r="D134" s="35" t="e">
        <f>ПОТРЕБА_2024!D133-#REF!</f>
        <v>#REF!</v>
      </c>
      <c r="E134" s="35" t="e">
        <f>ПОТРЕБА_2024!E133-#REF!</f>
        <v>#REF!</v>
      </c>
      <c r="F134" s="35" t="e">
        <f>ПОТРЕБА_2024!F133-#REF!</f>
        <v>#REF!</v>
      </c>
      <c r="G134" s="35" t="e">
        <f>ПОТРЕБА_2024!G133-#REF!</f>
        <v>#REF!</v>
      </c>
      <c r="H134" s="42" t="e">
        <f>ПОТРЕБА_2024!H133-#REF!</f>
        <v>#REF!</v>
      </c>
      <c r="I134" s="42">
        <v>0</v>
      </c>
      <c r="J134" s="42" t="e">
        <f>ПОТРЕБА_2024!J133-#REF!</f>
        <v>#REF!</v>
      </c>
      <c r="K134" s="42" t="e">
        <f>ПОТРЕБА_2024!K133-#REF!</f>
        <v>#REF!</v>
      </c>
      <c r="L134" s="22" t="e">
        <f t="shared" si="20"/>
        <v>#REF!</v>
      </c>
      <c r="M134" s="23" t="e">
        <f t="shared" si="21"/>
        <v>#REF!</v>
      </c>
      <c r="N134" s="23" t="e">
        <f t="shared" si="22"/>
        <v>#REF!</v>
      </c>
    </row>
    <row r="135" spans="1:14" ht="27.6">
      <c r="A135" s="34" t="s">
        <v>152</v>
      </c>
      <c r="B135" s="35"/>
      <c r="C135" s="35" t="e">
        <f>ПОТРЕБА_2024!C134-#REF!</f>
        <v>#REF!</v>
      </c>
      <c r="D135" s="35" t="e">
        <f>ПОТРЕБА_2024!D134-#REF!</f>
        <v>#REF!</v>
      </c>
      <c r="E135" s="42" t="e">
        <f>ПОТРЕБА_2024!E134-#REF!</f>
        <v>#REF!</v>
      </c>
      <c r="F135" s="42" t="e">
        <f>ПОТРЕБА_2024!F134-#REF!</f>
        <v>#REF!</v>
      </c>
      <c r="G135" s="35" t="e">
        <f>ПОТРЕБА_2024!G134-#REF!</f>
        <v>#REF!</v>
      </c>
      <c r="H135" s="42" t="e">
        <f>ПОТРЕБА_2024!H134-#REF!</f>
        <v>#REF!</v>
      </c>
      <c r="I135" s="42">
        <v>0</v>
      </c>
      <c r="J135" s="42" t="e">
        <f>ПОТРЕБА_2024!J134-#REF!</f>
        <v>#REF!</v>
      </c>
      <c r="K135" s="42" t="e">
        <f>ПОТРЕБА_2024!K134-#REF!</f>
        <v>#REF!</v>
      </c>
      <c r="L135" s="22" t="e">
        <f t="shared" si="20"/>
        <v>#REF!</v>
      </c>
      <c r="M135" s="23" t="e">
        <f t="shared" si="21"/>
        <v>#REF!</v>
      </c>
      <c r="N135" s="23" t="e">
        <f t="shared" si="22"/>
        <v>#REF!</v>
      </c>
    </row>
    <row r="136" spans="1:14" ht="55.2" outlineLevel="1">
      <c r="A136" s="34" t="s">
        <v>153</v>
      </c>
      <c r="B136" s="35" t="e">
        <f>ПОТРЕБА_2024!B135-#REF!</f>
        <v>#REF!</v>
      </c>
      <c r="C136" s="35" t="e">
        <f>ПОТРЕБА_2024!C135-#REF!</f>
        <v>#REF!</v>
      </c>
      <c r="D136" s="35" t="e">
        <f>ПОТРЕБА_2024!D135-#REF!</f>
        <v>#REF!</v>
      </c>
      <c r="E136" s="42" t="e">
        <f>ПОТРЕБА_2024!E135-#REF!</f>
        <v>#REF!</v>
      </c>
      <c r="F136" s="42" t="e">
        <f>ПОТРЕБА_2024!F135-#REF!</f>
        <v>#REF!</v>
      </c>
      <c r="G136" s="35" t="e">
        <f>ПОТРЕБА_2024!G135-#REF!</f>
        <v>#REF!</v>
      </c>
      <c r="H136" s="42" t="e">
        <f>ПОТРЕБА_2024!H135-#REF!</f>
        <v>#REF!</v>
      </c>
      <c r="I136" s="42">
        <v>0</v>
      </c>
      <c r="J136" s="42" t="e">
        <f>ПОТРЕБА_2024!J135-#REF!</f>
        <v>#REF!</v>
      </c>
      <c r="K136" s="42" t="e">
        <f>ПОТРЕБА_2024!K135-#REF!</f>
        <v>#REF!</v>
      </c>
      <c r="L136" s="22" t="e">
        <f t="shared" si="20"/>
        <v>#REF!</v>
      </c>
      <c r="M136" s="23" t="e">
        <f t="shared" si="21"/>
        <v>#REF!</v>
      </c>
      <c r="N136" s="23" t="e">
        <f t="shared" si="22"/>
        <v>#REF!</v>
      </c>
    </row>
    <row r="137" spans="1:14" ht="13.8" outlineLevel="1">
      <c r="A137" s="34" t="s">
        <v>154</v>
      </c>
      <c r="B137" s="35" t="e">
        <f>ПОТРЕБА_2024!B136-#REF!</f>
        <v>#REF!</v>
      </c>
      <c r="C137" s="35" t="e">
        <f>ПОТРЕБА_2024!C136-#REF!</f>
        <v>#REF!</v>
      </c>
      <c r="D137" s="35" t="e">
        <f>ПОТРЕБА_2024!D136-#REF!</f>
        <v>#REF!</v>
      </c>
      <c r="E137" s="42" t="e">
        <f>ПОТРЕБА_2024!E136-#REF!</f>
        <v>#REF!</v>
      </c>
      <c r="F137" s="42" t="e">
        <f>ПОТРЕБА_2024!F136-#REF!</f>
        <v>#REF!</v>
      </c>
      <c r="G137" s="35" t="e">
        <f>ПОТРЕБА_2024!G136-#REF!</f>
        <v>#REF!</v>
      </c>
      <c r="H137" s="42" t="e">
        <f>ПОТРЕБА_2024!H136-#REF!</f>
        <v>#REF!</v>
      </c>
      <c r="I137" s="42">
        <v>0</v>
      </c>
      <c r="J137" s="42" t="e">
        <f>ПОТРЕБА_2024!J136-#REF!</f>
        <v>#REF!</v>
      </c>
      <c r="K137" s="42" t="e">
        <f>ПОТРЕБА_2024!K136-#REF!</f>
        <v>#REF!</v>
      </c>
      <c r="L137" s="22" t="e">
        <f t="shared" si="20"/>
        <v>#REF!</v>
      </c>
      <c r="M137" s="23" t="e">
        <f t="shared" si="21"/>
        <v>#REF!</v>
      </c>
      <c r="N137" s="23" t="e">
        <f t="shared" si="22"/>
        <v>#REF!</v>
      </c>
    </row>
    <row r="138" spans="1:14" ht="41.4" outlineLevel="1">
      <c r="A138" s="34" t="s">
        <v>155</v>
      </c>
      <c r="B138" s="35" t="e">
        <f>ПОТРЕБА_2024!B137-#REF!</f>
        <v>#REF!</v>
      </c>
      <c r="C138" s="35" t="e">
        <f>ПОТРЕБА_2024!C137-#REF!</f>
        <v>#REF!</v>
      </c>
      <c r="D138" s="35" t="e">
        <f>ПОТРЕБА_2024!D137-#REF!</f>
        <v>#REF!</v>
      </c>
      <c r="E138" s="42" t="e">
        <f>ПОТРЕБА_2024!E137-#REF!</f>
        <v>#REF!</v>
      </c>
      <c r="F138" s="42" t="e">
        <f>ПОТРЕБА_2024!F137-#REF!</f>
        <v>#REF!</v>
      </c>
      <c r="G138" s="35" t="e">
        <f>ПОТРЕБА_2024!G137-#REF!</f>
        <v>#REF!</v>
      </c>
      <c r="H138" s="42" t="e">
        <f>ПОТРЕБА_2024!H137-#REF!</f>
        <v>#REF!</v>
      </c>
      <c r="I138" s="42">
        <v>0</v>
      </c>
      <c r="J138" s="42" t="e">
        <f>ПОТРЕБА_2024!J137-#REF!</f>
        <v>#REF!</v>
      </c>
      <c r="K138" s="42" t="e">
        <f>ПОТРЕБА_2024!K137-#REF!</f>
        <v>#REF!</v>
      </c>
      <c r="L138" s="22" t="e">
        <f t="shared" si="20"/>
        <v>#REF!</v>
      </c>
      <c r="M138" s="23" t="e">
        <f t="shared" si="21"/>
        <v>#REF!</v>
      </c>
      <c r="N138" s="23" t="e">
        <f t="shared" si="22"/>
        <v>#REF!</v>
      </c>
    </row>
    <row r="139" spans="1:14" ht="41.4" outlineLevel="1">
      <c r="A139" s="34" t="s">
        <v>156</v>
      </c>
      <c r="B139" s="35" t="e">
        <f>ПОТРЕБА_2024!B138-#REF!</f>
        <v>#REF!</v>
      </c>
      <c r="C139" s="35" t="e">
        <f>ПОТРЕБА_2024!C138-#REF!</f>
        <v>#REF!</v>
      </c>
      <c r="D139" s="35" t="e">
        <f>ПОТРЕБА_2024!D138-#REF!</f>
        <v>#REF!</v>
      </c>
      <c r="E139" s="42" t="e">
        <f>ПОТРЕБА_2024!E138-#REF!</f>
        <v>#REF!</v>
      </c>
      <c r="F139" s="42" t="e">
        <f>ПОТРЕБА_2024!F138-#REF!</f>
        <v>#REF!</v>
      </c>
      <c r="G139" s="35" t="e">
        <f>ПОТРЕБА_2024!G138-#REF!</f>
        <v>#REF!</v>
      </c>
      <c r="H139" s="42" t="e">
        <f>ПОТРЕБА_2024!H138-#REF!</f>
        <v>#REF!</v>
      </c>
      <c r="I139" s="42">
        <v>0</v>
      </c>
      <c r="J139" s="42" t="e">
        <f>ПОТРЕБА_2024!J138-#REF!</f>
        <v>#REF!</v>
      </c>
      <c r="K139" s="42" t="e">
        <f>ПОТРЕБА_2024!K138-#REF!</f>
        <v>#REF!</v>
      </c>
      <c r="L139" s="22" t="e">
        <f t="shared" si="20"/>
        <v>#REF!</v>
      </c>
      <c r="M139" s="23" t="e">
        <f t="shared" si="21"/>
        <v>#REF!</v>
      </c>
      <c r="N139" s="23" t="e">
        <f t="shared" si="22"/>
        <v>#REF!</v>
      </c>
    </row>
    <row r="140" spans="1:14" ht="41.4" outlineLevel="1">
      <c r="A140" s="34" t="s">
        <v>157</v>
      </c>
      <c r="B140" s="35" t="e">
        <f>ПОТРЕБА_2024!B139-#REF!</f>
        <v>#REF!</v>
      </c>
      <c r="C140" s="35" t="e">
        <f>ПОТРЕБА_2024!C139-#REF!</f>
        <v>#REF!</v>
      </c>
      <c r="D140" s="35" t="e">
        <f>ПОТРЕБА_2024!D139-#REF!</f>
        <v>#REF!</v>
      </c>
      <c r="E140" s="42" t="e">
        <f>ПОТРЕБА_2024!E139-#REF!</f>
        <v>#REF!</v>
      </c>
      <c r="F140" s="42" t="e">
        <f>ПОТРЕБА_2024!F139-#REF!</f>
        <v>#REF!</v>
      </c>
      <c r="G140" s="35" t="e">
        <f>ПОТРЕБА_2024!G139-#REF!</f>
        <v>#REF!</v>
      </c>
      <c r="H140" s="42" t="e">
        <f>ПОТРЕБА_2024!H139-#REF!</f>
        <v>#REF!</v>
      </c>
      <c r="I140" s="42">
        <v>0</v>
      </c>
      <c r="J140" s="42" t="e">
        <f>ПОТРЕБА_2024!J139-#REF!</f>
        <v>#REF!</v>
      </c>
      <c r="K140" s="42" t="e">
        <f>ПОТРЕБА_2024!K139-#REF!</f>
        <v>#REF!</v>
      </c>
      <c r="L140" s="22" t="e">
        <f t="shared" si="20"/>
        <v>#REF!</v>
      </c>
      <c r="M140" s="23" t="e">
        <f t="shared" si="21"/>
        <v>#REF!</v>
      </c>
      <c r="N140" s="23" t="e">
        <f t="shared" si="22"/>
        <v>#REF!</v>
      </c>
    </row>
    <row r="141" spans="1:14" ht="27.6" outlineLevel="1">
      <c r="A141" s="34" t="s">
        <v>158</v>
      </c>
      <c r="B141" s="35" t="e">
        <f>ПОТРЕБА_2024!B140-#REF!</f>
        <v>#REF!</v>
      </c>
      <c r="C141" s="35" t="e">
        <f>ПОТРЕБА_2024!C140-#REF!</f>
        <v>#REF!</v>
      </c>
      <c r="D141" s="35" t="e">
        <f>ПОТРЕБА_2024!D140-#REF!</f>
        <v>#REF!</v>
      </c>
      <c r="E141" s="42" t="e">
        <f>ПОТРЕБА_2024!E140-#REF!</f>
        <v>#REF!</v>
      </c>
      <c r="F141" s="42" t="e">
        <f>ПОТРЕБА_2024!F140-#REF!</f>
        <v>#REF!</v>
      </c>
      <c r="G141" s="35" t="e">
        <f>ПОТРЕБА_2024!G140-#REF!</f>
        <v>#REF!</v>
      </c>
      <c r="H141" s="42" t="e">
        <f>ПОТРЕБА_2024!H140-#REF!</f>
        <v>#REF!</v>
      </c>
      <c r="I141" s="42">
        <v>0</v>
      </c>
      <c r="J141" s="42" t="e">
        <f>ПОТРЕБА_2024!J140-#REF!</f>
        <v>#REF!</v>
      </c>
      <c r="K141" s="42" t="e">
        <f>ПОТРЕБА_2024!K140-#REF!</f>
        <v>#REF!</v>
      </c>
      <c r="L141" s="22" t="e">
        <f t="shared" si="20"/>
        <v>#REF!</v>
      </c>
      <c r="M141" s="23" t="e">
        <f t="shared" si="21"/>
        <v>#REF!</v>
      </c>
      <c r="N141" s="23" t="e">
        <f t="shared" si="22"/>
        <v>#REF!</v>
      </c>
    </row>
    <row r="142" spans="1:14" ht="13.8" outlineLevel="1">
      <c r="A142" s="34" t="s">
        <v>159</v>
      </c>
      <c r="B142" s="35" t="e">
        <f>ПОТРЕБА_2024!B141-#REF!</f>
        <v>#REF!</v>
      </c>
      <c r="C142" s="35" t="e">
        <f>ПОТРЕБА_2024!C141-#REF!</f>
        <v>#REF!</v>
      </c>
      <c r="D142" s="35" t="e">
        <f>ПОТРЕБА_2024!D141-#REF!</f>
        <v>#REF!</v>
      </c>
      <c r="E142" s="42" t="e">
        <f>ПОТРЕБА_2024!E141-#REF!</f>
        <v>#REF!</v>
      </c>
      <c r="F142" s="42" t="e">
        <f>ПОТРЕБА_2024!F141-#REF!</f>
        <v>#REF!</v>
      </c>
      <c r="G142" s="35" t="e">
        <f>ПОТРЕБА_2024!G141-#REF!</f>
        <v>#REF!</v>
      </c>
      <c r="H142" s="42" t="e">
        <f>ПОТРЕБА_2024!H141-#REF!</f>
        <v>#REF!</v>
      </c>
      <c r="I142" s="42">
        <v>0</v>
      </c>
      <c r="J142" s="42" t="e">
        <f>ПОТРЕБА_2024!J141-#REF!</f>
        <v>#REF!</v>
      </c>
      <c r="K142" s="42" t="e">
        <f>ПОТРЕБА_2024!K141-#REF!</f>
        <v>#REF!</v>
      </c>
      <c r="L142" s="22" t="e">
        <f t="shared" si="20"/>
        <v>#REF!</v>
      </c>
      <c r="M142" s="23" t="e">
        <f t="shared" si="21"/>
        <v>#REF!</v>
      </c>
      <c r="N142" s="23" t="e">
        <f t="shared" si="22"/>
        <v>#REF!</v>
      </c>
    </row>
    <row r="143" spans="1:14" ht="27.6" outlineLevel="1">
      <c r="A143" s="34" t="s">
        <v>160</v>
      </c>
      <c r="B143" s="35" t="e">
        <f>ПОТРЕБА_2024!B142-#REF!</f>
        <v>#REF!</v>
      </c>
      <c r="C143" s="35" t="e">
        <f>ПОТРЕБА_2024!C142-#REF!</f>
        <v>#REF!</v>
      </c>
      <c r="D143" s="35" t="e">
        <f>ПОТРЕБА_2024!D142-#REF!</f>
        <v>#REF!</v>
      </c>
      <c r="E143" s="42" t="e">
        <f>ПОТРЕБА_2024!E142-#REF!</f>
        <v>#REF!</v>
      </c>
      <c r="F143" s="42" t="e">
        <f>ПОТРЕБА_2024!F142-#REF!</f>
        <v>#REF!</v>
      </c>
      <c r="G143" s="35" t="e">
        <f>ПОТРЕБА_2024!G142-#REF!</f>
        <v>#REF!</v>
      </c>
      <c r="H143" s="42" t="e">
        <f>ПОТРЕБА_2024!H142-#REF!</f>
        <v>#REF!</v>
      </c>
      <c r="I143" s="42">
        <v>0</v>
      </c>
      <c r="J143" s="42" t="e">
        <f>ПОТРЕБА_2024!J142-#REF!</f>
        <v>#REF!</v>
      </c>
      <c r="K143" s="42" t="e">
        <f>ПОТРЕБА_2024!K142-#REF!</f>
        <v>#REF!</v>
      </c>
      <c r="L143" s="22" t="e">
        <f t="shared" si="20"/>
        <v>#REF!</v>
      </c>
      <c r="M143" s="23" t="e">
        <f t="shared" si="21"/>
        <v>#REF!</v>
      </c>
      <c r="N143" s="23" t="e">
        <f t="shared" si="22"/>
        <v>#REF!</v>
      </c>
    </row>
    <row r="144" spans="1:14" ht="27.6" outlineLevel="1">
      <c r="A144" s="34" t="s">
        <v>161</v>
      </c>
      <c r="B144" s="35" t="e">
        <f>ПОТРЕБА_2024!B143-#REF!</f>
        <v>#REF!</v>
      </c>
      <c r="C144" s="35" t="e">
        <f>ПОТРЕБА_2024!C143-#REF!</f>
        <v>#REF!</v>
      </c>
      <c r="D144" s="35" t="e">
        <f>ПОТРЕБА_2024!D143-#REF!</f>
        <v>#REF!</v>
      </c>
      <c r="E144" s="42" t="e">
        <f>ПОТРЕБА_2024!E143-#REF!</f>
        <v>#REF!</v>
      </c>
      <c r="F144" s="42" t="e">
        <f>ПОТРЕБА_2024!F143-#REF!</f>
        <v>#REF!</v>
      </c>
      <c r="G144" s="35" t="e">
        <f>ПОТРЕБА_2024!G143-#REF!</f>
        <v>#REF!</v>
      </c>
      <c r="H144" s="42" t="e">
        <f>ПОТРЕБА_2024!H143-#REF!</f>
        <v>#REF!</v>
      </c>
      <c r="I144" s="42">
        <v>0</v>
      </c>
      <c r="J144" s="42" t="e">
        <f>ПОТРЕБА_2024!J143-#REF!</f>
        <v>#REF!</v>
      </c>
      <c r="K144" s="42" t="e">
        <f>ПОТРЕБА_2024!K143-#REF!</f>
        <v>#REF!</v>
      </c>
      <c r="L144" s="22" t="e">
        <f t="shared" si="20"/>
        <v>#REF!</v>
      </c>
      <c r="M144" s="23" t="e">
        <f t="shared" si="21"/>
        <v>#REF!</v>
      </c>
      <c r="N144" s="23" t="e">
        <f t="shared" si="22"/>
        <v>#REF!</v>
      </c>
    </row>
    <row r="145" spans="1:14" ht="27.6" outlineLevel="1">
      <c r="A145" s="34" t="s">
        <v>162</v>
      </c>
      <c r="B145" s="35" t="e">
        <f>ПОТРЕБА_2024!B144-#REF!</f>
        <v>#REF!</v>
      </c>
      <c r="C145" s="35" t="e">
        <f>ПОТРЕБА_2024!C144-#REF!</f>
        <v>#REF!</v>
      </c>
      <c r="D145" s="35" t="e">
        <f>ПОТРЕБА_2024!D144-#REF!</f>
        <v>#REF!</v>
      </c>
      <c r="E145" s="42" t="e">
        <f>ПОТРЕБА_2024!E144-#REF!</f>
        <v>#REF!</v>
      </c>
      <c r="F145" s="42" t="e">
        <f>ПОТРЕБА_2024!F144-#REF!</f>
        <v>#REF!</v>
      </c>
      <c r="G145" s="35" t="e">
        <f>ПОТРЕБА_2024!G144-#REF!</f>
        <v>#REF!</v>
      </c>
      <c r="H145" s="42" t="e">
        <f>ПОТРЕБА_2024!H144-#REF!</f>
        <v>#REF!</v>
      </c>
      <c r="I145" s="42">
        <v>0</v>
      </c>
      <c r="J145" s="42" t="e">
        <f>ПОТРЕБА_2024!J144-#REF!</f>
        <v>#REF!</v>
      </c>
      <c r="K145" s="42" t="e">
        <f>ПОТРЕБА_2024!K144-#REF!</f>
        <v>#REF!</v>
      </c>
      <c r="L145" s="22" t="e">
        <f t="shared" si="20"/>
        <v>#REF!</v>
      </c>
      <c r="M145" s="23" t="e">
        <f t="shared" si="21"/>
        <v>#REF!</v>
      </c>
      <c r="N145" s="23" t="e">
        <f t="shared" si="22"/>
        <v>#REF!</v>
      </c>
    </row>
    <row r="146" spans="1:14" ht="27.6" outlineLevel="1">
      <c r="A146" s="34" t="s">
        <v>163</v>
      </c>
      <c r="B146" s="35" t="e">
        <f>ПОТРЕБА_2024!B145-#REF!</f>
        <v>#REF!</v>
      </c>
      <c r="C146" s="35" t="e">
        <f>ПОТРЕБА_2024!C145-#REF!</f>
        <v>#REF!</v>
      </c>
      <c r="D146" s="35" t="e">
        <f>ПОТРЕБА_2024!D145-#REF!</f>
        <v>#REF!</v>
      </c>
      <c r="E146" s="42" t="e">
        <f>ПОТРЕБА_2024!E145-#REF!</f>
        <v>#REF!</v>
      </c>
      <c r="F146" s="42" t="e">
        <f>ПОТРЕБА_2024!F145-#REF!</f>
        <v>#REF!</v>
      </c>
      <c r="G146" s="35" t="e">
        <f>ПОТРЕБА_2024!G145-#REF!</f>
        <v>#REF!</v>
      </c>
      <c r="H146" s="42" t="e">
        <f>ПОТРЕБА_2024!H145-#REF!</f>
        <v>#REF!</v>
      </c>
      <c r="I146" s="42">
        <v>0</v>
      </c>
      <c r="J146" s="42" t="e">
        <f>ПОТРЕБА_2024!J145-#REF!</f>
        <v>#REF!</v>
      </c>
      <c r="K146" s="42" t="e">
        <f>ПОТРЕБА_2024!K145-#REF!</f>
        <v>#REF!</v>
      </c>
      <c r="L146" s="22" t="e">
        <f t="shared" si="20"/>
        <v>#REF!</v>
      </c>
      <c r="M146" s="23" t="e">
        <f t="shared" si="21"/>
        <v>#REF!</v>
      </c>
      <c r="N146" s="23" t="e">
        <f t="shared" si="22"/>
        <v>#REF!</v>
      </c>
    </row>
    <row r="147" spans="1:14" ht="27.6" outlineLevel="1">
      <c r="A147" s="34" t="s">
        <v>164</v>
      </c>
      <c r="B147" s="35" t="e">
        <f>ПОТРЕБА_2024!B146-#REF!</f>
        <v>#REF!</v>
      </c>
      <c r="C147" s="35" t="e">
        <f>ПОТРЕБА_2024!C146-#REF!</f>
        <v>#REF!</v>
      </c>
      <c r="D147" s="35" t="e">
        <f>ПОТРЕБА_2024!D146-#REF!</f>
        <v>#REF!</v>
      </c>
      <c r="E147" s="42" t="e">
        <f>ПОТРЕБА_2024!E146-#REF!</f>
        <v>#REF!</v>
      </c>
      <c r="F147" s="42" t="e">
        <f>ПОТРЕБА_2024!F146-#REF!</f>
        <v>#REF!</v>
      </c>
      <c r="G147" s="35" t="e">
        <f>ПОТРЕБА_2024!G146-#REF!</f>
        <v>#REF!</v>
      </c>
      <c r="H147" s="42" t="e">
        <f>ПОТРЕБА_2024!H146-#REF!</f>
        <v>#REF!</v>
      </c>
      <c r="I147" s="42">
        <v>0</v>
      </c>
      <c r="J147" s="42" t="e">
        <f>ПОТРЕБА_2024!J146-#REF!</f>
        <v>#REF!</v>
      </c>
      <c r="K147" s="42" t="e">
        <f>ПОТРЕБА_2024!K146-#REF!</f>
        <v>#REF!</v>
      </c>
      <c r="L147" s="22" t="e">
        <f t="shared" si="20"/>
        <v>#REF!</v>
      </c>
      <c r="M147" s="23" t="e">
        <f t="shared" si="21"/>
        <v>#REF!</v>
      </c>
      <c r="N147" s="23" t="e">
        <f t="shared" si="22"/>
        <v>#REF!</v>
      </c>
    </row>
    <row r="148" spans="1:14" ht="27.6" outlineLevel="1">
      <c r="A148" s="34" t="s">
        <v>165</v>
      </c>
      <c r="B148" s="35" t="e">
        <f>ПОТРЕБА_2024!B147-#REF!</f>
        <v>#REF!</v>
      </c>
      <c r="C148" s="35" t="e">
        <f>ПОТРЕБА_2024!C147-#REF!</f>
        <v>#REF!</v>
      </c>
      <c r="D148" s="35" t="e">
        <f>ПОТРЕБА_2024!D147-#REF!</f>
        <v>#REF!</v>
      </c>
      <c r="E148" s="42" t="e">
        <f>ПОТРЕБА_2024!E147-#REF!</f>
        <v>#REF!</v>
      </c>
      <c r="F148" s="42" t="e">
        <f>ПОТРЕБА_2024!F147-#REF!</f>
        <v>#REF!</v>
      </c>
      <c r="G148" s="35" t="e">
        <f>ПОТРЕБА_2024!G147-#REF!</f>
        <v>#REF!</v>
      </c>
      <c r="H148" s="42" t="e">
        <f>ПОТРЕБА_2024!H147-#REF!</f>
        <v>#REF!</v>
      </c>
      <c r="I148" s="42">
        <v>0</v>
      </c>
      <c r="J148" s="42" t="e">
        <f>ПОТРЕБА_2024!J147-#REF!</f>
        <v>#REF!</v>
      </c>
      <c r="K148" s="42" t="e">
        <f>ПОТРЕБА_2024!K147-#REF!</f>
        <v>#REF!</v>
      </c>
      <c r="L148" s="22" t="e">
        <f t="shared" si="20"/>
        <v>#REF!</v>
      </c>
      <c r="M148" s="23" t="e">
        <f t="shared" si="21"/>
        <v>#REF!</v>
      </c>
      <c r="N148" s="23" t="e">
        <f t="shared" si="22"/>
        <v>#REF!</v>
      </c>
    </row>
    <row r="149" spans="1:14" ht="27.6" outlineLevel="1">
      <c r="A149" s="34" t="s">
        <v>166</v>
      </c>
      <c r="B149" s="35" t="e">
        <f>ПОТРЕБА_2024!B148-#REF!</f>
        <v>#REF!</v>
      </c>
      <c r="C149" s="35" t="e">
        <f>ПОТРЕБА_2024!C148-#REF!</f>
        <v>#REF!</v>
      </c>
      <c r="D149" s="35" t="e">
        <f>ПОТРЕБА_2024!D148-#REF!</f>
        <v>#REF!</v>
      </c>
      <c r="E149" s="42" t="e">
        <f>ПОТРЕБА_2024!E148-#REF!</f>
        <v>#REF!</v>
      </c>
      <c r="F149" s="42" t="e">
        <f>ПОТРЕБА_2024!F148-#REF!</f>
        <v>#REF!</v>
      </c>
      <c r="G149" s="35" t="e">
        <f>ПОТРЕБА_2024!G148-#REF!</f>
        <v>#REF!</v>
      </c>
      <c r="H149" s="42" t="e">
        <f>ПОТРЕБА_2024!H148-#REF!</f>
        <v>#REF!</v>
      </c>
      <c r="I149" s="42">
        <v>0</v>
      </c>
      <c r="J149" s="42" t="e">
        <f>ПОТРЕБА_2024!J148-#REF!</f>
        <v>#REF!</v>
      </c>
      <c r="K149" s="42" t="e">
        <f>ПОТРЕБА_2024!K148-#REF!</f>
        <v>#REF!</v>
      </c>
      <c r="L149" s="22" t="e">
        <f t="shared" si="20"/>
        <v>#REF!</v>
      </c>
      <c r="M149" s="23" t="e">
        <f t="shared" si="21"/>
        <v>#REF!</v>
      </c>
      <c r="N149" s="23" t="e">
        <f t="shared" si="22"/>
        <v>#REF!</v>
      </c>
    </row>
    <row r="150" spans="1:14" ht="13.8" outlineLevel="1">
      <c r="A150" s="34" t="s">
        <v>167</v>
      </c>
      <c r="B150" s="35"/>
      <c r="C150" s="35">
        <v>0</v>
      </c>
      <c r="D150" s="42" t="e">
        <f>ПОТРЕБА_2024!D149-#REF!</f>
        <v>#REF!</v>
      </c>
      <c r="E150" s="42" t="e">
        <f>ПОТРЕБА_2024!E149-#REF!</f>
        <v>#REF!</v>
      </c>
      <c r="F150" s="42" t="e">
        <f>ПОТРЕБА_2024!F149-#REF!</f>
        <v>#REF!</v>
      </c>
      <c r="G150" s="42" t="e">
        <f>ПОТРЕБА_2024!G149-#REF!</f>
        <v>#REF!</v>
      </c>
      <c r="H150" s="42" t="e">
        <f>ПОТРЕБА_2024!H149-#REF!</f>
        <v>#REF!</v>
      </c>
      <c r="I150" s="42">
        <v>0</v>
      </c>
      <c r="J150" s="42" t="e">
        <f>ПОТРЕБА_2024!J149-#REF!</f>
        <v>#REF!</v>
      </c>
      <c r="K150" s="42" t="e">
        <f>ПОТРЕБА_2024!K149-#REF!</f>
        <v>#REF!</v>
      </c>
      <c r="L150" s="22" t="e">
        <f t="shared" si="20"/>
        <v>#REF!</v>
      </c>
      <c r="M150" s="23" t="e">
        <f t="shared" si="21"/>
        <v>#REF!</v>
      </c>
      <c r="N150" s="23" t="e">
        <f t="shared" si="22"/>
        <v>#REF!</v>
      </c>
    </row>
    <row r="151" spans="1:14" ht="27.6" outlineLevel="1">
      <c r="A151" s="34" t="s">
        <v>168</v>
      </c>
      <c r="B151" s="35" t="e">
        <f>ПОТРЕБА_2024!B150-#REF!</f>
        <v>#REF!</v>
      </c>
      <c r="C151" s="35" t="e">
        <f>ПОТРЕБА_2024!C150-#REF!</f>
        <v>#REF!</v>
      </c>
      <c r="D151" s="35" t="e">
        <f>ПОТРЕБА_2024!D150-#REF!</f>
        <v>#REF!</v>
      </c>
      <c r="E151" s="35" t="e">
        <f>ПОТРЕБА_2024!E150-#REF!</f>
        <v>#REF!</v>
      </c>
      <c r="F151" s="35" t="e">
        <f>ПОТРЕБА_2024!F150-#REF!</f>
        <v>#REF!</v>
      </c>
      <c r="G151" s="35" t="e">
        <f>ПОТРЕБА_2024!G150-#REF!</f>
        <v>#REF!</v>
      </c>
      <c r="H151" s="35" t="e">
        <f>ПОТРЕБА_2024!H150-#REF!</f>
        <v>#REF!</v>
      </c>
      <c r="I151" s="35">
        <v>0</v>
      </c>
      <c r="J151" s="35" t="e">
        <f>ПОТРЕБА_2024!J150-#REF!</f>
        <v>#REF!</v>
      </c>
      <c r="K151" s="35" t="e">
        <f>ПОТРЕБА_2024!K150-#REF!</f>
        <v>#REF!</v>
      </c>
      <c r="L151" s="22" t="e">
        <f t="shared" si="20"/>
        <v>#REF!</v>
      </c>
      <c r="M151" s="23" t="e">
        <f t="shared" si="21"/>
        <v>#REF!</v>
      </c>
      <c r="N151" s="23" t="e">
        <f t="shared" si="22"/>
        <v>#REF!</v>
      </c>
    </row>
    <row r="152" spans="1:14" ht="41.4" outlineLevel="1">
      <c r="A152" s="44" t="s">
        <v>169</v>
      </c>
      <c r="B152" s="35" t="e">
        <f>ПОТРЕБА_2024!B151-#REF!</f>
        <v>#REF!</v>
      </c>
      <c r="C152" s="35" t="e">
        <f>ПОТРЕБА_2024!C151-#REF!</f>
        <v>#REF!</v>
      </c>
      <c r="D152" s="35" t="e">
        <f>ПОТРЕБА_2024!D151-#REF!</f>
        <v>#REF!</v>
      </c>
      <c r="E152" s="35" t="e">
        <f>ПОТРЕБА_2024!E151-#REF!</f>
        <v>#REF!</v>
      </c>
      <c r="F152" s="35" t="e">
        <f>ПОТРЕБА_2024!F151-#REF!</f>
        <v>#REF!</v>
      </c>
      <c r="G152" s="35" t="e">
        <f>ПОТРЕБА_2024!G151-#REF!</f>
        <v>#REF!</v>
      </c>
      <c r="H152" s="35" t="e">
        <f>ПОТРЕБА_2024!H151-#REF!</f>
        <v>#REF!</v>
      </c>
      <c r="I152" s="35">
        <v>0</v>
      </c>
      <c r="J152" s="35" t="e">
        <f>ПОТРЕБА_2024!J151-#REF!</f>
        <v>#REF!</v>
      </c>
      <c r="K152" s="35" t="e">
        <f>ПОТРЕБА_2024!K151-#REF!</f>
        <v>#REF!</v>
      </c>
      <c r="L152" s="22" t="e">
        <f t="shared" si="20"/>
        <v>#REF!</v>
      </c>
      <c r="M152" s="23" t="e">
        <f t="shared" si="21"/>
        <v>#REF!</v>
      </c>
      <c r="N152" s="23" t="e">
        <f t="shared" si="22"/>
        <v>#REF!</v>
      </c>
    </row>
    <row r="153" spans="1:14" ht="13.8">
      <c r="A153" s="31" t="s">
        <v>170</v>
      </c>
      <c r="B153" s="22" t="e">
        <f t="shared" ref="B153:L153" si="23">SUM(B68:B152)</f>
        <v>#REF!</v>
      </c>
      <c r="C153" s="22" t="e">
        <f t="shared" si="23"/>
        <v>#REF!</v>
      </c>
      <c r="D153" s="22" t="e">
        <f t="shared" si="23"/>
        <v>#REF!</v>
      </c>
      <c r="E153" s="22" t="e">
        <f t="shared" si="23"/>
        <v>#REF!</v>
      </c>
      <c r="F153" s="22" t="e">
        <f t="shared" si="23"/>
        <v>#REF!</v>
      </c>
      <c r="G153" s="22" t="e">
        <f t="shared" si="23"/>
        <v>#REF!</v>
      </c>
      <c r="H153" s="22" t="e">
        <f t="shared" si="23"/>
        <v>#REF!</v>
      </c>
      <c r="I153" s="22">
        <f t="shared" si="23"/>
        <v>0</v>
      </c>
      <c r="J153" s="22" t="e">
        <f t="shared" si="23"/>
        <v>#REF!</v>
      </c>
      <c r="K153" s="22" t="e">
        <f t="shared" si="23"/>
        <v>#REF!</v>
      </c>
      <c r="L153" s="22" t="e">
        <f t="shared" si="23"/>
        <v>#REF!</v>
      </c>
      <c r="M153" s="23" t="e">
        <f t="shared" si="21"/>
        <v>#REF!</v>
      </c>
      <c r="N153" s="23" t="e">
        <f t="shared" si="22"/>
        <v>#REF!</v>
      </c>
    </row>
    <row r="154" spans="1:14" ht="13.2" outlineLevel="1">
      <c r="A154" s="315" t="s">
        <v>171</v>
      </c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7"/>
      <c r="M154" s="19"/>
      <c r="N154" s="19"/>
    </row>
    <row r="155" spans="1:14" ht="13.8" outlineLevel="1">
      <c r="A155" s="32" t="s">
        <v>172</v>
      </c>
      <c r="B155" s="33" t="e">
        <f>ПОТРЕБА_2024!B155-#REF!</f>
        <v>#REF!</v>
      </c>
      <c r="C155" s="33" t="e">
        <f>ПОТРЕБА_2024!C155-#REF!</f>
        <v>#REF!</v>
      </c>
      <c r="D155" s="33" t="e">
        <f>ПОТРЕБА_2024!D155-#REF!</f>
        <v>#REF!</v>
      </c>
      <c r="E155" s="33" t="e">
        <f>ПОТРЕБА_2024!E155-#REF!</f>
        <v>#REF!</v>
      </c>
      <c r="F155" s="33" t="e">
        <f>ПОТРЕБА_2024!F155-#REF!</f>
        <v>#REF!</v>
      </c>
      <c r="G155" s="33" t="e">
        <f>ПОТРЕБА_2024!G155-#REF!</f>
        <v>#REF!</v>
      </c>
      <c r="H155" s="33" t="e">
        <f>ПОТРЕБА_2024!H155-#REF!</f>
        <v>#REF!</v>
      </c>
      <c r="I155" s="33" t="e">
        <f>ПОТРЕБА_2024!I155-#REF!</f>
        <v>#REF!</v>
      </c>
      <c r="J155" s="33" t="e">
        <f>ПОТРЕБА_2024!J155-#REF!</f>
        <v>#REF!</v>
      </c>
      <c r="K155" s="33" t="e">
        <f>ПОТРЕБА_2024!K155-#REF!</f>
        <v>#REF!</v>
      </c>
      <c r="L155" s="22" t="e">
        <f t="shared" ref="L155:L156" si="24">SUM(B155:J155)</f>
        <v>#REF!</v>
      </c>
      <c r="M155" s="23" t="e">
        <f t="shared" ref="M155:M156" si="25">J155+I155+H155+G155+F155+E155+D155+C155+B155</f>
        <v>#REF!</v>
      </c>
      <c r="N155" s="23" t="e">
        <f t="shared" ref="N155:N156" si="26">M155-L155</f>
        <v>#REF!</v>
      </c>
    </row>
    <row r="156" spans="1:14" ht="13.8" outlineLevel="1">
      <c r="A156" s="31" t="s">
        <v>173</v>
      </c>
      <c r="B156" s="22" t="e">
        <f t="shared" ref="B156:K156" si="27">B155</f>
        <v>#REF!</v>
      </c>
      <c r="C156" s="22" t="e">
        <f t="shared" si="27"/>
        <v>#REF!</v>
      </c>
      <c r="D156" s="22" t="e">
        <f t="shared" si="27"/>
        <v>#REF!</v>
      </c>
      <c r="E156" s="22" t="e">
        <f t="shared" si="27"/>
        <v>#REF!</v>
      </c>
      <c r="F156" s="22" t="e">
        <f t="shared" si="27"/>
        <v>#REF!</v>
      </c>
      <c r="G156" s="22" t="e">
        <f t="shared" si="27"/>
        <v>#REF!</v>
      </c>
      <c r="H156" s="22" t="e">
        <f t="shared" si="27"/>
        <v>#REF!</v>
      </c>
      <c r="I156" s="22" t="e">
        <f t="shared" si="27"/>
        <v>#REF!</v>
      </c>
      <c r="J156" s="22" t="e">
        <f t="shared" si="27"/>
        <v>#REF!</v>
      </c>
      <c r="K156" s="22" t="e">
        <f t="shared" si="27"/>
        <v>#REF!</v>
      </c>
      <c r="L156" s="22" t="e">
        <f t="shared" si="24"/>
        <v>#REF!</v>
      </c>
      <c r="M156" s="23" t="e">
        <f t="shared" si="25"/>
        <v>#REF!</v>
      </c>
      <c r="N156" s="23" t="e">
        <f t="shared" si="26"/>
        <v>#REF!</v>
      </c>
    </row>
    <row r="157" spans="1:14" ht="13.2" outlineLevel="1">
      <c r="A157" s="315" t="s">
        <v>174</v>
      </c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7"/>
      <c r="M157" s="19">
        <v>0</v>
      </c>
      <c r="N157" s="19">
        <v>0</v>
      </c>
    </row>
    <row r="158" spans="1:14" ht="13.8" outlineLevel="1">
      <c r="A158" s="32" t="s">
        <v>175</v>
      </c>
      <c r="B158" s="33" t="e">
        <f>ПОТРЕБА_2024!B158-#REF!</f>
        <v>#REF!</v>
      </c>
      <c r="C158" s="33" t="e">
        <f>ПОТРЕБА_2024!C158-#REF!</f>
        <v>#REF!</v>
      </c>
      <c r="D158" s="33" t="e">
        <f>ПОТРЕБА_2024!D158-#REF!</f>
        <v>#REF!</v>
      </c>
      <c r="E158" s="33" t="e">
        <f>ПОТРЕБА_2024!E158-#REF!</f>
        <v>#REF!</v>
      </c>
      <c r="F158" s="33" t="e">
        <f>ПОТРЕБА_2024!F158-#REF!</f>
        <v>#REF!</v>
      </c>
      <c r="G158" s="33" t="e">
        <f>ПОТРЕБА_2024!G158-#REF!</f>
        <v>#REF!</v>
      </c>
      <c r="H158" s="33" t="e">
        <f>ПОТРЕБА_2024!H158-#REF!</f>
        <v>#REF!</v>
      </c>
      <c r="I158" s="33" t="e">
        <f>ПОТРЕБА_2024!I158-#REF!</f>
        <v>#REF!</v>
      </c>
      <c r="J158" s="33" t="e">
        <f>ПОТРЕБА_2024!J158-#REF!</f>
        <v>#REF!</v>
      </c>
      <c r="K158" s="33" t="e">
        <f>ПОТРЕБА_2024!K158-#REF!</f>
        <v>#REF!</v>
      </c>
      <c r="L158" s="22" t="e">
        <f t="shared" ref="L158:L164" si="28">SUM(B158:J158)</f>
        <v>#REF!</v>
      </c>
      <c r="M158" s="23" t="e">
        <f t="shared" ref="M158:M164" si="29">J158+I158+H158+G158+F158+E158+D158+C158+B158</f>
        <v>#REF!</v>
      </c>
      <c r="N158" s="23" t="e">
        <f t="shared" ref="N158:N164" si="30">M158-L158</f>
        <v>#REF!</v>
      </c>
    </row>
    <row r="159" spans="1:14" ht="27.6" outlineLevel="1">
      <c r="A159" s="32" t="s">
        <v>176</v>
      </c>
      <c r="B159" s="33" t="e">
        <f>ПОТРЕБА_2024!B159-#REF!</f>
        <v>#REF!</v>
      </c>
      <c r="C159" s="33" t="e">
        <f>ПОТРЕБА_2024!C159-#REF!</f>
        <v>#REF!</v>
      </c>
      <c r="D159" s="33" t="e">
        <f>ПОТРЕБА_2024!D159-#REF!</f>
        <v>#REF!</v>
      </c>
      <c r="E159" s="33" t="e">
        <f>ПОТРЕБА_2024!E159-#REF!</f>
        <v>#REF!</v>
      </c>
      <c r="F159" s="33" t="e">
        <f>ПОТРЕБА_2024!F159-#REF!</f>
        <v>#REF!</v>
      </c>
      <c r="G159" s="33" t="e">
        <f>ПОТРЕБА_2024!G159-#REF!</f>
        <v>#REF!</v>
      </c>
      <c r="H159" s="33" t="e">
        <f>ПОТРЕБА_2024!H159-#REF!</f>
        <v>#REF!</v>
      </c>
      <c r="I159" s="33" t="e">
        <f>ПОТРЕБА_2024!I159-#REF!</f>
        <v>#REF!</v>
      </c>
      <c r="J159" s="33" t="e">
        <f>ПОТРЕБА_2024!J159-#REF!</f>
        <v>#REF!</v>
      </c>
      <c r="K159" s="33" t="e">
        <f>ПОТРЕБА_2024!K159-#REF!</f>
        <v>#REF!</v>
      </c>
      <c r="L159" s="22" t="e">
        <f t="shared" si="28"/>
        <v>#REF!</v>
      </c>
      <c r="M159" s="23" t="e">
        <f t="shared" si="29"/>
        <v>#REF!</v>
      </c>
      <c r="N159" s="23" t="e">
        <f t="shared" si="30"/>
        <v>#REF!</v>
      </c>
    </row>
    <row r="160" spans="1:14" ht="13.8" outlineLevel="1">
      <c r="A160" s="32" t="s">
        <v>177</v>
      </c>
      <c r="B160" s="33" t="e">
        <f>ПОТРЕБА_2024!B160-#REF!</f>
        <v>#REF!</v>
      </c>
      <c r="C160" s="33" t="e">
        <f>ПОТРЕБА_2024!C160-#REF!</f>
        <v>#REF!</v>
      </c>
      <c r="D160" s="33" t="e">
        <f>ПОТРЕБА_2024!D160-#REF!</f>
        <v>#REF!</v>
      </c>
      <c r="E160" s="33" t="e">
        <f>ПОТРЕБА_2024!E160-#REF!</f>
        <v>#REF!</v>
      </c>
      <c r="F160" s="33" t="e">
        <f>ПОТРЕБА_2024!F160-#REF!</f>
        <v>#REF!</v>
      </c>
      <c r="G160" s="33" t="e">
        <f>ПОТРЕБА_2024!G160-#REF!</f>
        <v>#REF!</v>
      </c>
      <c r="H160" s="33" t="e">
        <f>ПОТРЕБА_2024!H160-#REF!</f>
        <v>#REF!</v>
      </c>
      <c r="I160" s="33" t="e">
        <f>ПОТРЕБА_2024!I160-#REF!</f>
        <v>#REF!</v>
      </c>
      <c r="J160" s="33" t="e">
        <f>ПОТРЕБА_2024!J160-#REF!</f>
        <v>#REF!</v>
      </c>
      <c r="K160" s="33" t="e">
        <f>ПОТРЕБА_2024!K160-#REF!</f>
        <v>#REF!</v>
      </c>
      <c r="L160" s="22" t="e">
        <f t="shared" si="28"/>
        <v>#REF!</v>
      </c>
      <c r="M160" s="23" t="e">
        <f t="shared" si="29"/>
        <v>#REF!</v>
      </c>
      <c r="N160" s="23" t="e">
        <f t="shared" si="30"/>
        <v>#REF!</v>
      </c>
    </row>
    <row r="161" spans="1:14" ht="13.8" outlineLevel="1">
      <c r="A161" s="32" t="s">
        <v>178</v>
      </c>
      <c r="B161" s="33" t="e">
        <f>ПОТРЕБА_2024!B161-#REF!</f>
        <v>#REF!</v>
      </c>
      <c r="C161" s="33" t="e">
        <f>ПОТРЕБА_2024!C161-#REF!</f>
        <v>#REF!</v>
      </c>
      <c r="D161" s="33" t="e">
        <f>ПОТРЕБА_2024!D161-#REF!</f>
        <v>#REF!</v>
      </c>
      <c r="E161" s="33" t="e">
        <f>ПОТРЕБА_2024!E161-#REF!</f>
        <v>#REF!</v>
      </c>
      <c r="F161" s="33" t="e">
        <f>ПОТРЕБА_2024!F161-#REF!</f>
        <v>#REF!</v>
      </c>
      <c r="G161" s="33" t="e">
        <f>ПОТРЕБА_2024!G161-#REF!</f>
        <v>#REF!</v>
      </c>
      <c r="H161" s="33" t="e">
        <f>ПОТРЕБА_2024!H161-#REF!</f>
        <v>#REF!</v>
      </c>
      <c r="I161" s="33" t="e">
        <f>ПОТРЕБА_2024!I161-#REF!</f>
        <v>#REF!</v>
      </c>
      <c r="J161" s="33" t="e">
        <f>ПОТРЕБА_2024!J161-#REF!</f>
        <v>#REF!</v>
      </c>
      <c r="K161" s="33" t="e">
        <f>ПОТРЕБА_2024!K161-#REF!</f>
        <v>#REF!</v>
      </c>
      <c r="L161" s="22" t="e">
        <f t="shared" si="28"/>
        <v>#REF!</v>
      </c>
      <c r="M161" s="23" t="e">
        <f t="shared" si="29"/>
        <v>#REF!</v>
      </c>
      <c r="N161" s="23" t="e">
        <f t="shared" si="30"/>
        <v>#REF!</v>
      </c>
    </row>
    <row r="162" spans="1:14" ht="27.6" outlineLevel="1">
      <c r="A162" s="32" t="s">
        <v>179</v>
      </c>
      <c r="B162" s="33" t="e">
        <f>ПОТРЕБА_2024!B162-#REF!</f>
        <v>#REF!</v>
      </c>
      <c r="C162" s="33" t="e">
        <f>ПОТРЕБА_2024!C162-#REF!</f>
        <v>#REF!</v>
      </c>
      <c r="D162" s="33" t="e">
        <f>ПОТРЕБА_2024!D162-#REF!</f>
        <v>#REF!</v>
      </c>
      <c r="E162" s="33" t="e">
        <f>ПОТРЕБА_2024!E162-#REF!</f>
        <v>#REF!</v>
      </c>
      <c r="F162" s="33" t="e">
        <f>ПОТРЕБА_2024!F162-#REF!</f>
        <v>#REF!</v>
      </c>
      <c r="G162" s="33" t="e">
        <f>ПОТРЕБА_2024!G162-#REF!</f>
        <v>#REF!</v>
      </c>
      <c r="H162" s="33" t="e">
        <f>ПОТРЕБА_2024!H162-#REF!</f>
        <v>#REF!</v>
      </c>
      <c r="I162" s="33" t="e">
        <f>ПОТРЕБА_2024!I162-#REF!</f>
        <v>#REF!</v>
      </c>
      <c r="J162" s="33" t="e">
        <f>ПОТРЕБА_2024!J162-#REF!</f>
        <v>#REF!</v>
      </c>
      <c r="K162" s="33" t="e">
        <f>ПОТРЕБА_2024!K162-#REF!</f>
        <v>#REF!</v>
      </c>
      <c r="L162" s="22" t="e">
        <f t="shared" si="28"/>
        <v>#REF!</v>
      </c>
      <c r="M162" s="23" t="e">
        <f t="shared" si="29"/>
        <v>#REF!</v>
      </c>
      <c r="N162" s="23" t="e">
        <f t="shared" si="30"/>
        <v>#REF!</v>
      </c>
    </row>
    <row r="163" spans="1:14" ht="13.8" outlineLevel="1">
      <c r="A163" s="32" t="s">
        <v>180</v>
      </c>
      <c r="B163" s="33" t="e">
        <f>ПОТРЕБА_2024!B163-#REF!</f>
        <v>#REF!</v>
      </c>
      <c r="C163" s="33" t="e">
        <f>ПОТРЕБА_2024!C163-#REF!</f>
        <v>#REF!</v>
      </c>
      <c r="D163" s="33" t="e">
        <f>ПОТРЕБА_2024!D163-#REF!</f>
        <v>#REF!</v>
      </c>
      <c r="E163" s="33" t="e">
        <f>ПОТРЕБА_2024!E163-#REF!</f>
        <v>#REF!</v>
      </c>
      <c r="F163" s="33" t="e">
        <f>ПОТРЕБА_2024!F163-#REF!</f>
        <v>#REF!</v>
      </c>
      <c r="G163" s="33" t="e">
        <f>ПОТРЕБА_2024!G163-#REF!</f>
        <v>#REF!</v>
      </c>
      <c r="H163" s="33" t="e">
        <f>ПОТРЕБА_2024!H163-#REF!</f>
        <v>#REF!</v>
      </c>
      <c r="I163" s="33" t="e">
        <f>ПОТРЕБА_2024!I163-#REF!</f>
        <v>#REF!</v>
      </c>
      <c r="J163" s="33" t="e">
        <f>ПОТРЕБА_2024!J163-#REF!</f>
        <v>#REF!</v>
      </c>
      <c r="K163" s="33" t="e">
        <f>ПОТРЕБА_2024!K163-#REF!</f>
        <v>#REF!</v>
      </c>
      <c r="L163" s="22" t="e">
        <f t="shared" si="28"/>
        <v>#REF!</v>
      </c>
      <c r="M163" s="23" t="e">
        <f t="shared" si="29"/>
        <v>#REF!</v>
      </c>
      <c r="N163" s="23" t="e">
        <f t="shared" si="30"/>
        <v>#REF!</v>
      </c>
    </row>
    <row r="164" spans="1:14" ht="13.8" outlineLevel="1">
      <c r="A164" s="31" t="s">
        <v>181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f t="shared" si="28"/>
        <v>0</v>
      </c>
      <c r="M164" s="23">
        <f t="shared" si="29"/>
        <v>0</v>
      </c>
      <c r="N164" s="23">
        <f t="shared" si="30"/>
        <v>0</v>
      </c>
    </row>
    <row r="165" spans="1:14" ht="13.2">
      <c r="A165" s="315" t="s">
        <v>182</v>
      </c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7"/>
      <c r="M165" s="19"/>
      <c r="N165" s="19"/>
    </row>
    <row r="166" spans="1:14" ht="27.6" outlineLevel="1">
      <c r="A166" s="32" t="s">
        <v>183</v>
      </c>
      <c r="B166" s="33" t="e">
        <f>ПОТРЕБА_2024!B166-#REF!</f>
        <v>#REF!</v>
      </c>
      <c r="C166" s="33" t="e">
        <f>ПОТРЕБА_2024!C166-#REF!</f>
        <v>#REF!</v>
      </c>
      <c r="D166" s="33" t="e">
        <f>ПОТРЕБА_2024!D166-#REF!</f>
        <v>#REF!</v>
      </c>
      <c r="E166" s="33" t="e">
        <f>ПОТРЕБА_2024!E166-#REF!</f>
        <v>#REF!</v>
      </c>
      <c r="F166" s="33" t="e">
        <f>ПОТРЕБА_2024!F166-#REF!</f>
        <v>#REF!</v>
      </c>
      <c r="G166" s="33" t="e">
        <f>ПОТРЕБА_2024!G166-#REF!</f>
        <v>#REF!</v>
      </c>
      <c r="H166" s="33" t="e">
        <f>ПОТРЕБА_2024!H166-#REF!</f>
        <v>#REF!</v>
      </c>
      <c r="I166" s="33" t="e">
        <f>ПОТРЕБА_2024!I166-#REF!</f>
        <v>#REF!</v>
      </c>
      <c r="J166" s="33" t="e">
        <f>ПОТРЕБА_2024!J166-#REF!</f>
        <v>#REF!</v>
      </c>
      <c r="K166" s="33" t="e">
        <f>ПОТРЕБА_2024!K166-#REF!</f>
        <v>#REF!</v>
      </c>
      <c r="L166" s="22" t="e">
        <f t="shared" ref="L166:L174" si="31">SUM(B166:J166)</f>
        <v>#REF!</v>
      </c>
      <c r="M166" s="23" t="e">
        <f t="shared" ref="M166:M175" si="32">J166+I166+H166+G166+F166+E166+D166+C166+B166</f>
        <v>#REF!</v>
      </c>
      <c r="N166" s="23" t="e">
        <f t="shared" ref="N166:N175" si="33">M166-L166</f>
        <v>#REF!</v>
      </c>
    </row>
    <row r="167" spans="1:14" ht="13.8">
      <c r="A167" s="32" t="s">
        <v>184</v>
      </c>
      <c r="B167" s="33"/>
      <c r="C167" s="33"/>
      <c r="D167" s="33"/>
      <c r="E167" s="33"/>
      <c r="F167" s="33"/>
      <c r="G167" s="33"/>
      <c r="H167" s="33"/>
      <c r="I167" s="33" t="e">
        <f>ПОТРЕБА_2024!I167-#REF!</f>
        <v>#REF!</v>
      </c>
      <c r="J167" s="33"/>
      <c r="K167" s="33"/>
      <c r="L167" s="22" t="e">
        <f t="shared" si="31"/>
        <v>#REF!</v>
      </c>
      <c r="M167" s="23" t="e">
        <f t="shared" si="32"/>
        <v>#REF!</v>
      </c>
      <c r="N167" s="23" t="e">
        <f t="shared" si="33"/>
        <v>#REF!</v>
      </c>
    </row>
    <row r="168" spans="1:14" ht="27.6" outlineLevel="1">
      <c r="A168" s="32" t="s">
        <v>185</v>
      </c>
      <c r="B168" s="33" t="e">
        <f>ПОТРЕБА_2024!B168-#REF!</f>
        <v>#REF!</v>
      </c>
      <c r="C168" s="33"/>
      <c r="D168" s="33"/>
      <c r="E168" s="33"/>
      <c r="F168" s="33"/>
      <c r="G168" s="33"/>
      <c r="H168" s="33"/>
      <c r="I168" s="33" t="e">
        <f>ПОТРЕБА_2024!I168-#REF!</f>
        <v>#REF!</v>
      </c>
      <c r="J168" s="33"/>
      <c r="K168" s="33"/>
      <c r="L168" s="22" t="e">
        <f t="shared" si="31"/>
        <v>#REF!</v>
      </c>
      <c r="M168" s="23" t="e">
        <f t="shared" si="32"/>
        <v>#REF!</v>
      </c>
      <c r="N168" s="23" t="e">
        <f t="shared" si="33"/>
        <v>#REF!</v>
      </c>
    </row>
    <row r="169" spans="1:14" ht="13.8">
      <c r="A169" s="32" t="s">
        <v>186</v>
      </c>
      <c r="B169" s="33"/>
      <c r="C169" s="33"/>
      <c r="D169" s="33"/>
      <c r="E169" s="33"/>
      <c r="F169" s="33"/>
      <c r="G169" s="33"/>
      <c r="H169" s="33"/>
      <c r="I169" s="33" t="e">
        <f>ПОТРЕБА_2024!I169-#REF!</f>
        <v>#REF!</v>
      </c>
      <c r="J169" s="33"/>
      <c r="K169" s="33"/>
      <c r="L169" s="22" t="e">
        <f t="shared" si="31"/>
        <v>#REF!</v>
      </c>
      <c r="M169" s="23" t="e">
        <f t="shared" si="32"/>
        <v>#REF!</v>
      </c>
      <c r="N169" s="23" t="e">
        <f t="shared" si="33"/>
        <v>#REF!</v>
      </c>
    </row>
    <row r="170" spans="1:14" ht="41.4" outlineLevel="1">
      <c r="A170" s="32" t="s">
        <v>187</v>
      </c>
      <c r="B170" s="33" t="e">
        <f>ПОТРЕБА_2024!B170-#REF!</f>
        <v>#REF!</v>
      </c>
      <c r="C170" s="33" t="e">
        <f>ПОТРЕБА_2024!C170-#REF!</f>
        <v>#REF!</v>
      </c>
      <c r="D170" s="33" t="e">
        <f>ПОТРЕБА_2024!D170-#REF!</f>
        <v>#REF!</v>
      </c>
      <c r="E170" s="33" t="e">
        <f>ПОТРЕБА_2024!E170-#REF!</f>
        <v>#REF!</v>
      </c>
      <c r="F170" s="33" t="e">
        <f>ПОТРЕБА_2024!F170-#REF!</f>
        <v>#REF!</v>
      </c>
      <c r="G170" s="33" t="e">
        <f>ПОТРЕБА_2024!G170-#REF!</f>
        <v>#REF!</v>
      </c>
      <c r="H170" s="33" t="e">
        <f>ПОТРЕБА_2024!H170-#REF!</f>
        <v>#REF!</v>
      </c>
      <c r="I170" s="33" t="e">
        <f>ПОТРЕБА_2024!I170-#REF!</f>
        <v>#REF!</v>
      </c>
      <c r="J170" s="33" t="e">
        <f>ПОТРЕБА_2024!J170-#REF!</f>
        <v>#REF!</v>
      </c>
      <c r="K170" s="33" t="e">
        <f>ПОТРЕБА_2024!K170-#REF!</f>
        <v>#REF!</v>
      </c>
      <c r="L170" s="22" t="e">
        <f t="shared" si="31"/>
        <v>#REF!</v>
      </c>
      <c r="M170" s="23" t="e">
        <f t="shared" si="32"/>
        <v>#REF!</v>
      </c>
      <c r="N170" s="23" t="e">
        <f t="shared" si="33"/>
        <v>#REF!</v>
      </c>
    </row>
    <row r="171" spans="1:14" ht="82.8" outlineLevel="1">
      <c r="A171" s="45" t="s">
        <v>188</v>
      </c>
      <c r="B171" s="33" t="e">
        <f>ПОТРЕБА_2024!B171-#REF!</f>
        <v>#REF!</v>
      </c>
      <c r="C171" s="33" t="e">
        <f>ПОТРЕБА_2024!C171-#REF!</f>
        <v>#REF!</v>
      </c>
      <c r="D171" s="33" t="e">
        <f>ПОТРЕБА_2024!D171-#REF!</f>
        <v>#REF!</v>
      </c>
      <c r="E171" s="33" t="e">
        <f>ПОТРЕБА_2024!E171-#REF!</f>
        <v>#REF!</v>
      </c>
      <c r="F171" s="33" t="e">
        <f>ПОТРЕБА_2024!F171-#REF!</f>
        <v>#REF!</v>
      </c>
      <c r="G171" s="33" t="e">
        <f>ПОТРЕБА_2024!G171-#REF!</f>
        <v>#REF!</v>
      </c>
      <c r="H171" s="33" t="e">
        <f>ПОТРЕБА_2024!H171-#REF!</f>
        <v>#REF!</v>
      </c>
      <c r="I171" s="33" t="e">
        <f>ПОТРЕБА_2024!I171-#REF!</f>
        <v>#REF!</v>
      </c>
      <c r="J171" s="33" t="e">
        <f>ПОТРЕБА_2024!J171-#REF!</f>
        <v>#REF!</v>
      </c>
      <c r="K171" s="33" t="e">
        <f>ПОТРЕБА_2024!K171-#REF!</f>
        <v>#REF!</v>
      </c>
      <c r="L171" s="22" t="e">
        <f t="shared" si="31"/>
        <v>#REF!</v>
      </c>
      <c r="M171" s="23" t="e">
        <f t="shared" si="32"/>
        <v>#REF!</v>
      </c>
      <c r="N171" s="23" t="e">
        <f t="shared" si="33"/>
        <v>#REF!</v>
      </c>
    </row>
    <row r="172" spans="1:14" ht="55.2" outlineLevel="1">
      <c r="A172" s="45" t="s">
        <v>189</v>
      </c>
      <c r="B172" s="33" t="e">
        <f>ПОТРЕБА_2024!B172-#REF!</f>
        <v>#REF!</v>
      </c>
      <c r="C172" s="33" t="e">
        <f>ПОТРЕБА_2024!C172-#REF!</f>
        <v>#REF!</v>
      </c>
      <c r="D172" s="33" t="e">
        <f>ПОТРЕБА_2024!D172-#REF!</f>
        <v>#REF!</v>
      </c>
      <c r="E172" s="33" t="e">
        <f>ПОТРЕБА_2024!E172-#REF!</f>
        <v>#REF!</v>
      </c>
      <c r="F172" s="33" t="e">
        <f>ПОТРЕБА_2024!F172-#REF!</f>
        <v>#REF!</v>
      </c>
      <c r="G172" s="33" t="e">
        <f>ПОТРЕБА_2024!G172-#REF!</f>
        <v>#REF!</v>
      </c>
      <c r="H172" s="33" t="e">
        <f>ПОТРЕБА_2024!H172-#REF!</f>
        <v>#REF!</v>
      </c>
      <c r="I172" s="33" t="e">
        <f>ПОТРЕБА_2024!I172-#REF!</f>
        <v>#REF!</v>
      </c>
      <c r="J172" s="33" t="e">
        <f>ПОТРЕБА_2024!J172-#REF!</f>
        <v>#REF!</v>
      </c>
      <c r="K172" s="33" t="e">
        <f>ПОТРЕБА_2024!K172-#REF!</f>
        <v>#REF!</v>
      </c>
      <c r="L172" s="22" t="e">
        <f t="shared" si="31"/>
        <v>#REF!</v>
      </c>
      <c r="M172" s="23" t="e">
        <f t="shared" si="32"/>
        <v>#REF!</v>
      </c>
      <c r="N172" s="23" t="e">
        <f t="shared" si="33"/>
        <v>#REF!</v>
      </c>
    </row>
    <row r="173" spans="1:14" ht="41.4" outlineLevel="1">
      <c r="A173" s="45" t="s">
        <v>190</v>
      </c>
      <c r="B173" s="33" t="e">
        <f>ПОТРЕБА_2024!B173-#REF!</f>
        <v>#REF!</v>
      </c>
      <c r="C173" s="33" t="e">
        <f>ПОТРЕБА_2024!C173-#REF!</f>
        <v>#REF!</v>
      </c>
      <c r="D173" s="33" t="e">
        <f>ПОТРЕБА_2024!D173-#REF!</f>
        <v>#REF!</v>
      </c>
      <c r="E173" s="33" t="e">
        <f>ПОТРЕБА_2024!E173-#REF!</f>
        <v>#REF!</v>
      </c>
      <c r="F173" s="33" t="e">
        <f>ПОТРЕБА_2024!F173-#REF!</f>
        <v>#REF!</v>
      </c>
      <c r="G173" s="33" t="e">
        <f>ПОТРЕБА_2024!G173-#REF!</f>
        <v>#REF!</v>
      </c>
      <c r="H173" s="33" t="e">
        <f>ПОТРЕБА_2024!H173-#REF!</f>
        <v>#REF!</v>
      </c>
      <c r="I173" s="33" t="e">
        <f>ПОТРЕБА_2024!I173-#REF!</f>
        <v>#REF!</v>
      </c>
      <c r="J173" s="33" t="e">
        <f>ПОТРЕБА_2024!J173-#REF!</f>
        <v>#REF!</v>
      </c>
      <c r="K173" s="33" t="e">
        <f>ПОТРЕБА_2024!K173-#REF!</f>
        <v>#REF!</v>
      </c>
      <c r="L173" s="22" t="e">
        <f t="shared" si="31"/>
        <v>#REF!</v>
      </c>
      <c r="M173" s="23" t="e">
        <f t="shared" si="32"/>
        <v>#REF!</v>
      </c>
      <c r="N173" s="23" t="e">
        <f t="shared" si="33"/>
        <v>#REF!</v>
      </c>
    </row>
    <row r="174" spans="1:14" ht="13.8" outlineLevel="1">
      <c r="A174" s="45" t="s">
        <v>191</v>
      </c>
      <c r="B174" s="33" t="e">
        <f>ПОТРЕБА_2024!B174-#REF!</f>
        <v>#REF!</v>
      </c>
      <c r="C174" s="33" t="e">
        <f>ПОТРЕБА_2024!C174-#REF!</f>
        <v>#REF!</v>
      </c>
      <c r="D174" s="33" t="e">
        <f>ПОТРЕБА_2024!D174-#REF!</f>
        <v>#REF!</v>
      </c>
      <c r="E174" s="33" t="e">
        <f>ПОТРЕБА_2024!E174-#REF!</f>
        <v>#REF!</v>
      </c>
      <c r="F174" s="33" t="e">
        <f>ПОТРЕБА_2024!F174-#REF!</f>
        <v>#REF!</v>
      </c>
      <c r="G174" s="33" t="e">
        <f>ПОТРЕБА_2024!G174-#REF!</f>
        <v>#REF!</v>
      </c>
      <c r="H174" s="33" t="e">
        <f>ПОТРЕБА_2024!H174-#REF!</f>
        <v>#REF!</v>
      </c>
      <c r="I174" s="33" t="e">
        <f>ПОТРЕБА_2024!I174-#REF!</f>
        <v>#REF!</v>
      </c>
      <c r="J174" s="33" t="e">
        <f>ПОТРЕБА_2024!J174-#REF!</f>
        <v>#REF!</v>
      </c>
      <c r="K174" s="33" t="e">
        <f>ПОТРЕБА_2024!K174-#REF!</f>
        <v>#REF!</v>
      </c>
      <c r="L174" s="22" t="e">
        <f t="shared" si="31"/>
        <v>#REF!</v>
      </c>
      <c r="M174" s="23" t="e">
        <f t="shared" si="32"/>
        <v>#REF!</v>
      </c>
      <c r="N174" s="23" t="e">
        <f t="shared" si="33"/>
        <v>#REF!</v>
      </c>
    </row>
    <row r="175" spans="1:14" ht="13.8">
      <c r="A175" s="31" t="s">
        <v>192</v>
      </c>
      <c r="B175" s="22" t="e">
        <f t="shared" ref="B175:L175" si="34">SUM(B166:B174)</f>
        <v>#REF!</v>
      </c>
      <c r="C175" s="22" t="e">
        <f t="shared" si="34"/>
        <v>#REF!</v>
      </c>
      <c r="D175" s="22" t="e">
        <f t="shared" si="34"/>
        <v>#REF!</v>
      </c>
      <c r="E175" s="22" t="e">
        <f t="shared" si="34"/>
        <v>#REF!</v>
      </c>
      <c r="F175" s="22" t="e">
        <f t="shared" si="34"/>
        <v>#REF!</v>
      </c>
      <c r="G175" s="22" t="e">
        <f t="shared" si="34"/>
        <v>#REF!</v>
      </c>
      <c r="H175" s="22" t="e">
        <f t="shared" si="34"/>
        <v>#REF!</v>
      </c>
      <c r="I175" s="22" t="e">
        <f t="shared" si="34"/>
        <v>#REF!</v>
      </c>
      <c r="J175" s="22" t="e">
        <f t="shared" si="34"/>
        <v>#REF!</v>
      </c>
      <c r="K175" s="22" t="e">
        <f t="shared" si="34"/>
        <v>#REF!</v>
      </c>
      <c r="L175" s="22" t="e">
        <f t="shared" si="34"/>
        <v>#REF!</v>
      </c>
      <c r="M175" s="23" t="e">
        <f t="shared" si="32"/>
        <v>#REF!</v>
      </c>
      <c r="N175" s="23" t="e">
        <f t="shared" si="33"/>
        <v>#REF!</v>
      </c>
    </row>
    <row r="176" spans="1:14" ht="13.2">
      <c r="A176" s="315" t="s">
        <v>193</v>
      </c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7"/>
      <c r="M176" s="19"/>
      <c r="N176" s="19"/>
    </row>
    <row r="177" spans="1:14" ht="13.8">
      <c r="A177" s="32" t="s">
        <v>194</v>
      </c>
      <c r="B177" s="33" t="e">
        <f>ПОТРЕБА_2024!B177-#REF!</f>
        <v>#REF!</v>
      </c>
      <c r="C177" s="33" t="e">
        <f>ПОТРЕБА_2024!C177-#REF!</f>
        <v>#REF!</v>
      </c>
      <c r="D177" s="33" t="e">
        <f>ПОТРЕБА_2024!D177-#REF!</f>
        <v>#REF!</v>
      </c>
      <c r="E177" s="33" t="e">
        <f>ПОТРЕБА_2024!E177-#REF!</f>
        <v>#REF!</v>
      </c>
      <c r="F177" s="33" t="e">
        <f>ПОТРЕБА_2024!F177-#REF!</f>
        <v>#REF!</v>
      </c>
      <c r="G177" s="33" t="e">
        <f>ПОТРЕБА_2024!G177-#REF!</f>
        <v>#REF!</v>
      </c>
      <c r="H177" s="33" t="e">
        <f>ПОТРЕБА_2024!H177-#REF!</f>
        <v>#REF!</v>
      </c>
      <c r="I177" s="33" t="e">
        <f>ПОТРЕБА_2024!I177-#REF!</f>
        <v>#REF!</v>
      </c>
      <c r="J177" s="33" t="e">
        <f>ПОТРЕБА_2024!J177-#REF!</f>
        <v>#REF!</v>
      </c>
      <c r="K177" s="33" t="e">
        <f>ПОТРЕБА_2024!K177-#REF!</f>
        <v>#REF!</v>
      </c>
      <c r="L177" s="22" t="e">
        <f>SUM(B177:J177)</f>
        <v>#REF!</v>
      </c>
      <c r="M177" s="23" t="e">
        <f t="shared" ref="M177:M178" si="35">J177+I177+H177+G177+F177+E177+D177+C177+B177</f>
        <v>#REF!</v>
      </c>
      <c r="N177" s="23" t="e">
        <f t="shared" ref="N177:N178" si="36">M177-L177</f>
        <v>#REF!</v>
      </c>
    </row>
    <row r="178" spans="1:14" ht="13.8">
      <c r="A178" s="31" t="s">
        <v>195</v>
      </c>
      <c r="B178" s="22" t="e">
        <f t="shared" ref="B178:L178" si="37">B177</f>
        <v>#REF!</v>
      </c>
      <c r="C178" s="22" t="e">
        <f t="shared" si="37"/>
        <v>#REF!</v>
      </c>
      <c r="D178" s="22" t="e">
        <f t="shared" si="37"/>
        <v>#REF!</v>
      </c>
      <c r="E178" s="22" t="e">
        <f t="shared" si="37"/>
        <v>#REF!</v>
      </c>
      <c r="F178" s="22" t="e">
        <f t="shared" si="37"/>
        <v>#REF!</v>
      </c>
      <c r="G178" s="22" t="e">
        <f t="shared" si="37"/>
        <v>#REF!</v>
      </c>
      <c r="H178" s="22" t="e">
        <f t="shared" si="37"/>
        <v>#REF!</v>
      </c>
      <c r="I178" s="22" t="e">
        <f t="shared" si="37"/>
        <v>#REF!</v>
      </c>
      <c r="J178" s="22" t="e">
        <f t="shared" si="37"/>
        <v>#REF!</v>
      </c>
      <c r="K178" s="22" t="e">
        <f t="shared" si="37"/>
        <v>#REF!</v>
      </c>
      <c r="L178" s="22" t="e">
        <f t="shared" si="37"/>
        <v>#REF!</v>
      </c>
      <c r="M178" s="23" t="e">
        <f t="shared" si="35"/>
        <v>#REF!</v>
      </c>
      <c r="N178" s="23" t="e">
        <f t="shared" si="36"/>
        <v>#REF!</v>
      </c>
    </row>
    <row r="179" spans="1:14" ht="13.2" outlineLevel="1">
      <c r="A179" s="315" t="s">
        <v>196</v>
      </c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7"/>
      <c r="M179" s="19"/>
      <c r="N179" s="19"/>
    </row>
    <row r="180" spans="1:14" ht="13.8" outlineLevel="1">
      <c r="A180" s="32" t="s">
        <v>197</v>
      </c>
      <c r="B180" s="33" t="e">
        <f>ПОТРЕБА_2024!B180-#REF!</f>
        <v>#REF!</v>
      </c>
      <c r="C180" s="33" t="e">
        <f>ПОТРЕБА_2024!C180-#REF!</f>
        <v>#REF!</v>
      </c>
      <c r="D180" s="33" t="e">
        <f>ПОТРЕБА_2024!D180-#REF!</f>
        <v>#REF!</v>
      </c>
      <c r="E180" s="33" t="e">
        <f>ПОТРЕБА_2024!E180-#REF!</f>
        <v>#REF!</v>
      </c>
      <c r="F180" s="33" t="e">
        <f>ПОТРЕБА_2024!F180-#REF!</f>
        <v>#REF!</v>
      </c>
      <c r="G180" s="33" t="e">
        <f>ПОТРЕБА_2024!G180-#REF!</f>
        <v>#REF!</v>
      </c>
      <c r="H180" s="33" t="e">
        <f>ПОТРЕБА_2024!H180-#REF!</f>
        <v>#REF!</v>
      </c>
      <c r="I180" s="33" t="e">
        <f>ПОТРЕБА_2024!I180-#REF!</f>
        <v>#REF!</v>
      </c>
      <c r="J180" s="33" t="e">
        <f>ПОТРЕБА_2024!J180-#REF!</f>
        <v>#REF!</v>
      </c>
      <c r="K180" s="33" t="e">
        <f>ПОТРЕБА_2024!K180-#REF!</f>
        <v>#REF!</v>
      </c>
      <c r="L180" s="22" t="e">
        <f>ПОТРЕБА_2024!L180-#REF!</f>
        <v>#REF!</v>
      </c>
      <c r="M180" s="23" t="e">
        <f t="shared" ref="M180:M184" si="38">J180+I180+H180+G180+F180+E180+D180+C180+B180</f>
        <v>#REF!</v>
      </c>
      <c r="N180" s="23" t="e">
        <f t="shared" ref="N180:N184" si="39">M180-L180</f>
        <v>#REF!</v>
      </c>
    </row>
    <row r="181" spans="1:14" ht="13.8" outlineLevel="1">
      <c r="A181" s="31" t="s">
        <v>198</v>
      </c>
      <c r="B181" s="22" t="e">
        <f t="shared" ref="B181:L181" si="40">B180</f>
        <v>#REF!</v>
      </c>
      <c r="C181" s="22" t="e">
        <f t="shared" si="40"/>
        <v>#REF!</v>
      </c>
      <c r="D181" s="22" t="e">
        <f t="shared" si="40"/>
        <v>#REF!</v>
      </c>
      <c r="E181" s="22" t="e">
        <f t="shared" si="40"/>
        <v>#REF!</v>
      </c>
      <c r="F181" s="22" t="e">
        <f t="shared" si="40"/>
        <v>#REF!</v>
      </c>
      <c r="G181" s="22" t="e">
        <f t="shared" si="40"/>
        <v>#REF!</v>
      </c>
      <c r="H181" s="22" t="e">
        <f t="shared" si="40"/>
        <v>#REF!</v>
      </c>
      <c r="I181" s="22" t="e">
        <f t="shared" si="40"/>
        <v>#REF!</v>
      </c>
      <c r="J181" s="22" t="e">
        <f t="shared" si="40"/>
        <v>#REF!</v>
      </c>
      <c r="K181" s="22" t="e">
        <f t="shared" si="40"/>
        <v>#REF!</v>
      </c>
      <c r="L181" s="22" t="e">
        <f t="shared" si="40"/>
        <v>#REF!</v>
      </c>
      <c r="M181" s="23" t="e">
        <f t="shared" si="38"/>
        <v>#REF!</v>
      </c>
      <c r="N181" s="23" t="e">
        <f t="shared" si="39"/>
        <v>#REF!</v>
      </c>
    </row>
    <row r="182" spans="1:14" ht="13.2" outlineLevel="1">
      <c r="A182" s="315" t="s">
        <v>199</v>
      </c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7"/>
      <c r="M182" s="19">
        <f t="shared" si="38"/>
        <v>0</v>
      </c>
      <c r="N182" s="19">
        <f t="shared" si="39"/>
        <v>0</v>
      </c>
    </row>
    <row r="183" spans="1:14" ht="13.8" outlineLevel="1">
      <c r="A183" s="32" t="s">
        <v>200</v>
      </c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22">
        <f>SUM(B183:J183)</f>
        <v>0</v>
      </c>
      <c r="M183" s="23">
        <f t="shared" si="38"/>
        <v>0</v>
      </c>
      <c r="N183" s="23">
        <f t="shared" si="39"/>
        <v>0</v>
      </c>
    </row>
    <row r="184" spans="1:14" ht="13.8" outlineLevel="1">
      <c r="A184" s="31" t="s">
        <v>201</v>
      </c>
      <c r="B184" s="22">
        <f t="shared" ref="B184:L184" si="41">B183</f>
        <v>0</v>
      </c>
      <c r="C184" s="22">
        <f t="shared" si="41"/>
        <v>0</v>
      </c>
      <c r="D184" s="22">
        <f t="shared" si="41"/>
        <v>0</v>
      </c>
      <c r="E184" s="22">
        <f t="shared" si="41"/>
        <v>0</v>
      </c>
      <c r="F184" s="22">
        <f t="shared" si="41"/>
        <v>0</v>
      </c>
      <c r="G184" s="22">
        <f t="shared" si="41"/>
        <v>0</v>
      </c>
      <c r="H184" s="22">
        <f t="shared" si="41"/>
        <v>0</v>
      </c>
      <c r="I184" s="22">
        <f t="shared" si="41"/>
        <v>0</v>
      </c>
      <c r="J184" s="22">
        <f t="shared" si="41"/>
        <v>0</v>
      </c>
      <c r="K184" s="22">
        <f t="shared" si="41"/>
        <v>0</v>
      </c>
      <c r="L184" s="22">
        <f t="shared" si="41"/>
        <v>0</v>
      </c>
      <c r="M184" s="23">
        <f t="shared" si="38"/>
        <v>0</v>
      </c>
      <c r="N184" s="23">
        <f t="shared" si="39"/>
        <v>0</v>
      </c>
    </row>
    <row r="185" spans="1:14" ht="13.8">
      <c r="A185" s="2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19"/>
      <c r="N185" s="19"/>
    </row>
    <row r="186" spans="1:14" ht="13.8">
      <c r="A186" s="46" t="e">
        <f>#REF!</f>
        <v>#REF!</v>
      </c>
      <c r="B186" s="3"/>
      <c r="C186" s="3"/>
      <c r="D186" s="3"/>
      <c r="E186" s="3"/>
      <c r="F186" s="318" t="e">
        <f>#REF!</f>
        <v>#REF!</v>
      </c>
      <c r="G186" s="319"/>
      <c r="H186" s="3"/>
      <c r="I186" s="3"/>
      <c r="J186" s="3"/>
      <c r="K186" s="3"/>
      <c r="L186" s="3"/>
      <c r="M186" s="5"/>
      <c r="N186" s="5"/>
    </row>
    <row r="187" spans="1:14" ht="13.8">
      <c r="A187" s="2"/>
      <c r="B187" s="3"/>
      <c r="C187" s="3"/>
      <c r="D187" s="3"/>
      <c r="E187" s="3"/>
      <c r="F187" s="47"/>
      <c r="G187" s="3"/>
      <c r="H187" s="3"/>
      <c r="I187" s="3"/>
      <c r="J187" s="3"/>
      <c r="K187" s="3"/>
      <c r="L187" s="3"/>
      <c r="M187" s="5"/>
      <c r="N187" s="5"/>
    </row>
    <row r="188" spans="1:14" ht="13.8">
      <c r="A188" s="46" t="s">
        <v>202</v>
      </c>
      <c r="B188" s="3"/>
      <c r="C188" s="3"/>
      <c r="D188" s="3"/>
      <c r="E188" s="3"/>
      <c r="F188" s="318" t="s">
        <v>203</v>
      </c>
      <c r="G188" s="319"/>
      <c r="H188" s="3"/>
      <c r="I188" s="3"/>
      <c r="J188" s="3"/>
      <c r="K188" s="3"/>
      <c r="L188" s="3"/>
      <c r="M188" s="5"/>
      <c r="N188" s="5"/>
    </row>
    <row r="189" spans="1:14" ht="13.8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5"/>
      <c r="N189" s="5"/>
    </row>
    <row r="190" spans="1:14" ht="13.8">
      <c r="A190" s="2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5"/>
      <c r="N190" s="5"/>
    </row>
    <row r="191" spans="1:14" ht="13.8">
      <c r="A191" s="2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5"/>
      <c r="N191" s="5"/>
    </row>
    <row r="192" spans="1:14" ht="13.8">
      <c r="A192" s="2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5"/>
      <c r="N192" s="5"/>
    </row>
    <row r="193" spans="1:14" ht="13.2">
      <c r="A193" s="48" t="s">
        <v>204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50"/>
      <c r="N193" s="50"/>
    </row>
    <row r="194" spans="1:14" ht="13.2">
      <c r="A194" s="48" t="s">
        <v>205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50"/>
      <c r="N194" s="50"/>
    </row>
    <row r="195" spans="1:14" ht="13.2">
      <c r="A195" s="48" t="s">
        <v>206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50"/>
      <c r="N195" s="50"/>
    </row>
    <row r="196" spans="1:14" ht="13.8">
      <c r="A196" s="2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5"/>
      <c r="N196" s="5"/>
    </row>
    <row r="197" spans="1:14" ht="13.8">
      <c r="A197" s="2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5"/>
      <c r="N197" s="5"/>
    </row>
    <row r="198" spans="1:14" ht="13.8">
      <c r="A198" s="2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5"/>
      <c r="N198" s="5"/>
    </row>
    <row r="199" spans="1:14" ht="13.8">
      <c r="A199" s="2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5"/>
      <c r="N199" s="5"/>
    </row>
    <row r="200" spans="1:14" ht="13.8">
      <c r="A200" s="2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5"/>
      <c r="N200" s="5"/>
    </row>
    <row r="201" spans="1:14" ht="13.8">
      <c r="A201" s="2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5"/>
      <c r="N201" s="5"/>
    </row>
    <row r="202" spans="1:14" ht="13.8">
      <c r="A202" s="2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5"/>
      <c r="N202" s="5"/>
    </row>
    <row r="203" spans="1:14" ht="13.8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5"/>
      <c r="N203" s="5"/>
    </row>
    <row r="204" spans="1:14" ht="13.8">
      <c r="A204" s="2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5"/>
      <c r="N204" s="5"/>
    </row>
    <row r="205" spans="1:14" ht="13.8">
      <c r="A205" s="2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5"/>
      <c r="N205" s="5"/>
    </row>
    <row r="206" spans="1:14" ht="13.8">
      <c r="A206" s="2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5"/>
      <c r="N206" s="5"/>
    </row>
    <row r="207" spans="1:14" ht="13.8">
      <c r="A207" s="2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5"/>
      <c r="N207" s="5"/>
    </row>
    <row r="208" spans="1:14" ht="13.8">
      <c r="A208" s="2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5"/>
      <c r="N208" s="5"/>
    </row>
    <row r="209" spans="1:14" ht="13.8">
      <c r="A209" s="2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5"/>
      <c r="N209" s="5"/>
    </row>
    <row r="210" spans="1:14" ht="13.8">
      <c r="A210" s="2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5"/>
      <c r="N210" s="5"/>
    </row>
    <row r="211" spans="1:14" ht="13.8">
      <c r="A211" s="2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5"/>
      <c r="N211" s="5"/>
    </row>
    <row r="212" spans="1:14" ht="13.8">
      <c r="A212" s="2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5"/>
      <c r="N212" s="5"/>
    </row>
    <row r="213" spans="1:14" ht="13.8">
      <c r="A213" s="2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5"/>
      <c r="N213" s="5"/>
    </row>
    <row r="214" spans="1:14" ht="13.8">
      <c r="A214" s="2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5"/>
      <c r="N214" s="5"/>
    </row>
    <row r="215" spans="1:14" ht="13.8">
      <c r="A215" s="2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5"/>
      <c r="N215" s="5"/>
    </row>
    <row r="216" spans="1:14" ht="13.8">
      <c r="A216" s="2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5"/>
      <c r="N216" s="5"/>
    </row>
    <row r="217" spans="1:14" ht="13.8">
      <c r="A217" s="2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5"/>
      <c r="N217" s="5"/>
    </row>
    <row r="218" spans="1:14" ht="13.8">
      <c r="A218" s="2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5"/>
      <c r="N218" s="5"/>
    </row>
    <row r="219" spans="1:14" ht="13.2">
      <c r="A219" s="51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3"/>
      <c r="N219" s="53"/>
    </row>
    <row r="220" spans="1:14" ht="13.2">
      <c r="A220" s="51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3"/>
      <c r="N220" s="53"/>
    </row>
    <row r="221" spans="1:14" ht="13.2">
      <c r="A221" s="51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3"/>
      <c r="N221" s="53"/>
    </row>
    <row r="222" spans="1:14" ht="13.2">
      <c r="A222" s="51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3"/>
      <c r="N222" s="53"/>
    </row>
    <row r="223" spans="1:14" ht="13.2">
      <c r="A223" s="51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3"/>
      <c r="N223" s="53"/>
    </row>
    <row r="224" spans="1:14" ht="13.2">
      <c r="A224" s="51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3"/>
      <c r="N224" s="53"/>
    </row>
    <row r="225" spans="1:14" ht="13.2">
      <c r="A225" s="51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3"/>
      <c r="N225" s="53"/>
    </row>
    <row r="226" spans="1:14" ht="13.2">
      <c r="A226" s="51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3"/>
      <c r="N226" s="53"/>
    </row>
    <row r="227" spans="1:14" ht="13.2">
      <c r="A227" s="51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3"/>
      <c r="N227" s="53"/>
    </row>
    <row r="228" spans="1:14" ht="13.2">
      <c r="A228" s="51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3"/>
      <c r="N228" s="53"/>
    </row>
    <row r="229" spans="1:14" ht="13.2">
      <c r="A229" s="51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3"/>
      <c r="N229" s="53"/>
    </row>
    <row r="230" spans="1:14" ht="13.2">
      <c r="A230" s="51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3"/>
      <c r="N230" s="53"/>
    </row>
    <row r="231" spans="1:14" ht="13.2">
      <c r="A231" s="51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3"/>
      <c r="N231" s="53"/>
    </row>
    <row r="232" spans="1:14" ht="13.2">
      <c r="A232" s="51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3"/>
      <c r="N232" s="53"/>
    </row>
    <row r="233" spans="1:14" ht="13.2">
      <c r="A233" s="51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3"/>
      <c r="N233" s="53"/>
    </row>
    <row r="234" spans="1:14" ht="13.2">
      <c r="A234" s="51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3"/>
      <c r="N234" s="53"/>
    </row>
    <row r="235" spans="1:14" ht="13.2">
      <c r="A235" s="51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3"/>
      <c r="N235" s="53"/>
    </row>
    <row r="236" spans="1:14" ht="13.2">
      <c r="A236" s="51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3"/>
      <c r="N236" s="53"/>
    </row>
    <row r="237" spans="1:14" ht="13.2">
      <c r="A237" s="51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3"/>
      <c r="N237" s="53"/>
    </row>
    <row r="238" spans="1:14" ht="13.2">
      <c r="A238" s="51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3"/>
      <c r="N238" s="53"/>
    </row>
    <row r="239" spans="1:14" ht="13.2">
      <c r="A239" s="51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3"/>
      <c r="N239" s="53"/>
    </row>
    <row r="240" spans="1:14" ht="13.2">
      <c r="A240" s="51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3"/>
      <c r="N240" s="53"/>
    </row>
    <row r="241" spans="1:14" ht="13.2">
      <c r="A241" s="51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3"/>
      <c r="N241" s="53"/>
    </row>
    <row r="242" spans="1:14" ht="13.2">
      <c r="A242" s="51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3"/>
      <c r="N242" s="53"/>
    </row>
    <row r="243" spans="1:14" ht="13.2">
      <c r="A243" s="51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3"/>
      <c r="N243" s="53"/>
    </row>
    <row r="244" spans="1:14" ht="13.2">
      <c r="A244" s="51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3"/>
      <c r="N244" s="53"/>
    </row>
    <row r="245" spans="1:14" ht="13.2">
      <c r="A245" s="51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3"/>
      <c r="N245" s="53"/>
    </row>
    <row r="246" spans="1:14" ht="13.2">
      <c r="A246" s="51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3"/>
      <c r="N246" s="53"/>
    </row>
    <row r="247" spans="1:14" ht="13.2">
      <c r="A247" s="51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3"/>
      <c r="N247" s="53"/>
    </row>
    <row r="248" spans="1:14" ht="13.2">
      <c r="A248" s="51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3"/>
      <c r="N248" s="53"/>
    </row>
    <row r="249" spans="1:14" ht="13.2">
      <c r="A249" s="51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3"/>
      <c r="N249" s="53"/>
    </row>
    <row r="250" spans="1:14" ht="13.2">
      <c r="A250" s="51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3"/>
      <c r="N250" s="53"/>
    </row>
    <row r="251" spans="1:14" ht="13.2">
      <c r="A251" s="51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3"/>
      <c r="N251" s="53"/>
    </row>
    <row r="252" spans="1:14" ht="13.2">
      <c r="A252" s="51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3"/>
      <c r="N252" s="53"/>
    </row>
    <row r="253" spans="1:14" ht="13.2">
      <c r="A253" s="51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3"/>
      <c r="N253" s="53"/>
    </row>
    <row r="254" spans="1:14" ht="13.2">
      <c r="A254" s="51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3"/>
      <c r="N254" s="53"/>
    </row>
    <row r="255" spans="1:14" ht="13.2">
      <c r="A255" s="51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3"/>
      <c r="N255" s="53"/>
    </row>
    <row r="256" spans="1:14" ht="13.2">
      <c r="A256" s="51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3"/>
      <c r="N256" s="53"/>
    </row>
    <row r="257" spans="1:14" ht="13.2">
      <c r="A257" s="51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3"/>
      <c r="N257" s="53"/>
    </row>
    <row r="258" spans="1:14" ht="13.2">
      <c r="A258" s="51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3"/>
      <c r="N258" s="53"/>
    </row>
    <row r="259" spans="1:14" ht="13.2">
      <c r="A259" s="51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3"/>
      <c r="N259" s="53"/>
    </row>
    <row r="260" spans="1:14" ht="13.2">
      <c r="A260" s="51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3"/>
      <c r="N260" s="53"/>
    </row>
    <row r="261" spans="1:14" ht="13.2">
      <c r="A261" s="51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3"/>
      <c r="N261" s="53"/>
    </row>
    <row r="262" spans="1:14" ht="13.2">
      <c r="A262" s="51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3"/>
      <c r="N262" s="53"/>
    </row>
    <row r="263" spans="1:14" ht="13.2">
      <c r="A263" s="51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3"/>
      <c r="N263" s="53"/>
    </row>
    <row r="264" spans="1:14" ht="13.2">
      <c r="A264" s="51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3"/>
      <c r="N264" s="53"/>
    </row>
    <row r="265" spans="1:14" ht="13.2">
      <c r="A265" s="51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3"/>
      <c r="N265" s="53"/>
    </row>
    <row r="266" spans="1:14" ht="13.2">
      <c r="A266" s="51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3"/>
      <c r="N266" s="53"/>
    </row>
    <row r="267" spans="1:14" ht="13.2">
      <c r="A267" s="51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3"/>
      <c r="N267" s="53"/>
    </row>
    <row r="268" spans="1:14" ht="13.2">
      <c r="A268" s="51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3"/>
      <c r="N268" s="53"/>
    </row>
    <row r="269" spans="1:14" ht="13.2">
      <c r="A269" s="51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3"/>
      <c r="N269" s="53"/>
    </row>
    <row r="270" spans="1:14" ht="13.2">
      <c r="A270" s="51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3"/>
      <c r="N270" s="53"/>
    </row>
    <row r="271" spans="1:14" ht="13.2">
      <c r="A271" s="51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3"/>
      <c r="N271" s="53"/>
    </row>
    <row r="272" spans="1:14" ht="13.2">
      <c r="A272" s="51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3"/>
      <c r="N272" s="53"/>
    </row>
    <row r="273" spans="1:14" ht="13.2">
      <c r="A273" s="51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3"/>
      <c r="N273" s="53"/>
    </row>
    <row r="274" spans="1:14" ht="13.2">
      <c r="A274" s="51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3"/>
      <c r="N274" s="53"/>
    </row>
    <row r="275" spans="1:14" ht="13.2">
      <c r="A275" s="51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3"/>
      <c r="N275" s="53"/>
    </row>
    <row r="276" spans="1:14" ht="13.2">
      <c r="A276" s="51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3"/>
      <c r="N276" s="53"/>
    </row>
    <row r="277" spans="1:14" ht="13.2">
      <c r="A277" s="51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3"/>
      <c r="N277" s="53"/>
    </row>
    <row r="278" spans="1:14" ht="13.2">
      <c r="A278" s="51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3"/>
      <c r="N278" s="53"/>
    </row>
    <row r="279" spans="1:14" ht="13.2">
      <c r="A279" s="51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3"/>
      <c r="N279" s="53"/>
    </row>
    <row r="280" spans="1:14" ht="13.2">
      <c r="A280" s="51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3"/>
      <c r="N280" s="53"/>
    </row>
    <row r="281" spans="1:14" ht="13.2">
      <c r="A281" s="51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3"/>
      <c r="N281" s="53"/>
    </row>
    <row r="282" spans="1:14" ht="13.2">
      <c r="A282" s="51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3"/>
      <c r="N282" s="53"/>
    </row>
    <row r="283" spans="1:14" ht="13.2">
      <c r="A283" s="51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3"/>
      <c r="N283" s="53"/>
    </row>
    <row r="284" spans="1:14" ht="13.2">
      <c r="A284" s="51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3"/>
      <c r="N284" s="53"/>
    </row>
    <row r="285" spans="1:14" ht="13.2">
      <c r="A285" s="51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3"/>
      <c r="N285" s="53"/>
    </row>
    <row r="286" spans="1:14" ht="13.2">
      <c r="A286" s="51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3"/>
      <c r="N286" s="53"/>
    </row>
    <row r="287" spans="1:14" ht="13.2">
      <c r="A287" s="51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3"/>
      <c r="N287" s="53"/>
    </row>
    <row r="288" spans="1:14" ht="13.2">
      <c r="A288" s="51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3"/>
      <c r="N288" s="53"/>
    </row>
    <row r="289" spans="1:14" ht="13.2">
      <c r="A289" s="51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3"/>
      <c r="N289" s="53"/>
    </row>
    <row r="290" spans="1:14" ht="13.2">
      <c r="A290" s="51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3"/>
      <c r="N290" s="53"/>
    </row>
    <row r="291" spans="1:14" ht="13.2">
      <c r="A291" s="51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3"/>
      <c r="N291" s="53"/>
    </row>
    <row r="292" spans="1:14" ht="13.2">
      <c r="A292" s="51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3"/>
      <c r="N292" s="53"/>
    </row>
    <row r="293" spans="1:14" ht="13.2">
      <c r="A293" s="51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3"/>
      <c r="N293" s="53"/>
    </row>
    <row r="294" spans="1:14" ht="13.2">
      <c r="A294" s="51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3"/>
      <c r="N294" s="53"/>
    </row>
    <row r="295" spans="1:14" ht="13.2">
      <c r="A295" s="51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3"/>
      <c r="N295" s="53"/>
    </row>
    <row r="296" spans="1:14" ht="13.2">
      <c r="A296" s="51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3"/>
      <c r="N296" s="53"/>
    </row>
    <row r="297" spans="1:14" ht="13.2">
      <c r="A297" s="51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3"/>
      <c r="N297" s="53"/>
    </row>
    <row r="298" spans="1:14" ht="13.2">
      <c r="A298" s="51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3"/>
      <c r="N298" s="53"/>
    </row>
    <row r="299" spans="1:14" ht="13.2">
      <c r="A299" s="51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3"/>
      <c r="N299" s="53"/>
    </row>
    <row r="300" spans="1:14" ht="13.2">
      <c r="A300" s="51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3"/>
      <c r="N300" s="53"/>
    </row>
    <row r="301" spans="1:14" ht="13.2">
      <c r="A301" s="51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3"/>
      <c r="N301" s="53"/>
    </row>
    <row r="302" spans="1:14" ht="13.2">
      <c r="A302" s="51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3"/>
      <c r="N302" s="53"/>
    </row>
    <row r="303" spans="1:14" ht="13.2">
      <c r="A303" s="51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3"/>
      <c r="N303" s="53"/>
    </row>
    <row r="304" spans="1:14" ht="13.2">
      <c r="A304" s="51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3"/>
      <c r="N304" s="53"/>
    </row>
    <row r="305" spans="1:14" ht="13.2">
      <c r="A305" s="51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3"/>
      <c r="N305" s="53"/>
    </row>
    <row r="306" spans="1:14" ht="13.2">
      <c r="A306" s="51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3"/>
      <c r="N306" s="53"/>
    </row>
    <row r="307" spans="1:14" ht="13.2">
      <c r="A307" s="51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3"/>
      <c r="N307" s="53"/>
    </row>
    <row r="308" spans="1:14" ht="13.2">
      <c r="A308" s="51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3"/>
      <c r="N308" s="53"/>
    </row>
    <row r="309" spans="1:14" ht="13.2">
      <c r="A309" s="51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3"/>
      <c r="N309" s="53"/>
    </row>
    <row r="310" spans="1:14" ht="13.2">
      <c r="A310" s="51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3"/>
      <c r="N310" s="53"/>
    </row>
    <row r="311" spans="1:14" ht="13.2">
      <c r="A311" s="51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3"/>
      <c r="N311" s="53"/>
    </row>
    <row r="312" spans="1:14" ht="13.2">
      <c r="A312" s="51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3"/>
      <c r="N312" s="53"/>
    </row>
    <row r="313" spans="1:14" ht="13.2">
      <c r="A313" s="51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3"/>
      <c r="N313" s="53"/>
    </row>
    <row r="314" spans="1:14" ht="13.2">
      <c r="A314" s="51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3"/>
      <c r="N314" s="53"/>
    </row>
    <row r="315" spans="1:14" ht="13.2">
      <c r="A315" s="51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3"/>
      <c r="N315" s="53"/>
    </row>
    <row r="316" spans="1:14" ht="13.2">
      <c r="A316" s="51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3"/>
      <c r="N316" s="53"/>
    </row>
    <row r="317" spans="1:14" ht="13.2">
      <c r="A317" s="51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3"/>
      <c r="N317" s="53"/>
    </row>
    <row r="318" spans="1:14" ht="13.2">
      <c r="A318" s="51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3"/>
      <c r="N318" s="53"/>
    </row>
    <row r="319" spans="1:14" ht="13.2">
      <c r="A319" s="51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3"/>
      <c r="N319" s="53"/>
    </row>
    <row r="320" spans="1:14" ht="13.2">
      <c r="A320" s="51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3"/>
      <c r="N320" s="53"/>
    </row>
    <row r="321" spans="1:14" ht="13.2">
      <c r="A321" s="51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3"/>
      <c r="N321" s="53"/>
    </row>
    <row r="322" spans="1:14" ht="13.2">
      <c r="A322" s="51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3"/>
      <c r="N322" s="53"/>
    </row>
    <row r="323" spans="1:14" ht="13.2">
      <c r="A323" s="51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3"/>
      <c r="N323" s="53"/>
    </row>
    <row r="324" spans="1:14" ht="13.2">
      <c r="A324" s="51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3"/>
      <c r="N324" s="53"/>
    </row>
    <row r="325" spans="1:14" ht="13.2">
      <c r="A325" s="51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3"/>
      <c r="N325" s="53"/>
    </row>
    <row r="326" spans="1:14" ht="13.2">
      <c r="A326" s="51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3"/>
      <c r="N326" s="53"/>
    </row>
    <row r="327" spans="1:14" ht="13.2">
      <c r="A327" s="51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3"/>
      <c r="N327" s="53"/>
    </row>
    <row r="328" spans="1:14" ht="13.2">
      <c r="A328" s="51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3"/>
      <c r="N328" s="53"/>
    </row>
    <row r="329" spans="1:14" ht="13.2">
      <c r="A329" s="51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3"/>
      <c r="N329" s="53"/>
    </row>
    <row r="330" spans="1:14" ht="13.2">
      <c r="A330" s="51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3"/>
      <c r="N330" s="53"/>
    </row>
    <row r="331" spans="1:14" ht="13.2">
      <c r="A331" s="51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3"/>
      <c r="N331" s="53"/>
    </row>
    <row r="332" spans="1:14" ht="13.2">
      <c r="A332" s="51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3"/>
      <c r="N332" s="53"/>
    </row>
    <row r="333" spans="1:14" ht="13.2">
      <c r="A333" s="51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3"/>
      <c r="N333" s="53"/>
    </row>
    <row r="334" spans="1:14" ht="13.2">
      <c r="A334" s="51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3"/>
      <c r="N334" s="53"/>
    </row>
    <row r="335" spans="1:14" ht="13.2">
      <c r="A335" s="51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3"/>
      <c r="N335" s="53"/>
    </row>
    <row r="336" spans="1:14" ht="13.2">
      <c r="A336" s="51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3"/>
      <c r="N336" s="53"/>
    </row>
    <row r="337" spans="1:14" ht="13.2">
      <c r="A337" s="51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3"/>
      <c r="N337" s="53"/>
    </row>
    <row r="338" spans="1:14" ht="13.2">
      <c r="A338" s="51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3"/>
      <c r="N338" s="53"/>
    </row>
    <row r="339" spans="1:14" ht="13.2">
      <c r="A339" s="51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3"/>
      <c r="N339" s="53"/>
    </row>
    <row r="340" spans="1:14" ht="13.2">
      <c r="A340" s="51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3"/>
      <c r="N340" s="53"/>
    </row>
    <row r="341" spans="1:14" ht="13.2">
      <c r="A341" s="51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3"/>
      <c r="N341" s="53"/>
    </row>
    <row r="342" spans="1:14" ht="13.2">
      <c r="A342" s="51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3"/>
      <c r="N342" s="53"/>
    </row>
    <row r="343" spans="1:14" ht="13.2">
      <c r="A343" s="51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3"/>
      <c r="N343" s="53"/>
    </row>
    <row r="344" spans="1:14" ht="13.2">
      <c r="A344" s="51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3"/>
      <c r="N344" s="53"/>
    </row>
    <row r="345" spans="1:14" ht="13.2">
      <c r="A345" s="51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3"/>
      <c r="N345" s="53"/>
    </row>
    <row r="346" spans="1:14" ht="13.2">
      <c r="A346" s="51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3"/>
      <c r="N346" s="53"/>
    </row>
    <row r="347" spans="1:14" ht="13.2">
      <c r="A347" s="51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3"/>
      <c r="N347" s="53"/>
    </row>
    <row r="348" spans="1:14" ht="13.2">
      <c r="A348" s="51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3"/>
      <c r="N348" s="53"/>
    </row>
    <row r="349" spans="1:14" ht="13.2">
      <c r="A349" s="51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3"/>
      <c r="N349" s="53"/>
    </row>
    <row r="350" spans="1:14" ht="13.2">
      <c r="A350" s="51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3"/>
      <c r="N350" s="53"/>
    </row>
    <row r="351" spans="1:14" ht="13.2">
      <c r="A351" s="51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3"/>
      <c r="N351" s="53"/>
    </row>
    <row r="352" spans="1:14" ht="13.2">
      <c r="A352" s="51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3"/>
      <c r="N352" s="53"/>
    </row>
    <row r="353" spans="1:14" ht="13.2">
      <c r="A353" s="51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3"/>
      <c r="N353" s="53"/>
    </row>
    <row r="354" spans="1:14" ht="13.2">
      <c r="A354" s="51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3"/>
      <c r="N354" s="53"/>
    </row>
    <row r="355" spans="1:14" ht="13.2">
      <c r="A355" s="51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3"/>
      <c r="N355" s="53"/>
    </row>
    <row r="356" spans="1:14" ht="13.2">
      <c r="A356" s="51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3"/>
      <c r="N356" s="53"/>
    </row>
    <row r="357" spans="1:14" ht="13.2">
      <c r="A357" s="51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3"/>
      <c r="N357" s="53"/>
    </row>
    <row r="358" spans="1:14" ht="13.2">
      <c r="A358" s="51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3"/>
      <c r="N358" s="53"/>
    </row>
    <row r="359" spans="1:14" ht="13.2">
      <c r="A359" s="51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3"/>
      <c r="N359" s="53"/>
    </row>
    <row r="360" spans="1:14" ht="13.2">
      <c r="A360" s="51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3"/>
      <c r="N360" s="53"/>
    </row>
    <row r="361" spans="1:14" ht="13.2">
      <c r="A361" s="51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3"/>
      <c r="N361" s="53"/>
    </row>
    <row r="362" spans="1:14" ht="13.2">
      <c r="A362" s="51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3"/>
      <c r="N362" s="53"/>
    </row>
    <row r="363" spans="1:14" ht="13.2">
      <c r="A363" s="51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3"/>
      <c r="N363" s="53"/>
    </row>
    <row r="364" spans="1:14" ht="13.2">
      <c r="A364" s="51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3"/>
      <c r="N364" s="53"/>
    </row>
    <row r="365" spans="1:14" ht="13.2">
      <c r="A365" s="51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3"/>
      <c r="N365" s="53"/>
    </row>
    <row r="366" spans="1:14" ht="13.2">
      <c r="A366" s="51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3"/>
      <c r="N366" s="53"/>
    </row>
    <row r="367" spans="1:14" ht="13.2">
      <c r="A367" s="51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3"/>
      <c r="N367" s="53"/>
    </row>
    <row r="368" spans="1:14" ht="13.2">
      <c r="A368" s="51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3"/>
      <c r="N368" s="53"/>
    </row>
    <row r="369" spans="1:14" ht="13.2">
      <c r="A369" s="51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3"/>
      <c r="N369" s="53"/>
    </row>
    <row r="370" spans="1:14" ht="13.2">
      <c r="A370" s="51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3"/>
      <c r="N370" s="53"/>
    </row>
    <row r="371" spans="1:14" ht="13.2">
      <c r="A371" s="51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3"/>
      <c r="N371" s="53"/>
    </row>
    <row r="372" spans="1:14" ht="13.2">
      <c r="A372" s="51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3"/>
      <c r="N372" s="53"/>
    </row>
    <row r="373" spans="1:14" ht="13.2">
      <c r="A373" s="51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3"/>
      <c r="N373" s="53"/>
    </row>
    <row r="374" spans="1:14" ht="13.2">
      <c r="A374" s="51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3"/>
      <c r="N374" s="53"/>
    </row>
    <row r="375" spans="1:14" ht="13.2">
      <c r="A375" s="51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3"/>
      <c r="N375" s="53"/>
    </row>
    <row r="376" spans="1:14" ht="13.2">
      <c r="A376" s="51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3"/>
      <c r="N376" s="53"/>
    </row>
    <row r="377" spans="1:14" ht="13.2">
      <c r="A377" s="51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3"/>
      <c r="N377" s="53"/>
    </row>
    <row r="378" spans="1:14" ht="13.2">
      <c r="A378" s="51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3"/>
      <c r="N378" s="53"/>
    </row>
    <row r="379" spans="1:14" ht="13.2">
      <c r="A379" s="51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3"/>
      <c r="N379" s="53"/>
    </row>
    <row r="380" spans="1:14" ht="13.2">
      <c r="A380" s="51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3"/>
      <c r="N380" s="53"/>
    </row>
    <row r="381" spans="1:14" ht="13.2">
      <c r="A381" s="51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3"/>
      <c r="N381" s="53"/>
    </row>
    <row r="382" spans="1:14" ht="13.2">
      <c r="A382" s="51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3"/>
      <c r="N382" s="53"/>
    </row>
    <row r="383" spans="1:14" ht="13.2">
      <c r="A383" s="51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3"/>
      <c r="N383" s="53"/>
    </row>
    <row r="384" spans="1:14" ht="13.2">
      <c r="A384" s="51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3"/>
      <c r="N384" s="53"/>
    </row>
    <row r="385" spans="1:14" ht="13.2">
      <c r="A385" s="51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3"/>
      <c r="N385" s="53"/>
    </row>
    <row r="386" spans="1:14" ht="13.2">
      <c r="A386" s="51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3"/>
      <c r="N386" s="53"/>
    </row>
    <row r="387" spans="1:14" ht="13.2">
      <c r="A387" s="51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3"/>
      <c r="N387" s="53"/>
    </row>
    <row r="388" spans="1:14" ht="13.2">
      <c r="A388" s="51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3"/>
      <c r="N388" s="53"/>
    </row>
    <row r="389" spans="1:14" ht="13.2">
      <c r="A389" s="51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3"/>
      <c r="N389" s="53"/>
    </row>
    <row r="390" spans="1:14" ht="13.2">
      <c r="A390" s="51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3"/>
      <c r="N390" s="53"/>
    </row>
    <row r="391" spans="1:14" ht="13.2">
      <c r="A391" s="51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3"/>
      <c r="N391" s="53"/>
    </row>
    <row r="392" spans="1:14" ht="13.2">
      <c r="A392" s="51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3"/>
      <c r="N392" s="53"/>
    </row>
    <row r="393" spans="1:14" ht="13.2">
      <c r="A393" s="51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3"/>
      <c r="N393" s="53"/>
    </row>
    <row r="394" spans="1:14" ht="13.2">
      <c r="A394" s="51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3"/>
      <c r="N394" s="53"/>
    </row>
    <row r="395" spans="1:14" ht="13.2">
      <c r="A395" s="51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3"/>
      <c r="N395" s="53"/>
    </row>
    <row r="396" spans="1:14" ht="13.2">
      <c r="A396" s="51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3"/>
      <c r="N396" s="53"/>
    </row>
    <row r="397" spans="1:14" ht="13.2">
      <c r="A397" s="51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3"/>
      <c r="N397" s="53"/>
    </row>
    <row r="398" spans="1:14" ht="13.2">
      <c r="A398" s="51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3"/>
      <c r="N398" s="53"/>
    </row>
    <row r="399" spans="1:14" ht="13.2">
      <c r="A399" s="51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3"/>
      <c r="N399" s="53"/>
    </row>
    <row r="400" spans="1:14" ht="13.2">
      <c r="A400" s="51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3"/>
      <c r="N400" s="53"/>
    </row>
    <row r="401" spans="1:14" ht="13.2">
      <c r="A401" s="51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3"/>
      <c r="N401" s="53"/>
    </row>
    <row r="402" spans="1:14" ht="13.2">
      <c r="A402" s="51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3"/>
      <c r="N402" s="53"/>
    </row>
    <row r="403" spans="1:14" ht="13.2">
      <c r="A403" s="51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3"/>
      <c r="N403" s="53"/>
    </row>
    <row r="404" spans="1:14" ht="13.2">
      <c r="A404" s="51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3"/>
      <c r="N404" s="53"/>
    </row>
    <row r="405" spans="1:14" ht="13.2">
      <c r="A405" s="51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3"/>
      <c r="N405" s="53"/>
    </row>
    <row r="406" spans="1:14" ht="13.2">
      <c r="A406" s="51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3"/>
      <c r="N406" s="53"/>
    </row>
    <row r="407" spans="1:14" ht="13.2">
      <c r="A407" s="51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3"/>
      <c r="N407" s="53"/>
    </row>
    <row r="408" spans="1:14" ht="13.2">
      <c r="A408" s="51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3"/>
      <c r="N408" s="53"/>
    </row>
    <row r="409" spans="1:14" ht="13.2">
      <c r="A409" s="51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3"/>
      <c r="N409" s="53"/>
    </row>
    <row r="410" spans="1:14" ht="13.2">
      <c r="A410" s="51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3"/>
      <c r="N410" s="53"/>
    </row>
    <row r="411" spans="1:14" ht="13.2">
      <c r="A411" s="51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3"/>
      <c r="N411" s="53"/>
    </row>
    <row r="412" spans="1:14" ht="13.2">
      <c r="A412" s="51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3"/>
      <c r="N412" s="53"/>
    </row>
    <row r="413" spans="1:14" ht="13.2">
      <c r="A413" s="51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3"/>
      <c r="N413" s="53"/>
    </row>
    <row r="414" spans="1:14" ht="13.2">
      <c r="A414" s="51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3"/>
      <c r="N414" s="53"/>
    </row>
    <row r="415" spans="1:14" ht="13.2">
      <c r="A415" s="51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3"/>
      <c r="N415" s="53"/>
    </row>
    <row r="416" spans="1:14" ht="13.2">
      <c r="A416" s="51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3"/>
      <c r="N416" s="53"/>
    </row>
    <row r="417" spans="1:14" ht="13.2">
      <c r="A417" s="51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3"/>
      <c r="N417" s="53"/>
    </row>
    <row r="418" spans="1:14" ht="13.2">
      <c r="A418" s="51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3"/>
      <c r="N418" s="53"/>
    </row>
    <row r="419" spans="1:14" ht="13.2">
      <c r="A419" s="51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3"/>
      <c r="N419" s="53"/>
    </row>
    <row r="420" spans="1:14" ht="13.2">
      <c r="A420" s="51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3"/>
      <c r="N420" s="53"/>
    </row>
    <row r="421" spans="1:14" ht="13.2">
      <c r="A421" s="51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3"/>
      <c r="N421" s="53"/>
    </row>
    <row r="422" spans="1:14" ht="13.2">
      <c r="A422" s="51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3"/>
      <c r="N422" s="53"/>
    </row>
    <row r="423" spans="1:14" ht="13.2">
      <c r="A423" s="51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3"/>
      <c r="N423" s="53"/>
    </row>
    <row r="424" spans="1:14" ht="13.2">
      <c r="A424" s="51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3"/>
      <c r="N424" s="53"/>
    </row>
    <row r="425" spans="1:14" ht="13.2">
      <c r="A425" s="51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3"/>
      <c r="N425" s="53"/>
    </row>
    <row r="426" spans="1:14" ht="13.2">
      <c r="A426" s="51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3"/>
      <c r="N426" s="53"/>
    </row>
    <row r="427" spans="1:14" ht="13.2">
      <c r="A427" s="51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3"/>
      <c r="N427" s="53"/>
    </row>
    <row r="428" spans="1:14" ht="13.2">
      <c r="A428" s="51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3"/>
      <c r="N428" s="53"/>
    </row>
    <row r="429" spans="1:14" ht="13.2">
      <c r="A429" s="51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3"/>
      <c r="N429" s="53"/>
    </row>
    <row r="430" spans="1:14" ht="13.2">
      <c r="A430" s="51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3"/>
      <c r="N430" s="53"/>
    </row>
    <row r="431" spans="1:14" ht="13.2">
      <c r="A431" s="51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3"/>
      <c r="N431" s="53"/>
    </row>
    <row r="432" spans="1:14" ht="13.2">
      <c r="A432" s="51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3"/>
      <c r="N432" s="53"/>
    </row>
    <row r="433" spans="1:14" ht="13.2">
      <c r="A433" s="51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3"/>
      <c r="N433" s="53"/>
    </row>
    <row r="434" spans="1:14" ht="13.2">
      <c r="A434" s="51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3"/>
      <c r="N434" s="53"/>
    </row>
    <row r="435" spans="1:14" ht="13.2">
      <c r="A435" s="51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3"/>
      <c r="N435" s="53"/>
    </row>
    <row r="436" spans="1:14" ht="13.2">
      <c r="A436" s="51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3"/>
      <c r="N436" s="53"/>
    </row>
    <row r="437" spans="1:14" ht="13.2">
      <c r="A437" s="51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3"/>
      <c r="N437" s="53"/>
    </row>
    <row r="438" spans="1:14" ht="13.2">
      <c r="A438" s="51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3"/>
      <c r="N438" s="53"/>
    </row>
    <row r="439" spans="1:14" ht="13.2">
      <c r="A439" s="51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3"/>
      <c r="N439" s="53"/>
    </row>
    <row r="440" spans="1:14" ht="13.2">
      <c r="A440" s="51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3"/>
      <c r="N440" s="53"/>
    </row>
    <row r="441" spans="1:14" ht="13.2">
      <c r="A441" s="51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3"/>
      <c r="N441" s="53"/>
    </row>
    <row r="442" spans="1:14" ht="13.2">
      <c r="A442" s="51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3"/>
      <c r="N442" s="53"/>
    </row>
    <row r="443" spans="1:14" ht="13.2">
      <c r="A443" s="51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3"/>
      <c r="N443" s="53"/>
    </row>
    <row r="444" spans="1:14" ht="13.2">
      <c r="A444" s="51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3"/>
      <c r="N444" s="53"/>
    </row>
    <row r="445" spans="1:14" ht="13.2">
      <c r="A445" s="51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3"/>
      <c r="N445" s="53"/>
    </row>
    <row r="446" spans="1:14" ht="13.2">
      <c r="A446" s="51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3"/>
      <c r="N446" s="53"/>
    </row>
    <row r="447" spans="1:14" ht="13.2">
      <c r="A447" s="51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3"/>
      <c r="N447" s="53"/>
    </row>
    <row r="448" spans="1:14" ht="13.2">
      <c r="A448" s="51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3"/>
      <c r="N448" s="53"/>
    </row>
    <row r="449" spans="1:14" ht="13.2">
      <c r="A449" s="51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3"/>
      <c r="N449" s="53"/>
    </row>
    <row r="450" spans="1:14" ht="13.2">
      <c r="A450" s="51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3"/>
      <c r="N450" s="53"/>
    </row>
    <row r="451" spans="1:14" ht="13.2">
      <c r="A451" s="51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3"/>
      <c r="N451" s="53"/>
    </row>
    <row r="452" spans="1:14" ht="13.2">
      <c r="A452" s="51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3"/>
      <c r="N452" s="53"/>
    </row>
    <row r="453" spans="1:14" ht="13.2">
      <c r="A453" s="51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3"/>
      <c r="N453" s="53"/>
    </row>
    <row r="454" spans="1:14" ht="13.2">
      <c r="A454" s="51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3"/>
      <c r="N454" s="53"/>
    </row>
    <row r="455" spans="1:14" ht="13.2">
      <c r="A455" s="51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3"/>
      <c r="N455" s="53"/>
    </row>
    <row r="456" spans="1:14" ht="13.2">
      <c r="A456" s="51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3"/>
      <c r="N456" s="53"/>
    </row>
    <row r="457" spans="1:14" ht="13.2">
      <c r="A457" s="51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3"/>
      <c r="N457" s="53"/>
    </row>
    <row r="458" spans="1:14" ht="13.2">
      <c r="A458" s="51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3"/>
      <c r="N458" s="53"/>
    </row>
    <row r="459" spans="1:14" ht="13.2">
      <c r="A459" s="51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3"/>
      <c r="N459" s="53"/>
    </row>
    <row r="460" spans="1:14" ht="13.2">
      <c r="A460" s="51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3"/>
      <c r="N460" s="53"/>
    </row>
    <row r="461" spans="1:14" ht="13.2">
      <c r="A461" s="51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3"/>
      <c r="N461" s="53"/>
    </row>
    <row r="462" spans="1:14" ht="13.2">
      <c r="A462" s="51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3"/>
      <c r="N462" s="53"/>
    </row>
    <row r="463" spans="1:14" ht="13.2">
      <c r="A463" s="51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3"/>
      <c r="N463" s="53"/>
    </row>
    <row r="464" spans="1:14" ht="13.2">
      <c r="A464" s="51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3"/>
      <c r="N464" s="53"/>
    </row>
    <row r="465" spans="1:14" ht="13.2">
      <c r="A465" s="51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3"/>
      <c r="N465" s="53"/>
    </row>
    <row r="466" spans="1:14" ht="13.2">
      <c r="A466" s="51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3"/>
      <c r="N466" s="53"/>
    </row>
    <row r="467" spans="1:14" ht="13.2">
      <c r="A467" s="51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3"/>
      <c r="N467" s="53"/>
    </row>
    <row r="468" spans="1:14" ht="13.2">
      <c r="A468" s="51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3"/>
      <c r="N468" s="53"/>
    </row>
    <row r="469" spans="1:14" ht="13.2">
      <c r="A469" s="51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3"/>
      <c r="N469" s="53"/>
    </row>
    <row r="470" spans="1:14" ht="13.2">
      <c r="A470" s="51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3"/>
      <c r="N470" s="53"/>
    </row>
    <row r="471" spans="1:14" ht="13.2">
      <c r="A471" s="51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3"/>
      <c r="N471" s="53"/>
    </row>
    <row r="472" spans="1:14" ht="13.2">
      <c r="A472" s="51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3"/>
      <c r="N472" s="53"/>
    </row>
    <row r="473" spans="1:14" ht="13.2">
      <c r="A473" s="51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3"/>
      <c r="N473" s="53"/>
    </row>
    <row r="474" spans="1:14" ht="13.2">
      <c r="A474" s="51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3"/>
      <c r="N474" s="53"/>
    </row>
    <row r="475" spans="1:14" ht="13.2">
      <c r="A475" s="51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3"/>
      <c r="N475" s="53"/>
    </row>
    <row r="476" spans="1:14" ht="13.2">
      <c r="A476" s="51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3"/>
      <c r="N476" s="53"/>
    </row>
    <row r="477" spans="1:14" ht="13.2">
      <c r="A477" s="51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3"/>
      <c r="N477" s="53"/>
    </row>
    <row r="478" spans="1:14" ht="13.2">
      <c r="A478" s="51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3"/>
      <c r="N478" s="53"/>
    </row>
    <row r="479" spans="1:14" ht="13.2">
      <c r="A479" s="51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3"/>
      <c r="N479" s="53"/>
    </row>
    <row r="480" spans="1:14" ht="13.2">
      <c r="A480" s="51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3"/>
      <c r="N480" s="53"/>
    </row>
    <row r="481" spans="1:14" ht="13.2">
      <c r="A481" s="51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3"/>
      <c r="N481" s="53"/>
    </row>
    <row r="482" spans="1:14" ht="13.2">
      <c r="A482" s="51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3"/>
      <c r="N482" s="53"/>
    </row>
    <row r="483" spans="1:14" ht="13.2">
      <c r="A483" s="51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3"/>
      <c r="N483" s="53"/>
    </row>
    <row r="484" spans="1:14" ht="13.2">
      <c r="A484" s="51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3"/>
      <c r="N484" s="53"/>
    </row>
    <row r="485" spans="1:14" ht="13.2">
      <c r="A485" s="51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3"/>
      <c r="N485" s="53"/>
    </row>
    <row r="486" spans="1:14" ht="13.2">
      <c r="A486" s="51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3"/>
      <c r="N486" s="53"/>
    </row>
    <row r="487" spans="1:14" ht="13.2">
      <c r="A487" s="51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3"/>
      <c r="N487" s="53"/>
    </row>
    <row r="488" spans="1:14" ht="13.2">
      <c r="A488" s="51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3"/>
      <c r="N488" s="53"/>
    </row>
    <row r="489" spans="1:14" ht="13.2">
      <c r="A489" s="51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3"/>
      <c r="N489" s="53"/>
    </row>
    <row r="490" spans="1:14" ht="13.2">
      <c r="A490" s="51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3"/>
      <c r="N490" s="53"/>
    </row>
    <row r="491" spans="1:14" ht="13.2">
      <c r="A491" s="51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3"/>
      <c r="N491" s="53"/>
    </row>
    <row r="492" spans="1:14" ht="13.2">
      <c r="A492" s="51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3"/>
      <c r="N492" s="53"/>
    </row>
    <row r="493" spans="1:14" ht="13.2">
      <c r="A493" s="51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3"/>
      <c r="N493" s="53"/>
    </row>
    <row r="494" spans="1:14" ht="13.2">
      <c r="A494" s="51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3"/>
      <c r="N494" s="53"/>
    </row>
    <row r="495" spans="1:14" ht="13.2">
      <c r="A495" s="51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3"/>
      <c r="N495" s="53"/>
    </row>
    <row r="496" spans="1:14" ht="13.2">
      <c r="A496" s="51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3"/>
      <c r="N496" s="53"/>
    </row>
    <row r="497" spans="1:14" ht="13.2">
      <c r="A497" s="51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3"/>
      <c r="N497" s="53"/>
    </row>
    <row r="498" spans="1:14" ht="13.2">
      <c r="A498" s="51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3"/>
      <c r="N498" s="53"/>
    </row>
    <row r="499" spans="1:14" ht="13.2">
      <c r="A499" s="51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3"/>
      <c r="N499" s="53"/>
    </row>
    <row r="500" spans="1:14" ht="13.2">
      <c r="A500" s="51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3"/>
      <c r="N500" s="53"/>
    </row>
    <row r="501" spans="1:14" ht="13.2">
      <c r="A501" s="51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3"/>
      <c r="N501" s="53"/>
    </row>
    <row r="502" spans="1:14" ht="13.2">
      <c r="A502" s="51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3"/>
      <c r="N502" s="53"/>
    </row>
    <row r="503" spans="1:14" ht="13.2">
      <c r="A503" s="51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3"/>
      <c r="N503" s="53"/>
    </row>
    <row r="504" spans="1:14" ht="13.2">
      <c r="A504" s="51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3"/>
      <c r="N504" s="53"/>
    </row>
    <row r="505" spans="1:14" ht="13.2">
      <c r="A505" s="51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3"/>
      <c r="N505" s="53"/>
    </row>
    <row r="506" spans="1:14" ht="13.2">
      <c r="A506" s="51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3"/>
      <c r="N506" s="53"/>
    </row>
    <row r="507" spans="1:14" ht="13.2">
      <c r="A507" s="51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3"/>
      <c r="N507" s="53"/>
    </row>
    <row r="508" spans="1:14" ht="13.2">
      <c r="A508" s="51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3"/>
      <c r="N508" s="53"/>
    </row>
    <row r="509" spans="1:14" ht="13.2">
      <c r="A509" s="51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3"/>
      <c r="N509" s="53"/>
    </row>
    <row r="510" spans="1:14" ht="13.2">
      <c r="A510" s="51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3"/>
      <c r="N510" s="53"/>
    </row>
    <row r="511" spans="1:14" ht="13.2">
      <c r="A511" s="51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3"/>
      <c r="N511" s="53"/>
    </row>
    <row r="512" spans="1:14" ht="13.2">
      <c r="A512" s="51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3"/>
      <c r="N512" s="53"/>
    </row>
    <row r="513" spans="1:14" ht="13.2">
      <c r="A513" s="51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3"/>
      <c r="N513" s="53"/>
    </row>
    <row r="514" spans="1:14" ht="13.2">
      <c r="A514" s="51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3"/>
      <c r="N514" s="53"/>
    </row>
    <row r="515" spans="1:14" ht="13.2">
      <c r="A515" s="51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3"/>
      <c r="N515" s="53"/>
    </row>
    <row r="516" spans="1:14" ht="13.2">
      <c r="A516" s="51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3"/>
      <c r="N516" s="53"/>
    </row>
    <row r="517" spans="1:14" ht="13.2">
      <c r="A517" s="51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3"/>
      <c r="N517" s="53"/>
    </row>
    <row r="518" spans="1:14" ht="13.2">
      <c r="A518" s="51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3"/>
      <c r="N518" s="53"/>
    </row>
    <row r="519" spans="1:14" ht="13.2">
      <c r="A519" s="51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3"/>
      <c r="N519" s="53"/>
    </row>
    <row r="520" spans="1:14" ht="13.2">
      <c r="A520" s="51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3"/>
      <c r="N520" s="53"/>
    </row>
    <row r="521" spans="1:14" ht="13.2">
      <c r="A521" s="51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3"/>
      <c r="N521" s="53"/>
    </row>
    <row r="522" spans="1:14" ht="13.2">
      <c r="A522" s="51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3"/>
      <c r="N522" s="53"/>
    </row>
    <row r="523" spans="1:14" ht="13.2">
      <c r="A523" s="51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3"/>
      <c r="N523" s="53"/>
    </row>
    <row r="524" spans="1:14" ht="13.2">
      <c r="A524" s="51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3"/>
      <c r="N524" s="53"/>
    </row>
    <row r="525" spans="1:14" ht="13.2">
      <c r="A525" s="51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3"/>
      <c r="N525" s="53"/>
    </row>
    <row r="526" spans="1:14" ht="13.2">
      <c r="A526" s="51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3"/>
      <c r="N526" s="53"/>
    </row>
    <row r="527" spans="1:14" ht="13.2">
      <c r="A527" s="51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3"/>
      <c r="N527" s="53"/>
    </row>
    <row r="528" spans="1:14" ht="13.2">
      <c r="A528" s="51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3"/>
      <c r="N528" s="53"/>
    </row>
    <row r="529" spans="1:14" ht="13.2">
      <c r="A529" s="51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3"/>
      <c r="N529" s="53"/>
    </row>
    <row r="530" spans="1:14" ht="13.2">
      <c r="A530" s="51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3"/>
      <c r="N530" s="53"/>
    </row>
    <row r="531" spans="1:14" ht="13.2">
      <c r="A531" s="51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3"/>
      <c r="N531" s="53"/>
    </row>
    <row r="532" spans="1:14" ht="13.2">
      <c r="A532" s="51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3"/>
      <c r="N532" s="53"/>
    </row>
    <row r="533" spans="1:14" ht="13.2">
      <c r="A533" s="51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3"/>
      <c r="N533" s="53"/>
    </row>
    <row r="534" spans="1:14" ht="13.2">
      <c r="A534" s="51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3"/>
      <c r="N534" s="53"/>
    </row>
    <row r="535" spans="1:14" ht="13.2">
      <c r="A535" s="51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3"/>
      <c r="N535" s="53"/>
    </row>
    <row r="536" spans="1:14" ht="13.2">
      <c r="A536" s="51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3"/>
      <c r="N536" s="53"/>
    </row>
    <row r="537" spans="1:14" ht="13.2">
      <c r="A537" s="51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3"/>
      <c r="N537" s="53"/>
    </row>
    <row r="538" spans="1:14" ht="13.2">
      <c r="A538" s="51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3"/>
      <c r="N538" s="53"/>
    </row>
    <row r="539" spans="1:14" ht="13.2">
      <c r="A539" s="51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3"/>
      <c r="N539" s="53"/>
    </row>
    <row r="540" spans="1:14" ht="13.2">
      <c r="A540" s="51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3"/>
      <c r="N540" s="53"/>
    </row>
    <row r="541" spans="1:14" ht="13.2">
      <c r="A541" s="51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3"/>
      <c r="N541" s="53"/>
    </row>
    <row r="542" spans="1:14" ht="13.2">
      <c r="A542" s="51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3"/>
      <c r="N542" s="53"/>
    </row>
    <row r="543" spans="1:14" ht="13.2">
      <c r="A543" s="51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3"/>
      <c r="N543" s="53"/>
    </row>
    <row r="544" spans="1:14" ht="13.2">
      <c r="A544" s="51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3"/>
      <c r="N544" s="53"/>
    </row>
    <row r="545" spans="1:14" ht="13.2">
      <c r="A545" s="51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3"/>
      <c r="N545" s="53"/>
    </row>
    <row r="546" spans="1:14" ht="13.2">
      <c r="A546" s="51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3"/>
      <c r="N546" s="53"/>
    </row>
    <row r="547" spans="1:14" ht="13.2">
      <c r="A547" s="51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3"/>
      <c r="N547" s="53"/>
    </row>
    <row r="548" spans="1:14" ht="13.2">
      <c r="A548" s="51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3"/>
      <c r="N548" s="53"/>
    </row>
    <row r="549" spans="1:14" ht="13.2">
      <c r="A549" s="51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3"/>
      <c r="N549" s="53"/>
    </row>
    <row r="550" spans="1:14" ht="13.2">
      <c r="A550" s="51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3"/>
      <c r="N550" s="53"/>
    </row>
    <row r="551" spans="1:14" ht="13.2">
      <c r="A551" s="51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3"/>
      <c r="N551" s="53"/>
    </row>
    <row r="552" spans="1:14" ht="13.2">
      <c r="A552" s="51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3"/>
      <c r="N552" s="53"/>
    </row>
    <row r="553" spans="1:14" ht="13.2">
      <c r="A553" s="51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3"/>
      <c r="N553" s="53"/>
    </row>
    <row r="554" spans="1:14" ht="13.2">
      <c r="A554" s="51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3"/>
      <c r="N554" s="53"/>
    </row>
    <row r="555" spans="1:14" ht="13.2">
      <c r="A555" s="51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3"/>
      <c r="N555" s="53"/>
    </row>
    <row r="556" spans="1:14" ht="13.2">
      <c r="A556" s="51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3"/>
      <c r="N556" s="53"/>
    </row>
    <row r="557" spans="1:14" ht="13.2">
      <c r="A557" s="51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3"/>
      <c r="N557" s="53"/>
    </row>
    <row r="558" spans="1:14" ht="13.2">
      <c r="A558" s="51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3"/>
      <c r="N558" s="53"/>
    </row>
    <row r="559" spans="1:14" ht="13.2">
      <c r="A559" s="51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3"/>
      <c r="N559" s="53"/>
    </row>
    <row r="560" spans="1:14" ht="13.2">
      <c r="A560" s="51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3"/>
      <c r="N560" s="53"/>
    </row>
    <row r="561" spans="1:14" ht="13.2">
      <c r="A561" s="51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3"/>
      <c r="N561" s="53"/>
    </row>
    <row r="562" spans="1:14" ht="13.2">
      <c r="A562" s="51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3"/>
      <c r="N562" s="53"/>
    </row>
    <row r="563" spans="1:14" ht="13.2">
      <c r="A563" s="51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3"/>
      <c r="N563" s="53"/>
    </row>
    <row r="564" spans="1:14" ht="13.2">
      <c r="A564" s="51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3"/>
      <c r="N564" s="53"/>
    </row>
    <row r="565" spans="1:14" ht="13.2">
      <c r="A565" s="51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3"/>
      <c r="N565" s="53"/>
    </row>
    <row r="566" spans="1:14" ht="13.2">
      <c r="A566" s="51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3"/>
      <c r="N566" s="53"/>
    </row>
    <row r="567" spans="1:14" ht="13.2">
      <c r="A567" s="51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3"/>
      <c r="N567" s="53"/>
    </row>
    <row r="568" spans="1:14" ht="13.2">
      <c r="A568" s="51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3"/>
      <c r="N568" s="53"/>
    </row>
    <row r="569" spans="1:14" ht="13.2">
      <c r="A569" s="51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3"/>
      <c r="N569" s="53"/>
    </row>
    <row r="570" spans="1:14" ht="13.2">
      <c r="A570" s="51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3"/>
      <c r="N570" s="53"/>
    </row>
    <row r="571" spans="1:14" ht="13.2">
      <c r="A571" s="51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3"/>
      <c r="N571" s="53"/>
    </row>
    <row r="572" spans="1:14" ht="13.2">
      <c r="A572" s="51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3"/>
      <c r="N572" s="53"/>
    </row>
    <row r="573" spans="1:14" ht="13.2">
      <c r="A573" s="51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3"/>
      <c r="N573" s="53"/>
    </row>
    <row r="574" spans="1:14" ht="13.2">
      <c r="A574" s="51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3"/>
      <c r="N574" s="53"/>
    </row>
    <row r="575" spans="1:14" ht="13.2">
      <c r="A575" s="51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3"/>
      <c r="N575" s="53"/>
    </row>
    <row r="576" spans="1:14" ht="13.2">
      <c r="A576" s="51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3"/>
      <c r="N576" s="53"/>
    </row>
    <row r="577" spans="1:14" ht="13.2">
      <c r="A577" s="51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3"/>
      <c r="N577" s="53"/>
    </row>
    <row r="578" spans="1:14" ht="13.2">
      <c r="A578" s="51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3"/>
      <c r="N578" s="53"/>
    </row>
    <row r="579" spans="1:14" ht="13.2">
      <c r="A579" s="51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3"/>
      <c r="N579" s="53"/>
    </row>
    <row r="580" spans="1:14" ht="13.2">
      <c r="A580" s="51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3"/>
      <c r="N580" s="53"/>
    </row>
    <row r="581" spans="1:14" ht="13.2">
      <c r="A581" s="51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3"/>
      <c r="N581" s="53"/>
    </row>
    <row r="582" spans="1:14" ht="13.2">
      <c r="A582" s="51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3"/>
      <c r="N582" s="53"/>
    </row>
    <row r="583" spans="1:14" ht="13.2">
      <c r="A583" s="51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3"/>
      <c r="N583" s="53"/>
    </row>
    <row r="584" spans="1:14" ht="13.2">
      <c r="A584" s="51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3"/>
      <c r="N584" s="53"/>
    </row>
    <row r="585" spans="1:14" ht="13.2">
      <c r="A585" s="51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3"/>
      <c r="N585" s="53"/>
    </row>
    <row r="586" spans="1:14" ht="13.2">
      <c r="A586" s="51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3"/>
      <c r="N586" s="53"/>
    </row>
    <row r="587" spans="1:14" ht="13.2">
      <c r="A587" s="51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3"/>
      <c r="N587" s="53"/>
    </row>
    <row r="588" spans="1:14" ht="13.2">
      <c r="A588" s="51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3"/>
      <c r="N588" s="53"/>
    </row>
    <row r="589" spans="1:14" ht="13.2">
      <c r="A589" s="51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3"/>
      <c r="N589" s="53"/>
    </row>
    <row r="590" spans="1:14" ht="13.2">
      <c r="A590" s="51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3"/>
      <c r="N590" s="53"/>
    </row>
    <row r="591" spans="1:14" ht="13.2">
      <c r="A591" s="51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3"/>
      <c r="N591" s="53"/>
    </row>
    <row r="592" spans="1:14" ht="13.2">
      <c r="A592" s="51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3"/>
      <c r="N592" s="53"/>
    </row>
    <row r="593" spans="1:14" ht="13.2">
      <c r="A593" s="51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3"/>
      <c r="N593" s="53"/>
    </row>
    <row r="594" spans="1:14" ht="13.2">
      <c r="A594" s="51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3"/>
      <c r="N594" s="53"/>
    </row>
    <row r="595" spans="1:14" ht="13.2">
      <c r="A595" s="51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3"/>
      <c r="N595" s="53"/>
    </row>
    <row r="596" spans="1:14" ht="13.2">
      <c r="A596" s="51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3"/>
      <c r="N596" s="53"/>
    </row>
    <row r="597" spans="1:14" ht="13.2">
      <c r="A597" s="51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3"/>
      <c r="N597" s="53"/>
    </row>
    <row r="598" spans="1:14" ht="13.2">
      <c r="A598" s="51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3"/>
      <c r="N598" s="53"/>
    </row>
    <row r="599" spans="1:14" ht="13.2">
      <c r="A599" s="51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3"/>
      <c r="N599" s="53"/>
    </row>
    <row r="600" spans="1:14" ht="13.2">
      <c r="A600" s="51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3"/>
      <c r="N600" s="53"/>
    </row>
    <row r="601" spans="1:14" ht="13.2">
      <c r="A601" s="51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3"/>
      <c r="N601" s="53"/>
    </row>
    <row r="602" spans="1:14" ht="13.2">
      <c r="A602" s="51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3"/>
      <c r="N602" s="53"/>
    </row>
    <row r="603" spans="1:14" ht="13.2">
      <c r="A603" s="51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3"/>
      <c r="N603" s="53"/>
    </row>
    <row r="604" spans="1:14" ht="13.2">
      <c r="A604" s="51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3"/>
      <c r="N604" s="53"/>
    </row>
    <row r="605" spans="1:14" ht="13.2">
      <c r="A605" s="51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3"/>
      <c r="N605" s="53"/>
    </row>
    <row r="606" spans="1:14" ht="13.2">
      <c r="A606" s="51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3"/>
      <c r="N606" s="53"/>
    </row>
    <row r="607" spans="1:14" ht="13.2">
      <c r="A607" s="51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3"/>
      <c r="N607" s="53"/>
    </row>
    <row r="608" spans="1:14" ht="13.2">
      <c r="A608" s="51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3"/>
      <c r="N608" s="53"/>
    </row>
    <row r="609" spans="1:14" ht="13.2">
      <c r="A609" s="51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3"/>
      <c r="N609" s="53"/>
    </row>
    <row r="610" spans="1:14" ht="13.2">
      <c r="A610" s="51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3"/>
      <c r="N610" s="53"/>
    </row>
    <row r="611" spans="1:14" ht="13.2">
      <c r="A611" s="51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3"/>
      <c r="N611" s="53"/>
    </row>
    <row r="612" spans="1:14" ht="13.2">
      <c r="A612" s="51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3"/>
      <c r="N612" s="53"/>
    </row>
    <row r="613" spans="1:14" ht="13.2">
      <c r="A613" s="51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3"/>
      <c r="N613" s="53"/>
    </row>
    <row r="614" spans="1:14" ht="13.2">
      <c r="A614" s="51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3"/>
      <c r="N614" s="53"/>
    </row>
    <row r="615" spans="1:14" ht="13.2">
      <c r="A615" s="51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3"/>
      <c r="N615" s="53"/>
    </row>
    <row r="616" spans="1:14" ht="13.2">
      <c r="A616" s="51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3"/>
      <c r="N616" s="53"/>
    </row>
    <row r="617" spans="1:14" ht="13.2">
      <c r="A617" s="51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3"/>
      <c r="N617" s="53"/>
    </row>
    <row r="618" spans="1:14" ht="13.2">
      <c r="A618" s="51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3"/>
      <c r="N618" s="53"/>
    </row>
    <row r="619" spans="1:14" ht="13.2">
      <c r="A619" s="51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3"/>
      <c r="N619" s="53"/>
    </row>
    <row r="620" spans="1:14" ht="13.2">
      <c r="A620" s="51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3"/>
      <c r="N620" s="53"/>
    </row>
    <row r="621" spans="1:14" ht="13.2">
      <c r="A621" s="51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3"/>
      <c r="N621" s="53"/>
    </row>
    <row r="622" spans="1:14" ht="13.2">
      <c r="A622" s="51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3"/>
      <c r="N622" s="53"/>
    </row>
    <row r="623" spans="1:14" ht="13.2">
      <c r="A623" s="51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3"/>
      <c r="N623" s="53"/>
    </row>
    <row r="624" spans="1:14" ht="13.2">
      <c r="A624" s="51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3"/>
      <c r="N624" s="53"/>
    </row>
    <row r="625" spans="1:14" ht="13.2">
      <c r="A625" s="51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3"/>
      <c r="N625" s="53"/>
    </row>
    <row r="626" spans="1:14" ht="13.2">
      <c r="A626" s="51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3"/>
      <c r="N626" s="53"/>
    </row>
    <row r="627" spans="1:14" ht="13.2">
      <c r="A627" s="51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3"/>
      <c r="N627" s="53"/>
    </row>
    <row r="628" spans="1:14" ht="13.2">
      <c r="A628" s="51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3"/>
      <c r="N628" s="53"/>
    </row>
    <row r="629" spans="1:14" ht="13.2">
      <c r="A629" s="51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3"/>
      <c r="N629" s="53"/>
    </row>
    <row r="630" spans="1:14" ht="13.2">
      <c r="A630" s="51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3"/>
      <c r="N630" s="53"/>
    </row>
    <row r="631" spans="1:14" ht="13.2">
      <c r="A631" s="51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3"/>
      <c r="N631" s="53"/>
    </row>
    <row r="632" spans="1:14" ht="13.2">
      <c r="A632" s="51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3"/>
      <c r="N632" s="53"/>
    </row>
    <row r="633" spans="1:14" ht="13.2">
      <c r="A633" s="51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3"/>
      <c r="N633" s="53"/>
    </row>
    <row r="634" spans="1:14" ht="13.2">
      <c r="A634" s="51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3"/>
      <c r="N634" s="53"/>
    </row>
    <row r="635" spans="1:14" ht="13.2">
      <c r="A635" s="51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3"/>
      <c r="N635" s="53"/>
    </row>
    <row r="636" spans="1:14" ht="13.2">
      <c r="A636" s="51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3"/>
      <c r="N636" s="53"/>
    </row>
    <row r="637" spans="1:14" ht="13.2">
      <c r="A637" s="51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3"/>
      <c r="N637" s="53"/>
    </row>
    <row r="638" spans="1:14" ht="13.2">
      <c r="A638" s="51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3"/>
      <c r="N638" s="53"/>
    </row>
    <row r="639" spans="1:14" ht="13.2">
      <c r="A639" s="51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3"/>
      <c r="N639" s="53"/>
    </row>
    <row r="640" spans="1:14" ht="13.2">
      <c r="A640" s="51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3"/>
      <c r="N640" s="53"/>
    </row>
    <row r="641" spans="1:14" ht="13.2">
      <c r="A641" s="51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3"/>
      <c r="N641" s="53"/>
    </row>
    <row r="642" spans="1:14" ht="13.2">
      <c r="A642" s="51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3"/>
      <c r="N642" s="53"/>
    </row>
    <row r="643" spans="1:14" ht="13.2">
      <c r="A643" s="51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3"/>
      <c r="N643" s="53"/>
    </row>
    <row r="644" spans="1:14" ht="13.2">
      <c r="A644" s="51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3"/>
      <c r="N644" s="53"/>
    </row>
    <row r="645" spans="1:14" ht="13.2">
      <c r="A645" s="51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3"/>
      <c r="N645" s="53"/>
    </row>
    <row r="646" spans="1:14" ht="13.2">
      <c r="A646" s="51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3"/>
      <c r="N646" s="53"/>
    </row>
    <row r="647" spans="1:14" ht="13.2">
      <c r="A647" s="51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3"/>
      <c r="N647" s="53"/>
    </row>
    <row r="648" spans="1:14" ht="13.2">
      <c r="A648" s="51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3"/>
      <c r="N648" s="53"/>
    </row>
    <row r="649" spans="1:14" ht="13.2">
      <c r="A649" s="51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3"/>
      <c r="N649" s="53"/>
    </row>
    <row r="650" spans="1:14" ht="13.2">
      <c r="A650" s="51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3"/>
      <c r="N650" s="53"/>
    </row>
    <row r="651" spans="1:14" ht="13.2">
      <c r="A651" s="51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3"/>
      <c r="N651" s="53"/>
    </row>
    <row r="652" spans="1:14" ht="13.2">
      <c r="A652" s="51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3"/>
      <c r="N652" s="53"/>
    </row>
    <row r="653" spans="1:14" ht="13.2">
      <c r="A653" s="51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3"/>
      <c r="N653" s="53"/>
    </row>
    <row r="654" spans="1:14" ht="13.2">
      <c r="A654" s="51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3"/>
      <c r="N654" s="53"/>
    </row>
    <row r="655" spans="1:14" ht="13.2">
      <c r="A655" s="51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3"/>
      <c r="N655" s="53"/>
    </row>
    <row r="656" spans="1:14" ht="13.2">
      <c r="A656" s="51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3"/>
      <c r="N656" s="53"/>
    </row>
    <row r="657" spans="1:14" ht="13.2">
      <c r="A657" s="51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3"/>
      <c r="N657" s="53"/>
    </row>
    <row r="658" spans="1:14" ht="13.2">
      <c r="A658" s="51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3"/>
      <c r="N658" s="53"/>
    </row>
    <row r="659" spans="1:14" ht="13.2">
      <c r="A659" s="51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3"/>
      <c r="N659" s="53"/>
    </row>
    <row r="660" spans="1:14" ht="13.2">
      <c r="A660" s="51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3"/>
      <c r="N660" s="53"/>
    </row>
    <row r="661" spans="1:14" ht="13.2">
      <c r="A661" s="51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3"/>
      <c r="N661" s="53"/>
    </row>
    <row r="662" spans="1:14" ht="13.2">
      <c r="A662" s="51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3"/>
      <c r="N662" s="53"/>
    </row>
    <row r="663" spans="1:14" ht="13.2">
      <c r="A663" s="51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3"/>
      <c r="N663" s="53"/>
    </row>
    <row r="664" spans="1:14" ht="13.2">
      <c r="A664" s="51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3"/>
      <c r="N664" s="53"/>
    </row>
    <row r="665" spans="1:14" ht="13.2">
      <c r="A665" s="51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3"/>
      <c r="N665" s="53"/>
    </row>
    <row r="666" spans="1:14" ht="13.2">
      <c r="A666" s="51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3"/>
      <c r="N666" s="53"/>
    </row>
    <row r="667" spans="1:14" ht="13.2">
      <c r="A667" s="51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3"/>
      <c r="N667" s="53"/>
    </row>
    <row r="668" spans="1:14" ht="13.2">
      <c r="A668" s="51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3"/>
      <c r="N668" s="53"/>
    </row>
    <row r="669" spans="1:14" ht="13.2">
      <c r="A669" s="51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3"/>
      <c r="N669" s="53"/>
    </row>
    <row r="670" spans="1:14" ht="13.2">
      <c r="A670" s="51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3"/>
      <c r="N670" s="53"/>
    </row>
    <row r="671" spans="1:14" ht="13.2">
      <c r="A671" s="51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3"/>
      <c r="N671" s="53"/>
    </row>
    <row r="672" spans="1:14" ht="13.2">
      <c r="A672" s="51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3"/>
      <c r="N672" s="53"/>
    </row>
    <row r="673" spans="1:14" ht="13.2">
      <c r="A673" s="51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3"/>
      <c r="N673" s="53"/>
    </row>
    <row r="674" spans="1:14" ht="13.2">
      <c r="A674" s="51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3"/>
      <c r="N674" s="53"/>
    </row>
    <row r="675" spans="1:14" ht="13.2">
      <c r="A675" s="51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3"/>
      <c r="N675" s="53"/>
    </row>
    <row r="676" spans="1:14" ht="13.2">
      <c r="A676" s="51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3"/>
      <c r="N676" s="53"/>
    </row>
    <row r="677" spans="1:14" ht="13.2">
      <c r="A677" s="51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3"/>
      <c r="N677" s="53"/>
    </row>
    <row r="678" spans="1:14" ht="13.2">
      <c r="A678" s="51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3"/>
      <c r="N678" s="53"/>
    </row>
    <row r="679" spans="1:14" ht="13.2">
      <c r="A679" s="51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3"/>
      <c r="N679" s="53"/>
    </row>
    <row r="680" spans="1:14" ht="13.2">
      <c r="A680" s="51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3"/>
      <c r="N680" s="53"/>
    </row>
    <row r="681" spans="1:14" ht="13.2">
      <c r="A681" s="51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3"/>
      <c r="N681" s="53"/>
    </row>
    <row r="682" spans="1:14" ht="13.2">
      <c r="A682" s="51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3"/>
      <c r="N682" s="53"/>
    </row>
    <row r="683" spans="1:14" ht="13.2">
      <c r="A683" s="51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3"/>
      <c r="N683" s="53"/>
    </row>
    <row r="684" spans="1:14" ht="13.2">
      <c r="A684" s="51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3"/>
      <c r="N684" s="53"/>
    </row>
    <row r="685" spans="1:14" ht="13.2">
      <c r="A685" s="51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3"/>
      <c r="N685" s="53"/>
    </row>
    <row r="686" spans="1:14" ht="13.2">
      <c r="A686" s="51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3"/>
      <c r="N686" s="53"/>
    </row>
    <row r="687" spans="1:14" ht="13.2">
      <c r="A687" s="51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3"/>
      <c r="N687" s="53"/>
    </row>
    <row r="688" spans="1:14" ht="13.2">
      <c r="A688" s="51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3"/>
      <c r="N688" s="53"/>
    </row>
    <row r="689" spans="1:14" ht="13.2">
      <c r="A689" s="51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3"/>
      <c r="N689" s="53"/>
    </row>
    <row r="690" spans="1:14" ht="13.2">
      <c r="A690" s="51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3"/>
      <c r="N690" s="53"/>
    </row>
    <row r="691" spans="1:14" ht="13.2">
      <c r="A691" s="51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3"/>
      <c r="N691" s="53"/>
    </row>
    <row r="692" spans="1:14" ht="13.2">
      <c r="A692" s="51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3"/>
      <c r="N692" s="53"/>
    </row>
    <row r="693" spans="1:14" ht="13.2">
      <c r="A693" s="51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3"/>
      <c r="N693" s="53"/>
    </row>
    <row r="694" spans="1:14" ht="13.2">
      <c r="A694" s="51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3"/>
      <c r="N694" s="53"/>
    </row>
    <row r="695" spans="1:14" ht="13.2">
      <c r="A695" s="51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3"/>
      <c r="N695" s="53"/>
    </row>
    <row r="696" spans="1:14" ht="13.2">
      <c r="A696" s="51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3"/>
      <c r="N696" s="53"/>
    </row>
    <row r="697" spans="1:14" ht="13.2">
      <c r="A697" s="51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3"/>
      <c r="N697" s="53"/>
    </row>
    <row r="698" spans="1:14" ht="13.2">
      <c r="A698" s="51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3"/>
      <c r="N698" s="53"/>
    </row>
    <row r="699" spans="1:14" ht="13.2">
      <c r="A699" s="51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3"/>
      <c r="N699" s="53"/>
    </row>
    <row r="700" spans="1:14" ht="13.2">
      <c r="A700" s="51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3"/>
      <c r="N700" s="53"/>
    </row>
    <row r="701" spans="1:14" ht="13.2">
      <c r="A701" s="51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3"/>
      <c r="N701" s="53"/>
    </row>
    <row r="702" spans="1:14" ht="13.2">
      <c r="A702" s="51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3"/>
      <c r="N702" s="53"/>
    </row>
    <row r="703" spans="1:14" ht="13.2">
      <c r="A703" s="51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3"/>
      <c r="N703" s="53"/>
    </row>
    <row r="704" spans="1:14" ht="13.2">
      <c r="A704" s="51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3"/>
      <c r="N704" s="53"/>
    </row>
    <row r="705" spans="1:14" ht="13.2">
      <c r="A705" s="51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3"/>
      <c r="N705" s="53"/>
    </row>
    <row r="706" spans="1:14" ht="13.2">
      <c r="A706" s="51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3"/>
      <c r="N706" s="53"/>
    </row>
    <row r="707" spans="1:14" ht="13.2">
      <c r="A707" s="51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3"/>
      <c r="N707" s="53"/>
    </row>
    <row r="708" spans="1:14" ht="13.2">
      <c r="A708" s="51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3"/>
      <c r="N708" s="53"/>
    </row>
    <row r="709" spans="1:14" ht="13.2">
      <c r="A709" s="51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3"/>
      <c r="N709" s="53"/>
    </row>
    <row r="710" spans="1:14" ht="13.2">
      <c r="A710" s="51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3"/>
      <c r="N710" s="53"/>
    </row>
    <row r="711" spans="1:14" ht="13.2">
      <c r="A711" s="51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3"/>
      <c r="N711" s="53"/>
    </row>
    <row r="712" spans="1:14" ht="13.2">
      <c r="A712" s="51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3"/>
      <c r="N712" s="53"/>
    </row>
    <row r="713" spans="1:14" ht="13.2">
      <c r="A713" s="51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3"/>
      <c r="N713" s="53"/>
    </row>
    <row r="714" spans="1:14" ht="13.2">
      <c r="A714" s="51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3"/>
      <c r="N714" s="53"/>
    </row>
    <row r="715" spans="1:14" ht="13.2">
      <c r="A715" s="51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3"/>
      <c r="N715" s="53"/>
    </row>
    <row r="716" spans="1:14" ht="13.2">
      <c r="A716" s="51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3"/>
      <c r="N716" s="53"/>
    </row>
    <row r="717" spans="1:14" ht="13.2">
      <c r="A717" s="51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3"/>
      <c r="N717" s="53"/>
    </row>
    <row r="718" spans="1:14" ht="13.2">
      <c r="A718" s="51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3"/>
      <c r="N718" s="53"/>
    </row>
    <row r="719" spans="1:14" ht="13.2">
      <c r="A719" s="51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3"/>
      <c r="N719" s="53"/>
    </row>
    <row r="720" spans="1:14" ht="13.2">
      <c r="A720" s="51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3"/>
      <c r="N720" s="53"/>
    </row>
    <row r="721" spans="1:14" ht="13.2">
      <c r="A721" s="51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3"/>
      <c r="N721" s="53"/>
    </row>
    <row r="722" spans="1:14" ht="13.2">
      <c r="A722" s="51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3"/>
      <c r="N722" s="53"/>
    </row>
    <row r="723" spans="1:14" ht="13.2">
      <c r="A723" s="51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3"/>
      <c r="N723" s="53"/>
    </row>
    <row r="724" spans="1:14" ht="13.2">
      <c r="A724" s="51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3"/>
      <c r="N724" s="53"/>
    </row>
    <row r="725" spans="1:14" ht="13.2">
      <c r="A725" s="51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3"/>
      <c r="N725" s="53"/>
    </row>
    <row r="726" spans="1:14" ht="13.2">
      <c r="A726" s="51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3"/>
      <c r="N726" s="53"/>
    </row>
    <row r="727" spans="1:14" ht="13.2">
      <c r="A727" s="51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3"/>
      <c r="N727" s="53"/>
    </row>
    <row r="728" spans="1:14" ht="13.2">
      <c r="A728" s="51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3"/>
      <c r="N728" s="53"/>
    </row>
    <row r="729" spans="1:14" ht="13.2">
      <c r="A729" s="51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3"/>
      <c r="N729" s="53"/>
    </row>
    <row r="730" spans="1:14" ht="13.2">
      <c r="A730" s="51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3"/>
      <c r="N730" s="53"/>
    </row>
    <row r="731" spans="1:14" ht="13.2">
      <c r="A731" s="51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3"/>
      <c r="N731" s="53"/>
    </row>
    <row r="732" spans="1:14" ht="13.2">
      <c r="A732" s="51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3"/>
      <c r="N732" s="53"/>
    </row>
    <row r="733" spans="1:14" ht="13.2">
      <c r="A733" s="51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3"/>
      <c r="N733" s="53"/>
    </row>
    <row r="734" spans="1:14" ht="13.2">
      <c r="A734" s="51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3"/>
      <c r="N734" s="53"/>
    </row>
    <row r="735" spans="1:14" ht="13.2">
      <c r="A735" s="51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3"/>
      <c r="N735" s="53"/>
    </row>
    <row r="736" spans="1:14" ht="13.2">
      <c r="A736" s="51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3"/>
      <c r="N736" s="53"/>
    </row>
    <row r="737" spans="1:14" ht="13.2">
      <c r="A737" s="51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3"/>
      <c r="N737" s="53"/>
    </row>
    <row r="738" spans="1:14" ht="13.2">
      <c r="A738" s="51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3"/>
      <c r="N738" s="53"/>
    </row>
    <row r="739" spans="1:14" ht="13.2">
      <c r="A739" s="51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3"/>
      <c r="N739" s="53"/>
    </row>
    <row r="740" spans="1:14" ht="13.2">
      <c r="A740" s="51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3"/>
      <c r="N740" s="53"/>
    </row>
    <row r="741" spans="1:14" ht="13.2">
      <c r="A741" s="51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3"/>
      <c r="N741" s="53"/>
    </row>
    <row r="742" spans="1:14" ht="13.2">
      <c r="A742" s="51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3"/>
      <c r="N742" s="53"/>
    </row>
    <row r="743" spans="1:14" ht="13.2">
      <c r="A743" s="51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3"/>
      <c r="N743" s="53"/>
    </row>
    <row r="744" spans="1:14" ht="13.2">
      <c r="A744" s="51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3"/>
      <c r="N744" s="53"/>
    </row>
    <row r="745" spans="1:14" ht="13.2">
      <c r="A745" s="51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3"/>
      <c r="N745" s="53"/>
    </row>
    <row r="746" spans="1:14" ht="13.2">
      <c r="A746" s="51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3"/>
      <c r="N746" s="53"/>
    </row>
    <row r="747" spans="1:14" ht="13.2">
      <c r="A747" s="51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3"/>
      <c r="N747" s="53"/>
    </row>
    <row r="748" spans="1:14" ht="13.2">
      <c r="A748" s="51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3"/>
      <c r="N748" s="53"/>
    </row>
    <row r="749" spans="1:14" ht="13.2">
      <c r="A749" s="51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3"/>
      <c r="N749" s="53"/>
    </row>
    <row r="750" spans="1:14" ht="13.2">
      <c r="A750" s="51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3"/>
      <c r="N750" s="53"/>
    </row>
    <row r="751" spans="1:14" ht="13.2">
      <c r="A751" s="51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3"/>
      <c r="N751" s="53"/>
    </row>
    <row r="752" spans="1:14" ht="13.2">
      <c r="A752" s="51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3"/>
      <c r="N752" s="53"/>
    </row>
    <row r="753" spans="1:14" ht="13.2">
      <c r="A753" s="51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3"/>
      <c r="N753" s="53"/>
    </row>
    <row r="754" spans="1:14" ht="13.2">
      <c r="A754" s="51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3"/>
      <c r="N754" s="53"/>
    </row>
    <row r="755" spans="1:14" ht="13.2">
      <c r="A755" s="51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3"/>
      <c r="N755" s="53"/>
    </row>
    <row r="756" spans="1:14" ht="13.2">
      <c r="A756" s="51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3"/>
      <c r="N756" s="53"/>
    </row>
    <row r="757" spans="1:14" ht="13.2">
      <c r="A757" s="51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3"/>
      <c r="N757" s="53"/>
    </row>
    <row r="758" spans="1:14" ht="13.2">
      <c r="A758" s="51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3"/>
      <c r="N758" s="53"/>
    </row>
    <row r="759" spans="1:14" ht="13.2">
      <c r="A759" s="51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3"/>
      <c r="N759" s="53"/>
    </row>
    <row r="760" spans="1:14" ht="13.2">
      <c r="A760" s="51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3"/>
      <c r="N760" s="53"/>
    </row>
    <row r="761" spans="1:14" ht="13.2">
      <c r="A761" s="51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3"/>
      <c r="N761" s="53"/>
    </row>
    <row r="762" spans="1:14" ht="13.2">
      <c r="A762" s="51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3"/>
      <c r="N762" s="53"/>
    </row>
    <row r="763" spans="1:14" ht="13.2">
      <c r="A763" s="51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3"/>
      <c r="N763" s="53"/>
    </row>
    <row r="764" spans="1:14" ht="13.2">
      <c r="A764" s="51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3"/>
      <c r="N764" s="53"/>
    </row>
    <row r="765" spans="1:14" ht="13.2">
      <c r="A765" s="51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3"/>
      <c r="N765" s="53"/>
    </row>
    <row r="766" spans="1:14" ht="13.2">
      <c r="A766" s="51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3"/>
      <c r="N766" s="53"/>
    </row>
    <row r="767" spans="1:14" ht="13.2">
      <c r="A767" s="51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3"/>
      <c r="N767" s="53"/>
    </row>
    <row r="768" spans="1:14" ht="13.2">
      <c r="A768" s="51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3"/>
      <c r="N768" s="53"/>
    </row>
    <row r="769" spans="1:14" ht="13.2">
      <c r="A769" s="51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3"/>
      <c r="N769" s="53"/>
    </row>
    <row r="770" spans="1:14" ht="13.2">
      <c r="A770" s="51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3"/>
      <c r="N770" s="53"/>
    </row>
    <row r="771" spans="1:14" ht="13.2">
      <c r="A771" s="51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3"/>
      <c r="N771" s="53"/>
    </row>
    <row r="772" spans="1:14" ht="13.2">
      <c r="A772" s="51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3"/>
      <c r="N772" s="53"/>
    </row>
    <row r="773" spans="1:14" ht="13.2">
      <c r="A773" s="51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3"/>
      <c r="N773" s="53"/>
    </row>
    <row r="774" spans="1:14" ht="13.2">
      <c r="A774" s="51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3"/>
      <c r="N774" s="53"/>
    </row>
    <row r="775" spans="1:14" ht="13.2">
      <c r="A775" s="51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3"/>
      <c r="N775" s="53"/>
    </row>
    <row r="776" spans="1:14" ht="13.2">
      <c r="A776" s="51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3"/>
      <c r="N776" s="53"/>
    </row>
    <row r="777" spans="1:14" ht="13.2">
      <c r="A777" s="51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3"/>
      <c r="N777" s="53"/>
    </row>
    <row r="778" spans="1:14" ht="13.2">
      <c r="A778" s="51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3"/>
      <c r="N778" s="53"/>
    </row>
    <row r="779" spans="1:14" ht="13.2">
      <c r="A779" s="51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3"/>
      <c r="N779" s="53"/>
    </row>
    <row r="780" spans="1:14" ht="13.2">
      <c r="A780" s="51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3"/>
      <c r="N780" s="53"/>
    </row>
    <row r="781" spans="1:14" ht="13.2">
      <c r="A781" s="51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3"/>
      <c r="N781" s="53"/>
    </row>
    <row r="782" spans="1:14" ht="13.2">
      <c r="A782" s="51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3"/>
      <c r="N782" s="53"/>
    </row>
    <row r="783" spans="1:14" ht="13.2">
      <c r="A783" s="51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3"/>
      <c r="N783" s="53"/>
    </row>
    <row r="784" spans="1:14" ht="13.2">
      <c r="A784" s="51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3"/>
      <c r="N784" s="53"/>
    </row>
    <row r="785" spans="1:14" ht="13.2">
      <c r="A785" s="51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3"/>
      <c r="N785" s="53"/>
    </row>
    <row r="786" spans="1:14" ht="13.2">
      <c r="A786" s="51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3"/>
      <c r="N786" s="53"/>
    </row>
    <row r="787" spans="1:14" ht="13.2">
      <c r="A787" s="51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3"/>
      <c r="N787" s="53"/>
    </row>
    <row r="788" spans="1:14" ht="13.2">
      <c r="A788" s="51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3"/>
      <c r="N788" s="53"/>
    </row>
    <row r="789" spans="1:14" ht="13.2">
      <c r="A789" s="51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3"/>
      <c r="N789" s="53"/>
    </row>
    <row r="790" spans="1:14" ht="13.2">
      <c r="A790" s="51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3"/>
      <c r="N790" s="53"/>
    </row>
    <row r="791" spans="1:14" ht="13.2">
      <c r="A791" s="51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3"/>
      <c r="N791" s="53"/>
    </row>
    <row r="792" spans="1:14" ht="13.2">
      <c r="A792" s="51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3"/>
      <c r="N792" s="53"/>
    </row>
    <row r="793" spans="1:14" ht="13.2">
      <c r="A793" s="51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3"/>
      <c r="N793" s="53"/>
    </row>
    <row r="794" spans="1:14" ht="13.2">
      <c r="A794" s="51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3"/>
      <c r="N794" s="53"/>
    </row>
    <row r="795" spans="1:14" ht="13.2">
      <c r="A795" s="51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3"/>
      <c r="N795" s="53"/>
    </row>
    <row r="796" spans="1:14" ht="13.2">
      <c r="A796" s="51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3"/>
      <c r="N796" s="53"/>
    </row>
    <row r="797" spans="1:14" ht="13.2">
      <c r="A797" s="51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3"/>
      <c r="N797" s="53"/>
    </row>
    <row r="798" spans="1:14" ht="13.2">
      <c r="A798" s="51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3"/>
      <c r="N798" s="53"/>
    </row>
    <row r="799" spans="1:14" ht="13.2">
      <c r="A799" s="51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3"/>
      <c r="N799" s="53"/>
    </row>
    <row r="800" spans="1:14" ht="13.2">
      <c r="A800" s="51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3"/>
      <c r="N800" s="53"/>
    </row>
    <row r="801" spans="1:14" ht="13.2">
      <c r="A801" s="51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3"/>
      <c r="N801" s="53"/>
    </row>
    <row r="802" spans="1:14" ht="13.2">
      <c r="A802" s="51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3"/>
      <c r="N802" s="53"/>
    </row>
    <row r="803" spans="1:14" ht="13.2">
      <c r="A803" s="51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3"/>
      <c r="N803" s="53"/>
    </row>
    <row r="804" spans="1:14" ht="13.2">
      <c r="A804" s="51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3"/>
      <c r="N804" s="53"/>
    </row>
    <row r="805" spans="1:14" ht="13.2">
      <c r="A805" s="51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3"/>
      <c r="N805" s="53"/>
    </row>
    <row r="806" spans="1:14" ht="13.2">
      <c r="A806" s="51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3"/>
      <c r="N806" s="53"/>
    </row>
    <row r="807" spans="1:14" ht="13.2">
      <c r="A807" s="51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3"/>
      <c r="N807" s="53"/>
    </row>
    <row r="808" spans="1:14" ht="13.2">
      <c r="A808" s="51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3"/>
      <c r="N808" s="53"/>
    </row>
    <row r="809" spans="1:14" ht="13.2">
      <c r="A809" s="51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3"/>
      <c r="N809" s="53"/>
    </row>
    <row r="810" spans="1:14" ht="13.2">
      <c r="A810" s="51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3"/>
      <c r="N810" s="53"/>
    </row>
    <row r="811" spans="1:14" ht="13.2">
      <c r="A811" s="51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3"/>
      <c r="N811" s="53"/>
    </row>
    <row r="812" spans="1:14" ht="13.2">
      <c r="A812" s="51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3"/>
      <c r="N812" s="53"/>
    </row>
    <row r="813" spans="1:14" ht="13.2">
      <c r="A813" s="51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3"/>
      <c r="N813" s="53"/>
    </row>
    <row r="814" spans="1:14" ht="13.2">
      <c r="A814" s="51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3"/>
      <c r="N814" s="53"/>
    </row>
    <row r="815" spans="1:14" ht="13.2">
      <c r="A815" s="51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3"/>
      <c r="N815" s="53"/>
    </row>
    <row r="816" spans="1:14" ht="13.2">
      <c r="A816" s="51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3"/>
      <c r="N816" s="53"/>
    </row>
    <row r="817" spans="1:14" ht="13.2">
      <c r="A817" s="51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3"/>
      <c r="N817" s="53"/>
    </row>
    <row r="818" spans="1:14" ht="13.2">
      <c r="A818" s="51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3"/>
      <c r="N818" s="53"/>
    </row>
    <row r="819" spans="1:14" ht="13.2">
      <c r="A819" s="51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3"/>
      <c r="N819" s="53"/>
    </row>
    <row r="820" spans="1:14" ht="13.2">
      <c r="A820" s="51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3"/>
      <c r="N820" s="53"/>
    </row>
    <row r="821" spans="1:14" ht="13.2">
      <c r="A821" s="51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3"/>
      <c r="N821" s="53"/>
    </row>
    <row r="822" spans="1:14" ht="13.2">
      <c r="A822" s="51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3"/>
      <c r="N822" s="53"/>
    </row>
    <row r="823" spans="1:14" ht="13.2">
      <c r="A823" s="51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3"/>
      <c r="N823" s="53"/>
    </row>
    <row r="824" spans="1:14" ht="13.2">
      <c r="A824" s="51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3"/>
      <c r="N824" s="53"/>
    </row>
    <row r="825" spans="1:14" ht="13.2">
      <c r="A825" s="51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3"/>
      <c r="N825" s="53"/>
    </row>
    <row r="826" spans="1:14" ht="13.2">
      <c r="A826" s="51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3"/>
      <c r="N826" s="53"/>
    </row>
    <row r="827" spans="1:14" ht="13.2">
      <c r="A827" s="51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3"/>
      <c r="N827" s="53"/>
    </row>
    <row r="828" spans="1:14" ht="13.2">
      <c r="A828" s="51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3"/>
      <c r="N828" s="53"/>
    </row>
    <row r="829" spans="1:14" ht="13.2">
      <c r="A829" s="51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3"/>
      <c r="N829" s="53"/>
    </row>
    <row r="830" spans="1:14" ht="13.2">
      <c r="A830" s="51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3"/>
      <c r="N830" s="53"/>
    </row>
    <row r="831" spans="1:14" ht="13.2">
      <c r="A831" s="51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3"/>
      <c r="N831" s="53"/>
    </row>
    <row r="832" spans="1:14" ht="13.2">
      <c r="A832" s="51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3"/>
      <c r="N832" s="53"/>
    </row>
    <row r="833" spans="1:14" ht="13.2">
      <c r="A833" s="51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3"/>
      <c r="N833" s="53"/>
    </row>
    <row r="834" spans="1:14" ht="13.2">
      <c r="A834" s="51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3"/>
      <c r="N834" s="53"/>
    </row>
    <row r="835" spans="1:14" ht="13.2">
      <c r="A835" s="51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3"/>
      <c r="N835" s="53"/>
    </row>
    <row r="836" spans="1:14" ht="13.2">
      <c r="A836" s="51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3"/>
      <c r="N836" s="53"/>
    </row>
    <row r="837" spans="1:14" ht="13.2">
      <c r="A837" s="51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3"/>
      <c r="N837" s="53"/>
    </row>
    <row r="838" spans="1:14" ht="13.2">
      <c r="A838" s="51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3"/>
      <c r="N838" s="53"/>
    </row>
    <row r="839" spans="1:14" ht="13.2">
      <c r="A839" s="51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3"/>
      <c r="N839" s="53"/>
    </row>
    <row r="840" spans="1:14" ht="13.2">
      <c r="A840" s="51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3"/>
      <c r="N840" s="53"/>
    </row>
    <row r="841" spans="1:14" ht="13.2">
      <c r="A841" s="51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3"/>
      <c r="N841" s="53"/>
    </row>
    <row r="842" spans="1:14" ht="13.2">
      <c r="A842" s="51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3"/>
      <c r="N842" s="53"/>
    </row>
    <row r="843" spans="1:14" ht="13.2">
      <c r="A843" s="51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3"/>
      <c r="N843" s="53"/>
    </row>
    <row r="844" spans="1:14" ht="13.2">
      <c r="A844" s="51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3"/>
      <c r="N844" s="53"/>
    </row>
    <row r="845" spans="1:14" ht="13.2">
      <c r="A845" s="51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3"/>
      <c r="N845" s="53"/>
    </row>
    <row r="846" spans="1:14" ht="13.2">
      <c r="A846" s="51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3"/>
      <c r="N846" s="53"/>
    </row>
    <row r="847" spans="1:14" ht="13.2">
      <c r="A847" s="51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3"/>
      <c r="N847" s="53"/>
    </row>
    <row r="848" spans="1:14" ht="13.2">
      <c r="A848" s="51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3"/>
      <c r="N848" s="53"/>
    </row>
    <row r="849" spans="1:14" ht="13.2">
      <c r="A849" s="51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3"/>
      <c r="N849" s="53"/>
    </row>
    <row r="850" spans="1:14" ht="13.2">
      <c r="A850" s="51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3"/>
      <c r="N850" s="53"/>
    </row>
    <row r="851" spans="1:14" ht="13.2">
      <c r="A851" s="51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3"/>
      <c r="N851" s="53"/>
    </row>
    <row r="852" spans="1:14" ht="13.2">
      <c r="A852" s="51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3"/>
      <c r="N852" s="53"/>
    </row>
    <row r="853" spans="1:14" ht="13.2">
      <c r="A853" s="51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3"/>
      <c r="N853" s="53"/>
    </row>
    <row r="854" spans="1:14" ht="13.2">
      <c r="A854" s="51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3"/>
      <c r="N854" s="53"/>
    </row>
    <row r="855" spans="1:14" ht="13.2">
      <c r="A855" s="51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3"/>
      <c r="N855" s="53"/>
    </row>
    <row r="856" spans="1:14" ht="13.2">
      <c r="A856" s="51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3"/>
      <c r="N856" s="53"/>
    </row>
    <row r="857" spans="1:14" ht="13.2">
      <c r="A857" s="51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3"/>
      <c r="N857" s="53"/>
    </row>
    <row r="858" spans="1:14" ht="13.2">
      <c r="A858" s="51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3"/>
      <c r="N858" s="53"/>
    </row>
    <row r="859" spans="1:14" ht="13.2">
      <c r="A859" s="51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3"/>
      <c r="N859" s="53"/>
    </row>
    <row r="860" spans="1:14" ht="13.2">
      <c r="A860" s="51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3"/>
      <c r="N860" s="53"/>
    </row>
    <row r="861" spans="1:14" ht="13.2">
      <c r="A861" s="51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3"/>
      <c r="N861" s="53"/>
    </row>
    <row r="862" spans="1:14" ht="13.2">
      <c r="A862" s="51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3"/>
      <c r="N862" s="53"/>
    </row>
    <row r="863" spans="1:14" ht="13.2">
      <c r="A863" s="51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3"/>
      <c r="N863" s="53"/>
    </row>
    <row r="864" spans="1:14" ht="13.2">
      <c r="A864" s="51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3"/>
      <c r="N864" s="53"/>
    </row>
    <row r="865" spans="1:14" ht="13.2">
      <c r="A865" s="51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3"/>
      <c r="N865" s="53"/>
    </row>
    <row r="866" spans="1:14" ht="13.2">
      <c r="A866" s="51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3"/>
      <c r="N866" s="53"/>
    </row>
    <row r="867" spans="1:14" ht="13.2">
      <c r="A867" s="51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3"/>
      <c r="N867" s="53"/>
    </row>
    <row r="868" spans="1:14" ht="13.2">
      <c r="A868" s="51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3"/>
      <c r="N868" s="53"/>
    </row>
    <row r="869" spans="1:14" ht="13.2">
      <c r="A869" s="51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3"/>
      <c r="N869" s="53"/>
    </row>
    <row r="870" spans="1:14" ht="13.2">
      <c r="A870" s="51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3"/>
      <c r="N870" s="53"/>
    </row>
    <row r="871" spans="1:14" ht="13.2">
      <c r="A871" s="51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3"/>
      <c r="N871" s="53"/>
    </row>
    <row r="872" spans="1:14" ht="13.2">
      <c r="A872" s="51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3"/>
      <c r="N872" s="53"/>
    </row>
    <row r="873" spans="1:14" ht="13.2">
      <c r="A873" s="51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3"/>
      <c r="N873" s="53"/>
    </row>
    <row r="874" spans="1:14" ht="13.2">
      <c r="A874" s="51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3"/>
      <c r="N874" s="53"/>
    </row>
    <row r="875" spans="1:14" ht="13.2">
      <c r="A875" s="51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3"/>
      <c r="N875" s="53"/>
    </row>
    <row r="876" spans="1:14" ht="13.2">
      <c r="A876" s="51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3"/>
      <c r="N876" s="53"/>
    </row>
    <row r="877" spans="1:14" ht="13.2">
      <c r="A877" s="51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3"/>
      <c r="N877" s="53"/>
    </row>
    <row r="878" spans="1:14" ht="13.2">
      <c r="A878" s="51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3"/>
      <c r="N878" s="53"/>
    </row>
    <row r="879" spans="1:14" ht="13.2">
      <c r="A879" s="51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3"/>
      <c r="N879" s="53"/>
    </row>
    <row r="880" spans="1:14" ht="13.2">
      <c r="A880" s="51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3"/>
      <c r="N880" s="53"/>
    </row>
    <row r="881" spans="1:14" ht="13.2">
      <c r="A881" s="51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3"/>
      <c r="N881" s="53"/>
    </row>
    <row r="882" spans="1:14" ht="13.2">
      <c r="A882" s="51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3"/>
      <c r="N882" s="53"/>
    </row>
    <row r="883" spans="1:14" ht="13.2">
      <c r="A883" s="51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3"/>
      <c r="N883" s="53"/>
    </row>
    <row r="884" spans="1:14" ht="13.2">
      <c r="A884" s="51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3"/>
      <c r="N884" s="53"/>
    </row>
    <row r="885" spans="1:14" ht="13.2">
      <c r="A885" s="51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3"/>
      <c r="N885" s="53"/>
    </row>
    <row r="886" spans="1:14" ht="13.2">
      <c r="A886" s="51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3"/>
      <c r="N886" s="53"/>
    </row>
    <row r="887" spans="1:14" ht="13.2">
      <c r="A887" s="51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3"/>
      <c r="N887" s="53"/>
    </row>
    <row r="888" spans="1:14" ht="13.2">
      <c r="A888" s="51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3"/>
      <c r="N888" s="53"/>
    </row>
    <row r="889" spans="1:14" ht="13.2">
      <c r="A889" s="51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3"/>
      <c r="N889" s="53"/>
    </row>
    <row r="890" spans="1:14" ht="13.2">
      <c r="A890" s="51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3"/>
      <c r="N890" s="53"/>
    </row>
    <row r="891" spans="1:14" ht="13.2">
      <c r="A891" s="51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3"/>
      <c r="N891" s="53"/>
    </row>
    <row r="892" spans="1:14" ht="13.2">
      <c r="A892" s="51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3"/>
      <c r="N892" s="53"/>
    </row>
    <row r="893" spans="1:14" ht="13.2">
      <c r="A893" s="51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3"/>
      <c r="N893" s="53"/>
    </row>
    <row r="894" spans="1:14" ht="13.2">
      <c r="A894" s="51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3"/>
      <c r="N894" s="53"/>
    </row>
    <row r="895" spans="1:14" ht="13.2">
      <c r="A895" s="51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3"/>
      <c r="N895" s="53"/>
    </row>
    <row r="896" spans="1:14" ht="13.2">
      <c r="A896" s="51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3"/>
      <c r="N896" s="53"/>
    </row>
    <row r="897" spans="1:14" ht="13.2">
      <c r="A897" s="51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3"/>
      <c r="N897" s="53"/>
    </row>
    <row r="898" spans="1:14" ht="13.2">
      <c r="A898" s="51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3"/>
      <c r="N898" s="53"/>
    </row>
    <row r="899" spans="1:14" ht="13.2">
      <c r="A899" s="51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3"/>
      <c r="N899" s="53"/>
    </row>
    <row r="900" spans="1:14" ht="13.2">
      <c r="A900" s="51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3"/>
      <c r="N900" s="53"/>
    </row>
    <row r="901" spans="1:14" ht="13.2">
      <c r="A901" s="51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3"/>
      <c r="N901" s="53"/>
    </row>
    <row r="902" spans="1:14" ht="13.2">
      <c r="A902" s="51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3"/>
      <c r="N902" s="53"/>
    </row>
    <row r="903" spans="1:14" ht="13.2">
      <c r="A903" s="51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3"/>
      <c r="N903" s="53"/>
    </row>
    <row r="904" spans="1:14" ht="13.2">
      <c r="A904" s="51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3"/>
      <c r="N904" s="53"/>
    </row>
    <row r="905" spans="1:14" ht="13.2">
      <c r="A905" s="51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3"/>
      <c r="N905" s="53"/>
    </row>
    <row r="906" spans="1:14" ht="13.2">
      <c r="A906" s="51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3"/>
      <c r="N906" s="53"/>
    </row>
    <row r="907" spans="1:14" ht="13.2">
      <c r="A907" s="51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3"/>
      <c r="N907" s="53"/>
    </row>
    <row r="908" spans="1:14" ht="13.2">
      <c r="A908" s="51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3"/>
      <c r="N908" s="53"/>
    </row>
    <row r="909" spans="1:14" ht="13.2">
      <c r="A909" s="51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3"/>
      <c r="N909" s="53"/>
    </row>
    <row r="910" spans="1:14" ht="13.2">
      <c r="A910" s="51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3"/>
      <c r="N910" s="53"/>
    </row>
    <row r="911" spans="1:14" ht="13.2">
      <c r="A911" s="51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3"/>
      <c r="N911" s="53"/>
    </row>
    <row r="912" spans="1:14" ht="13.2">
      <c r="A912" s="51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3"/>
      <c r="N912" s="53"/>
    </row>
    <row r="913" spans="1:14" ht="13.2">
      <c r="A913" s="51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3"/>
      <c r="N913" s="53"/>
    </row>
    <row r="914" spans="1:14" ht="13.2">
      <c r="A914" s="51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3"/>
      <c r="N914" s="53"/>
    </row>
    <row r="915" spans="1:14" ht="13.2">
      <c r="A915" s="51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3"/>
      <c r="N915" s="53"/>
    </row>
    <row r="916" spans="1:14" ht="13.2">
      <c r="A916" s="51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3"/>
      <c r="N916" s="53"/>
    </row>
    <row r="917" spans="1:14" ht="13.2">
      <c r="A917" s="51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3"/>
      <c r="N917" s="53"/>
    </row>
    <row r="918" spans="1:14" ht="13.2">
      <c r="A918" s="51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3"/>
      <c r="N918" s="53"/>
    </row>
    <row r="919" spans="1:14" ht="13.2">
      <c r="A919" s="51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3"/>
      <c r="N919" s="53"/>
    </row>
    <row r="920" spans="1:14" ht="13.2">
      <c r="A920" s="51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3"/>
      <c r="N920" s="53"/>
    </row>
    <row r="921" spans="1:14" ht="13.2">
      <c r="A921" s="51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3"/>
      <c r="N921" s="53"/>
    </row>
    <row r="922" spans="1:14" ht="13.2">
      <c r="A922" s="51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3"/>
      <c r="N922" s="53"/>
    </row>
    <row r="923" spans="1:14" ht="13.2">
      <c r="A923" s="51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3"/>
      <c r="N923" s="53"/>
    </row>
    <row r="924" spans="1:14" ht="13.2">
      <c r="A924" s="51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3"/>
      <c r="N924" s="53"/>
    </row>
    <row r="925" spans="1:14" ht="13.2">
      <c r="A925" s="51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3"/>
      <c r="N925" s="53"/>
    </row>
    <row r="926" spans="1:14" ht="13.2">
      <c r="A926" s="51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3"/>
      <c r="N926" s="53"/>
    </row>
    <row r="927" spans="1:14" ht="13.2">
      <c r="A927" s="51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3"/>
      <c r="N927" s="53"/>
    </row>
    <row r="928" spans="1:14" ht="13.2">
      <c r="A928" s="51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3"/>
      <c r="N928" s="53"/>
    </row>
    <row r="929" spans="1:14" ht="13.2">
      <c r="A929" s="51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3"/>
      <c r="N929" s="53"/>
    </row>
    <row r="930" spans="1:14" ht="13.2">
      <c r="A930" s="51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3"/>
      <c r="N930" s="53"/>
    </row>
    <row r="931" spans="1:14" ht="13.2">
      <c r="A931" s="51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3"/>
      <c r="N931" s="53"/>
    </row>
    <row r="932" spans="1:14" ht="13.2">
      <c r="A932" s="51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3"/>
      <c r="N932" s="53"/>
    </row>
    <row r="933" spans="1:14" ht="13.2">
      <c r="A933" s="51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3"/>
      <c r="N933" s="53"/>
    </row>
    <row r="934" spans="1:14" ht="13.2">
      <c r="A934" s="51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3"/>
      <c r="N934" s="53"/>
    </row>
    <row r="935" spans="1:14" ht="13.2">
      <c r="A935" s="51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3"/>
      <c r="N935" s="53"/>
    </row>
    <row r="936" spans="1:14" ht="13.2">
      <c r="A936" s="51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3"/>
      <c r="N936" s="53"/>
    </row>
    <row r="937" spans="1:14" ht="13.2">
      <c r="A937" s="51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3"/>
      <c r="N937" s="53"/>
    </row>
    <row r="938" spans="1:14" ht="13.2">
      <c r="A938" s="51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3"/>
      <c r="N938" s="53"/>
    </row>
    <row r="939" spans="1:14" ht="13.2">
      <c r="A939" s="51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3"/>
      <c r="N939" s="53"/>
    </row>
    <row r="940" spans="1:14" ht="13.2">
      <c r="A940" s="51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3"/>
      <c r="N940" s="53"/>
    </row>
    <row r="941" spans="1:14" ht="13.2">
      <c r="A941" s="51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3"/>
      <c r="N941" s="53"/>
    </row>
    <row r="942" spans="1:14" ht="13.2">
      <c r="A942" s="51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3"/>
      <c r="N942" s="53"/>
    </row>
    <row r="943" spans="1:14" ht="13.2">
      <c r="A943" s="51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3"/>
      <c r="N943" s="53"/>
    </row>
    <row r="944" spans="1:14" ht="13.2">
      <c r="A944" s="51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3"/>
      <c r="N944" s="53"/>
    </row>
    <row r="945" spans="1:14" ht="13.2">
      <c r="A945" s="51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3"/>
      <c r="N945" s="53"/>
    </row>
    <row r="946" spans="1:14" ht="13.2">
      <c r="A946" s="51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3"/>
      <c r="N946" s="53"/>
    </row>
    <row r="947" spans="1:14" ht="13.2">
      <c r="A947" s="51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3"/>
      <c r="N947" s="53"/>
    </row>
    <row r="948" spans="1:14" ht="13.2">
      <c r="A948" s="51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3"/>
      <c r="N948" s="53"/>
    </row>
    <row r="949" spans="1:14" ht="13.2">
      <c r="A949" s="51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3"/>
      <c r="N949" s="53"/>
    </row>
    <row r="950" spans="1:14" ht="13.2">
      <c r="A950" s="51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3"/>
      <c r="N950" s="53"/>
    </row>
    <row r="951" spans="1:14" ht="13.2">
      <c r="A951" s="51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3"/>
      <c r="N951" s="53"/>
    </row>
    <row r="952" spans="1:14" ht="13.2">
      <c r="A952" s="51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3"/>
      <c r="N952" s="53"/>
    </row>
    <row r="953" spans="1:14" ht="13.2">
      <c r="A953" s="51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3"/>
      <c r="N953" s="53"/>
    </row>
    <row r="954" spans="1:14" ht="13.2">
      <c r="A954" s="51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3"/>
      <c r="N954" s="53"/>
    </row>
    <row r="955" spans="1:14" ht="13.2">
      <c r="A955" s="51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3"/>
      <c r="N955" s="53"/>
    </row>
    <row r="956" spans="1:14" ht="13.2">
      <c r="A956" s="51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3"/>
      <c r="N956" s="53"/>
    </row>
    <row r="957" spans="1:14" ht="13.2">
      <c r="A957" s="51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3"/>
      <c r="N957" s="53"/>
    </row>
    <row r="958" spans="1:14" ht="13.2">
      <c r="A958" s="51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3"/>
      <c r="N958" s="53"/>
    </row>
    <row r="959" spans="1:14" ht="13.2">
      <c r="A959" s="51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3"/>
      <c r="N959" s="53"/>
    </row>
    <row r="960" spans="1:14" ht="13.2">
      <c r="A960" s="51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3"/>
      <c r="N960" s="53"/>
    </row>
    <row r="961" spans="1:14" ht="13.2">
      <c r="A961" s="51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3"/>
      <c r="N961" s="53"/>
    </row>
    <row r="962" spans="1:14" ht="13.2">
      <c r="A962" s="51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3"/>
      <c r="N962" s="53"/>
    </row>
    <row r="963" spans="1:14" ht="13.2">
      <c r="A963" s="51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3"/>
      <c r="N963" s="53"/>
    </row>
    <row r="964" spans="1:14" ht="13.2">
      <c r="A964" s="51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3"/>
      <c r="N964" s="53"/>
    </row>
    <row r="965" spans="1:14" ht="13.2">
      <c r="A965" s="51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3"/>
      <c r="N965" s="53"/>
    </row>
    <row r="966" spans="1:14" ht="13.2">
      <c r="A966" s="51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3"/>
      <c r="N966" s="53"/>
    </row>
    <row r="967" spans="1:14" ht="13.2">
      <c r="A967" s="51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3"/>
      <c r="N967" s="53"/>
    </row>
    <row r="968" spans="1:14" ht="13.2">
      <c r="A968" s="51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3"/>
      <c r="N968" s="53"/>
    </row>
    <row r="969" spans="1:14" ht="13.2">
      <c r="A969" s="51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3"/>
      <c r="N969" s="53"/>
    </row>
    <row r="970" spans="1:14" ht="13.2">
      <c r="A970" s="51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3"/>
      <c r="N970" s="53"/>
    </row>
    <row r="971" spans="1:14" ht="13.2">
      <c r="A971" s="51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3"/>
      <c r="N971" s="53"/>
    </row>
    <row r="972" spans="1:14" ht="13.2">
      <c r="A972" s="51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3"/>
      <c r="N972" s="53"/>
    </row>
    <row r="973" spans="1:14" ht="13.2">
      <c r="A973" s="51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3"/>
      <c r="N973" s="53"/>
    </row>
    <row r="974" spans="1:14" ht="13.2">
      <c r="A974" s="51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3"/>
      <c r="N974" s="53"/>
    </row>
    <row r="975" spans="1:14" ht="13.2">
      <c r="A975" s="51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3"/>
      <c r="N975" s="53"/>
    </row>
    <row r="976" spans="1:14" ht="13.2">
      <c r="A976" s="51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3"/>
      <c r="N976" s="53"/>
    </row>
    <row r="977" spans="1:14" ht="13.2">
      <c r="A977" s="51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3"/>
      <c r="N977" s="53"/>
    </row>
    <row r="978" spans="1:14" ht="13.2">
      <c r="A978" s="51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3"/>
      <c r="N978" s="53"/>
    </row>
    <row r="979" spans="1:14" ht="13.2">
      <c r="A979" s="51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3"/>
      <c r="N979" s="53"/>
    </row>
    <row r="980" spans="1:14" ht="13.2">
      <c r="A980" s="51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3"/>
      <c r="N980" s="53"/>
    </row>
    <row r="981" spans="1:14" ht="13.2">
      <c r="A981" s="51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3"/>
      <c r="N981" s="53"/>
    </row>
    <row r="982" spans="1:14" ht="13.2">
      <c r="A982" s="51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3"/>
      <c r="N982" s="53"/>
    </row>
    <row r="983" spans="1:14" ht="13.2">
      <c r="A983" s="51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3"/>
      <c r="N983" s="53"/>
    </row>
    <row r="984" spans="1:14" ht="13.2">
      <c r="A984" s="51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3"/>
      <c r="N984" s="53"/>
    </row>
    <row r="985" spans="1:14" ht="13.2">
      <c r="A985" s="51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3"/>
      <c r="N985" s="53"/>
    </row>
    <row r="986" spans="1:14" ht="13.2">
      <c r="A986" s="51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3"/>
      <c r="N986" s="53"/>
    </row>
    <row r="987" spans="1:14" ht="13.2">
      <c r="A987" s="51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3"/>
      <c r="N987" s="53"/>
    </row>
    <row r="988" spans="1:14" ht="13.2">
      <c r="A988" s="51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3"/>
      <c r="N988" s="53"/>
    </row>
    <row r="989" spans="1:14" ht="13.2">
      <c r="A989" s="51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3"/>
      <c r="N989" s="53"/>
    </row>
    <row r="990" spans="1:14" ht="13.2">
      <c r="A990" s="51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3"/>
      <c r="N990" s="53"/>
    </row>
    <row r="991" spans="1:14" ht="13.2">
      <c r="A991" s="51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3"/>
      <c r="N991" s="53"/>
    </row>
    <row r="992" spans="1:14" ht="13.2">
      <c r="A992" s="51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3"/>
      <c r="N992" s="53"/>
    </row>
    <row r="993" spans="1:14" ht="13.2">
      <c r="A993" s="51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3"/>
      <c r="N993" s="53"/>
    </row>
    <row r="994" spans="1:14" ht="13.2">
      <c r="A994" s="51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3"/>
      <c r="N994" s="53"/>
    </row>
    <row r="995" spans="1:14" ht="13.2">
      <c r="A995" s="51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3"/>
      <c r="N995" s="53"/>
    </row>
    <row r="996" spans="1:14" ht="13.2">
      <c r="A996" s="51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3"/>
      <c r="N996" s="53"/>
    </row>
    <row r="997" spans="1:14" ht="13.2">
      <c r="A997" s="51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3"/>
      <c r="N997" s="53"/>
    </row>
    <row r="998" spans="1:14" ht="13.2">
      <c r="A998" s="51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3"/>
      <c r="N998" s="53"/>
    </row>
    <row r="999" spans="1:14" ht="13.2">
      <c r="A999" s="51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3"/>
      <c r="N999" s="53"/>
    </row>
    <row r="1000" spans="1:14" ht="13.2">
      <c r="A1000" s="51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3"/>
      <c r="N1000" s="53"/>
    </row>
    <row r="1001" spans="1:14" ht="13.2">
      <c r="A1001" s="51"/>
      <c r="B1001" s="52"/>
      <c r="C1001" s="52"/>
      <c r="D1001" s="52"/>
      <c r="E1001" s="52"/>
      <c r="F1001" s="52"/>
      <c r="G1001" s="52"/>
      <c r="H1001" s="52"/>
      <c r="I1001" s="52"/>
      <c r="J1001" s="52"/>
      <c r="K1001" s="52"/>
      <c r="L1001" s="52"/>
      <c r="M1001" s="53"/>
      <c r="N1001" s="53"/>
    </row>
    <row r="1002" spans="1:14" ht="13.2">
      <c r="A1002" s="51"/>
      <c r="B1002" s="52"/>
      <c r="C1002" s="52"/>
      <c r="D1002" s="52"/>
      <c r="E1002" s="52"/>
      <c r="F1002" s="52"/>
      <c r="G1002" s="52"/>
      <c r="H1002" s="52"/>
      <c r="I1002" s="52"/>
      <c r="J1002" s="52"/>
      <c r="K1002" s="52"/>
      <c r="L1002" s="52"/>
      <c r="M1002" s="53"/>
      <c r="N1002" s="53"/>
    </row>
    <row r="1003" spans="1:14" ht="13.2">
      <c r="A1003" s="51"/>
      <c r="B1003" s="52"/>
      <c r="C1003" s="52"/>
      <c r="D1003" s="52"/>
      <c r="E1003" s="52"/>
      <c r="F1003" s="52"/>
      <c r="G1003" s="52"/>
      <c r="H1003" s="52"/>
      <c r="I1003" s="52"/>
      <c r="J1003" s="52"/>
      <c r="K1003" s="52"/>
      <c r="L1003" s="52"/>
      <c r="M1003" s="53"/>
      <c r="N1003" s="53"/>
    </row>
    <row r="1004" spans="1:14" ht="13.2">
      <c r="A1004" s="51"/>
      <c r="B1004" s="52"/>
      <c r="C1004" s="52"/>
      <c r="D1004" s="52"/>
      <c r="E1004" s="52"/>
      <c r="F1004" s="52"/>
      <c r="G1004" s="52"/>
      <c r="H1004" s="52"/>
      <c r="I1004" s="52"/>
      <c r="J1004" s="52"/>
      <c r="K1004" s="52"/>
      <c r="L1004" s="52"/>
      <c r="M1004" s="53"/>
      <c r="N1004" s="53"/>
    </row>
    <row r="1005" spans="1:14" ht="13.2">
      <c r="A1005" s="51"/>
      <c r="B1005" s="52"/>
      <c r="C1005" s="52"/>
      <c r="D1005" s="52"/>
      <c r="E1005" s="52"/>
      <c r="F1005" s="52"/>
      <c r="G1005" s="52"/>
      <c r="H1005" s="52"/>
      <c r="I1005" s="52"/>
      <c r="J1005" s="52"/>
      <c r="K1005" s="52"/>
      <c r="L1005" s="52"/>
      <c r="M1005" s="53"/>
      <c r="N1005" s="53"/>
    </row>
    <row r="1006" spans="1:14" ht="13.2">
      <c r="A1006" s="51"/>
      <c r="B1006" s="52"/>
      <c r="C1006" s="52"/>
      <c r="D1006" s="52"/>
      <c r="E1006" s="52"/>
      <c r="F1006" s="52"/>
      <c r="G1006" s="52"/>
      <c r="H1006" s="52"/>
      <c r="I1006" s="52"/>
      <c r="J1006" s="52"/>
      <c r="K1006" s="52"/>
      <c r="L1006" s="52"/>
      <c r="M1006" s="53"/>
      <c r="N1006" s="53"/>
    </row>
    <row r="1007" spans="1:14" ht="13.2">
      <c r="A1007" s="51"/>
      <c r="B1007" s="52"/>
      <c r="C1007" s="52"/>
      <c r="D1007" s="52"/>
      <c r="E1007" s="52"/>
      <c r="F1007" s="52"/>
      <c r="G1007" s="52"/>
      <c r="H1007" s="52"/>
      <c r="I1007" s="52"/>
      <c r="J1007" s="52"/>
      <c r="K1007" s="52"/>
      <c r="L1007" s="52"/>
      <c r="M1007" s="53"/>
      <c r="N1007" s="53"/>
    </row>
    <row r="1008" spans="1:14" ht="13.2">
      <c r="A1008" s="51"/>
      <c r="B1008" s="52"/>
      <c r="C1008" s="52"/>
      <c r="D1008" s="52"/>
      <c r="E1008" s="52"/>
      <c r="F1008" s="52"/>
      <c r="G1008" s="52"/>
      <c r="H1008" s="52"/>
      <c r="I1008" s="52"/>
      <c r="J1008" s="52"/>
      <c r="K1008" s="52"/>
      <c r="L1008" s="52"/>
      <c r="M1008" s="53"/>
      <c r="N1008" s="53"/>
    </row>
    <row r="1009" spans="1:14" ht="13.2">
      <c r="A1009" s="51"/>
      <c r="B1009" s="52"/>
      <c r="C1009" s="52"/>
      <c r="D1009" s="52"/>
      <c r="E1009" s="52"/>
      <c r="F1009" s="52"/>
      <c r="G1009" s="52"/>
      <c r="H1009" s="52"/>
      <c r="I1009" s="52"/>
      <c r="J1009" s="52"/>
      <c r="K1009" s="52"/>
      <c r="L1009" s="52"/>
      <c r="M1009" s="53"/>
      <c r="N1009" s="53"/>
    </row>
    <row r="1010" spans="1:14" ht="13.2">
      <c r="A1010" s="51"/>
      <c r="B1010" s="52"/>
      <c r="C1010" s="52"/>
      <c r="D1010" s="52"/>
      <c r="E1010" s="52"/>
      <c r="F1010" s="52"/>
      <c r="G1010" s="52"/>
      <c r="H1010" s="52"/>
      <c r="I1010" s="52"/>
      <c r="J1010" s="52"/>
      <c r="K1010" s="52"/>
      <c r="L1010" s="52"/>
      <c r="M1010" s="53"/>
      <c r="N1010" s="53"/>
    </row>
    <row r="1011" spans="1:14" ht="13.2">
      <c r="A1011" s="51"/>
      <c r="B1011" s="52"/>
      <c r="C1011" s="52"/>
      <c r="D1011" s="52"/>
      <c r="E1011" s="52"/>
      <c r="F1011" s="52"/>
      <c r="G1011" s="52"/>
      <c r="H1011" s="52"/>
      <c r="I1011" s="52"/>
      <c r="J1011" s="52"/>
      <c r="K1011" s="52"/>
      <c r="L1011" s="52"/>
      <c r="M1011" s="53"/>
      <c r="N1011" s="53"/>
    </row>
    <row r="1012" spans="1:14" ht="13.2">
      <c r="A1012" s="51"/>
      <c r="B1012" s="52"/>
      <c r="C1012" s="52"/>
      <c r="D1012" s="52"/>
      <c r="E1012" s="52"/>
      <c r="F1012" s="52"/>
      <c r="G1012" s="52"/>
      <c r="H1012" s="52"/>
      <c r="I1012" s="52"/>
      <c r="J1012" s="52"/>
      <c r="K1012" s="52"/>
      <c r="L1012" s="52"/>
      <c r="M1012" s="53"/>
      <c r="N1012" s="53"/>
    </row>
  </sheetData>
  <mergeCells count="15">
    <mergeCell ref="A182:L182"/>
    <mergeCell ref="F186:G186"/>
    <mergeCell ref="F188:G188"/>
    <mergeCell ref="A1:L1"/>
    <mergeCell ref="A3:A4"/>
    <mergeCell ref="L3:L4"/>
    <mergeCell ref="A13:L13"/>
    <mergeCell ref="A61:L61"/>
    <mergeCell ref="A64:L64"/>
    <mergeCell ref="A67:L67"/>
    <mergeCell ref="A154:L154"/>
    <mergeCell ref="A157:L157"/>
    <mergeCell ref="A165:L165"/>
    <mergeCell ref="A176:L176"/>
    <mergeCell ref="A179:L179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T1016"/>
  <sheetViews>
    <sheetView workbookViewId="0">
      <pane ySplit="5" topLeftCell="A6" activePane="bottomLeft" state="frozen"/>
      <selection pane="bottomLeft" activeCell="D3" sqref="D3:R3"/>
    </sheetView>
  </sheetViews>
  <sheetFormatPr defaultColWidth="12.5546875" defaultRowHeight="15.75" customHeight="1" outlineLevelRow="1" outlineLevelCol="1"/>
  <cols>
    <col min="1" max="1" width="12.44140625" hidden="1" customWidth="1" outlineLevel="1"/>
    <col min="2" max="2" width="11.33203125" hidden="1" customWidth="1" outlineLevel="1"/>
    <col min="3" max="3" width="13.5546875" hidden="1" customWidth="1" outlineLevel="1"/>
    <col min="4" max="4" width="38.5546875" customWidth="1" collapsed="1"/>
    <col min="5" max="5" width="14.44140625" customWidth="1"/>
    <col min="6" max="6" width="12.88671875" customWidth="1"/>
  </cols>
  <sheetData>
    <row r="1" spans="1:20" ht="17.399999999999999">
      <c r="A1" s="135"/>
      <c r="B1" s="135"/>
      <c r="C1" s="136"/>
      <c r="D1" s="345" t="str">
        <f>'4611010'!D1</f>
        <v>Розрахунок до кошторису по загальному фонду на 2024 рік по галузі "Освіта" Подільського району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54"/>
      <c r="T1" s="54"/>
    </row>
    <row r="2" spans="1:20" ht="13.8">
      <c r="A2" s="137"/>
      <c r="B2" s="137"/>
      <c r="C2" s="138"/>
      <c r="D2" s="55"/>
      <c r="E2" s="56"/>
      <c r="F2" s="56"/>
      <c r="G2" s="56"/>
      <c r="H2" s="56"/>
      <c r="I2" s="56"/>
      <c r="J2" s="56"/>
      <c r="K2" s="56"/>
      <c r="L2" s="56"/>
      <c r="M2" s="56"/>
      <c r="N2" s="57"/>
      <c r="O2" s="57"/>
      <c r="P2" s="57"/>
      <c r="Q2" s="57"/>
      <c r="R2" s="57"/>
      <c r="S2" s="58"/>
      <c r="T2" s="58"/>
    </row>
    <row r="3" spans="1:20" ht="13.8">
      <c r="A3" s="137"/>
      <c r="B3" s="137"/>
      <c r="C3" s="138"/>
      <c r="D3" s="346" t="s">
        <v>305</v>
      </c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58"/>
      <c r="T3" s="58"/>
    </row>
    <row r="4" spans="1:20" ht="13.8">
      <c r="A4" s="137"/>
      <c r="B4" s="137"/>
      <c r="C4" s="138"/>
      <c r="D4" s="55"/>
      <c r="E4" s="56"/>
      <c r="F4" s="56"/>
      <c r="G4" s="56"/>
      <c r="H4" s="56"/>
      <c r="I4" s="56"/>
      <c r="J4" s="56"/>
      <c r="K4" s="56"/>
      <c r="L4" s="56"/>
      <c r="M4" s="56"/>
      <c r="N4" s="57"/>
      <c r="O4" s="57"/>
      <c r="P4" s="57"/>
      <c r="Q4" s="57"/>
      <c r="R4" s="57" t="s">
        <v>1</v>
      </c>
      <c r="S4" s="58"/>
      <c r="T4" s="58"/>
    </row>
    <row r="5" spans="1:20" ht="27.6">
      <c r="A5" s="139"/>
      <c r="B5" s="139"/>
      <c r="C5" s="140" t="s">
        <v>241</v>
      </c>
      <c r="D5" s="182" t="s">
        <v>2</v>
      </c>
      <c r="E5" s="185" t="s">
        <v>306</v>
      </c>
      <c r="F5" s="183" t="s">
        <v>259</v>
      </c>
      <c r="G5" s="183" t="s">
        <v>260</v>
      </c>
      <c r="H5" s="183" t="s">
        <v>261</v>
      </c>
      <c r="I5" s="183" t="s">
        <v>262</v>
      </c>
      <c r="J5" s="183" t="s">
        <v>263</v>
      </c>
      <c r="K5" s="183" t="s">
        <v>264</v>
      </c>
      <c r="L5" s="183" t="s">
        <v>265</v>
      </c>
      <c r="M5" s="183" t="s">
        <v>266</v>
      </c>
      <c r="N5" s="183" t="s">
        <v>267</v>
      </c>
      <c r="O5" s="183" t="s">
        <v>268</v>
      </c>
      <c r="P5" s="183" t="s">
        <v>269</v>
      </c>
      <c r="Q5" s="183" t="s">
        <v>270</v>
      </c>
      <c r="R5" s="59" t="s">
        <v>13</v>
      </c>
      <c r="S5" s="58"/>
      <c r="T5" s="58"/>
    </row>
    <row r="6" spans="1:20" ht="15.6">
      <c r="A6" s="142"/>
      <c r="B6" s="142"/>
      <c r="C6" s="105"/>
      <c r="D6" s="144" t="s">
        <v>242</v>
      </c>
      <c r="E6" s="145" t="e">
        <f t="shared" ref="E6:R6" si="0">E7+E8</f>
        <v>#REF!</v>
      </c>
      <c r="F6" s="145" t="e">
        <f t="shared" si="0"/>
        <v>#REF!</v>
      </c>
      <c r="G6" s="145" t="e">
        <f t="shared" si="0"/>
        <v>#REF!</v>
      </c>
      <c r="H6" s="145" t="e">
        <f t="shared" si="0"/>
        <v>#REF!</v>
      </c>
      <c r="I6" s="145" t="e">
        <f t="shared" si="0"/>
        <v>#REF!</v>
      </c>
      <c r="J6" s="145" t="e">
        <f t="shared" si="0"/>
        <v>#REF!</v>
      </c>
      <c r="K6" s="145" t="e">
        <f t="shared" si="0"/>
        <v>#REF!</v>
      </c>
      <c r="L6" s="145" t="e">
        <f t="shared" si="0"/>
        <v>#REF!</v>
      </c>
      <c r="M6" s="145" t="e">
        <f t="shared" si="0"/>
        <v>#REF!</v>
      </c>
      <c r="N6" s="145" t="e">
        <f t="shared" si="0"/>
        <v>#REF!</v>
      </c>
      <c r="O6" s="145" t="e">
        <f t="shared" si="0"/>
        <v>#REF!</v>
      </c>
      <c r="P6" s="145" t="e">
        <f t="shared" si="0"/>
        <v>#REF!</v>
      </c>
      <c r="Q6" s="145" t="e">
        <f t="shared" si="0"/>
        <v>#REF!</v>
      </c>
      <c r="R6" s="145" t="e">
        <f t="shared" si="0"/>
        <v>#REF!</v>
      </c>
      <c r="S6" s="65" t="e">
        <f>#REF!</f>
        <v>#REF!</v>
      </c>
      <c r="T6" s="65" t="e">
        <f t="shared" ref="T6:T158" si="1">R6-E6</f>
        <v>#REF!</v>
      </c>
    </row>
    <row r="7" spans="1:20" ht="15.6">
      <c r="A7" s="142" t="s">
        <v>243</v>
      </c>
      <c r="B7" s="142">
        <f>1465503.625</f>
        <v>1465503.625</v>
      </c>
      <c r="C7" s="104" t="e">
        <f>R7+R8</f>
        <v>#REF!</v>
      </c>
      <c r="D7" s="63" t="s">
        <v>25</v>
      </c>
      <c r="E7" s="64" t="e">
        <f t="shared" ref="E7:Q7" si="2">E9+E10+E62+E65+E68+E155+E158+E168+E179+E182+E185+E188</f>
        <v>#REF!</v>
      </c>
      <c r="F7" s="64" t="e">
        <f t="shared" si="2"/>
        <v>#REF!</v>
      </c>
      <c r="G7" s="64" t="e">
        <f t="shared" si="2"/>
        <v>#REF!</v>
      </c>
      <c r="H7" s="64" t="e">
        <f t="shared" si="2"/>
        <v>#REF!</v>
      </c>
      <c r="I7" s="64" t="e">
        <f t="shared" si="2"/>
        <v>#REF!</v>
      </c>
      <c r="J7" s="64" t="e">
        <f t="shared" si="2"/>
        <v>#REF!</v>
      </c>
      <c r="K7" s="64" t="e">
        <f t="shared" si="2"/>
        <v>#REF!</v>
      </c>
      <c r="L7" s="64" t="e">
        <f t="shared" si="2"/>
        <v>#REF!</v>
      </c>
      <c r="M7" s="64" t="e">
        <f t="shared" si="2"/>
        <v>#REF!</v>
      </c>
      <c r="N7" s="64" t="e">
        <f t="shared" si="2"/>
        <v>#REF!</v>
      </c>
      <c r="O7" s="64" t="e">
        <f t="shared" si="2"/>
        <v>#REF!</v>
      </c>
      <c r="P7" s="64" t="e">
        <f t="shared" si="2"/>
        <v>#REF!</v>
      </c>
      <c r="Q7" s="64" t="e">
        <f t="shared" si="2"/>
        <v>#REF!</v>
      </c>
      <c r="R7" s="66" t="e">
        <f t="shared" ref="R7:R12" si="3">SUM(F7:Q7)</f>
        <v>#REF!</v>
      </c>
      <c r="S7" s="30" t="e">
        <f t="shared" ref="S7:S158" si="4">SUM(F7:Q7)</f>
        <v>#REF!</v>
      </c>
      <c r="T7" s="65" t="e">
        <f t="shared" si="1"/>
        <v>#REF!</v>
      </c>
    </row>
    <row r="8" spans="1:20" ht="15.6">
      <c r="A8" s="142"/>
      <c r="B8" s="148">
        <f>395193.756+978.3</f>
        <v>396172.05599999998</v>
      </c>
      <c r="C8" s="148" t="e">
        <f>B7-C7</f>
        <v>#REF!</v>
      </c>
      <c r="D8" s="63" t="s">
        <v>26</v>
      </c>
      <c r="E8" s="64" t="e">
        <f t="shared" ref="E8:Q8" si="5">E11+E12+E181</f>
        <v>#REF!</v>
      </c>
      <c r="F8" s="64">
        <f t="shared" si="5"/>
        <v>2187.7429999999999</v>
      </c>
      <c r="G8" s="64">
        <f t="shared" si="5"/>
        <v>1793.1079999999999</v>
      </c>
      <c r="H8" s="64">
        <f t="shared" si="5"/>
        <v>2152.672</v>
      </c>
      <c r="I8" s="64">
        <f t="shared" si="5"/>
        <v>2450.6179999999999</v>
      </c>
      <c r="J8" s="64">
        <f t="shared" si="5"/>
        <v>2452.232</v>
      </c>
      <c r="K8" s="64">
        <f t="shared" si="5"/>
        <v>5552.7629999999999</v>
      </c>
      <c r="L8" s="64">
        <f t="shared" si="5"/>
        <v>647.97900000000004</v>
      </c>
      <c r="M8" s="64">
        <f t="shared" si="5"/>
        <v>648.31799999999998</v>
      </c>
      <c r="N8" s="64">
        <f t="shared" si="5"/>
        <v>2456.4079999999999</v>
      </c>
      <c r="O8" s="64">
        <f t="shared" si="5"/>
        <v>2478.1210000000001</v>
      </c>
      <c r="P8" s="64">
        <f t="shared" si="5"/>
        <v>2499.386</v>
      </c>
      <c r="Q8" s="64">
        <f t="shared" si="5"/>
        <v>2454.4639999999999</v>
      </c>
      <c r="R8" s="66">
        <f t="shared" si="3"/>
        <v>27773.811999999994</v>
      </c>
      <c r="S8" s="30">
        <f t="shared" si="4"/>
        <v>27773.811999999994</v>
      </c>
      <c r="T8" s="65" t="e">
        <f t="shared" si="1"/>
        <v>#REF!</v>
      </c>
    </row>
    <row r="9" spans="1:20" ht="15.6">
      <c r="A9" s="142">
        <f>F9+G9+H9+I9+J9+K9+L9</f>
        <v>13647.815000000001</v>
      </c>
      <c r="B9" s="148">
        <f t="shared" ref="B9:B12" si="6">R9-C9</f>
        <v>-580770.73300000001</v>
      </c>
      <c r="C9" s="142">
        <v>602584.53399999999</v>
      </c>
      <c r="D9" s="67" t="s">
        <v>27</v>
      </c>
      <c r="E9" s="68" t="e">
        <f>#REF!</f>
        <v>#REF!</v>
      </c>
      <c r="F9" s="68">
        <f>1389.927+59.332</f>
        <v>1449.259</v>
      </c>
      <c r="G9" s="68">
        <f>F9+400</f>
        <v>1849.259</v>
      </c>
      <c r="H9" s="68">
        <f>F9</f>
        <v>1449.259</v>
      </c>
      <c r="I9" s="68">
        <v>1565.058</v>
      </c>
      <c r="J9" s="68">
        <f>I9</f>
        <v>1565.058</v>
      </c>
      <c r="K9" s="68">
        <v>4150</v>
      </c>
      <c r="L9" s="68">
        <v>1619.922</v>
      </c>
      <c r="M9" s="68">
        <v>1970</v>
      </c>
      <c r="N9" s="69">
        <f>I9+500</f>
        <v>2065.058</v>
      </c>
      <c r="O9" s="69">
        <f>I9</f>
        <v>1565.058</v>
      </c>
      <c r="P9" s="69">
        <f>O9</f>
        <v>1565.058</v>
      </c>
      <c r="Q9" s="68">
        <f>1800.812-800</f>
        <v>1000.8119999999999</v>
      </c>
      <c r="R9" s="66">
        <f t="shared" si="3"/>
        <v>21813.800999999999</v>
      </c>
      <c r="S9" s="30">
        <f t="shared" si="4"/>
        <v>21813.800999999999</v>
      </c>
      <c r="T9" s="65" t="e">
        <f t="shared" si="1"/>
        <v>#REF!</v>
      </c>
    </row>
    <row r="10" spans="1:20" ht="15.6">
      <c r="A10" s="142"/>
      <c r="B10" s="148">
        <f t="shared" si="6"/>
        <v>-127769.598</v>
      </c>
      <c r="C10" s="142">
        <v>132568.598</v>
      </c>
      <c r="D10" s="70" t="s">
        <v>28</v>
      </c>
      <c r="E10" s="68" t="e">
        <f>#REF!</f>
        <v>#REF!</v>
      </c>
      <c r="F10" s="66">
        <v>318.83699999999999</v>
      </c>
      <c r="G10" s="66">
        <v>408.83699999999999</v>
      </c>
      <c r="H10" s="66">
        <v>318.83699999999999</v>
      </c>
      <c r="I10" s="66">
        <v>344.31299999999999</v>
      </c>
      <c r="J10" s="66">
        <v>344.31299999999999</v>
      </c>
      <c r="K10" s="66">
        <v>913</v>
      </c>
      <c r="L10" s="66">
        <v>356.38299999999998</v>
      </c>
      <c r="M10" s="66">
        <v>433.4</v>
      </c>
      <c r="N10" s="66">
        <v>454.31299999999999</v>
      </c>
      <c r="O10" s="66">
        <v>256.31299999999999</v>
      </c>
      <c r="P10" s="66">
        <v>256.31299999999999</v>
      </c>
      <c r="Q10" s="66">
        <v>394.14100000000002</v>
      </c>
      <c r="R10" s="66">
        <f t="shared" si="3"/>
        <v>4799</v>
      </c>
      <c r="S10" s="30">
        <f t="shared" si="4"/>
        <v>4799</v>
      </c>
      <c r="T10" s="65" t="e">
        <f t="shared" si="1"/>
        <v>#REF!</v>
      </c>
    </row>
    <row r="11" spans="1:20" ht="15.6">
      <c r="A11" s="142"/>
      <c r="B11" s="148">
        <f t="shared" si="6"/>
        <v>-274376.2</v>
      </c>
      <c r="C11" s="142">
        <v>297141.7</v>
      </c>
      <c r="D11" s="67" t="s">
        <v>29</v>
      </c>
      <c r="E11" s="68" t="e">
        <f>#REF!</f>
        <v>#REF!</v>
      </c>
      <c r="F11" s="68">
        <v>1793.232</v>
      </c>
      <c r="G11" s="68">
        <v>1469.761</v>
      </c>
      <c r="H11" s="68">
        <v>1764.4849999999999</v>
      </c>
      <c r="I11" s="68">
        <v>2008.703</v>
      </c>
      <c r="J11" s="68">
        <v>2010.0260000000001</v>
      </c>
      <c r="K11" s="68">
        <v>4551.4449999999997</v>
      </c>
      <c r="L11" s="68">
        <v>531.13</v>
      </c>
      <c r="M11" s="68">
        <v>531.40800000000002</v>
      </c>
      <c r="N11" s="68">
        <v>2013.4490000000001</v>
      </c>
      <c r="O11" s="68">
        <v>2031.2470000000001</v>
      </c>
      <c r="P11" s="68">
        <v>2048.6770000000001</v>
      </c>
      <c r="Q11" s="68">
        <v>2011.9369999999999</v>
      </c>
      <c r="R11" s="66">
        <f t="shared" si="3"/>
        <v>22765.5</v>
      </c>
      <c r="S11" s="30">
        <f t="shared" si="4"/>
        <v>22765.5</v>
      </c>
      <c r="T11" s="65" t="e">
        <f t="shared" si="1"/>
        <v>#REF!</v>
      </c>
    </row>
    <row r="12" spans="1:20" ht="15.6">
      <c r="A12" s="142"/>
      <c r="B12" s="148">
        <f t="shared" si="6"/>
        <v>-60362.862000000001</v>
      </c>
      <c r="C12" s="142">
        <v>65371.173999999999</v>
      </c>
      <c r="D12" s="70" t="s">
        <v>28</v>
      </c>
      <c r="E12" s="68" t="e">
        <f>#REF!</f>
        <v>#REF!</v>
      </c>
      <c r="F12" s="66">
        <v>394.51100000000002</v>
      </c>
      <c r="G12" s="66">
        <v>323.34699999999998</v>
      </c>
      <c r="H12" s="66">
        <v>388.18700000000001</v>
      </c>
      <c r="I12" s="66">
        <v>441.91500000000002</v>
      </c>
      <c r="J12" s="66">
        <v>442.20600000000002</v>
      </c>
      <c r="K12" s="66">
        <v>1001.318</v>
      </c>
      <c r="L12" s="66">
        <v>116.849</v>
      </c>
      <c r="M12" s="66">
        <v>116.91</v>
      </c>
      <c r="N12" s="66">
        <v>442.959</v>
      </c>
      <c r="O12" s="66">
        <v>446.87400000000002</v>
      </c>
      <c r="P12" s="66">
        <v>450.709</v>
      </c>
      <c r="Q12" s="66">
        <v>442.52699999999999</v>
      </c>
      <c r="R12" s="66">
        <f t="shared" si="3"/>
        <v>5008.3119999999999</v>
      </c>
      <c r="S12" s="30">
        <f t="shared" si="4"/>
        <v>5008.3119999999999</v>
      </c>
      <c r="T12" s="65" t="e">
        <f t="shared" si="1"/>
        <v>#REF!</v>
      </c>
    </row>
    <row r="13" spans="1:20" ht="15" hidden="1">
      <c r="A13" s="142">
        <f>A11-A12</f>
        <v>0</v>
      </c>
      <c r="B13" s="139"/>
      <c r="C13" s="140"/>
      <c r="D13" s="149"/>
      <c r="E13" s="150" t="e">
        <f>ПОТРЕБА_2024!B8+ПОТРЕБА_2024!B10</f>
        <v>#REF!</v>
      </c>
      <c r="F13" s="150" t="e">
        <f>ПОТРЕБА_2024!C8+ПОТРЕБА_2024!C10</f>
        <v>#REF!</v>
      </c>
      <c r="G13" s="150" t="e">
        <f>ПОТРЕБА_2024!D8+ПОТРЕБА_2024!D10</f>
        <v>#REF!</v>
      </c>
      <c r="H13" s="150" t="e">
        <f>ПОТРЕБА_2024!E8+ПОТРЕБА_2024!E10</f>
        <v>#REF!</v>
      </c>
      <c r="I13" s="150" t="e">
        <f>ПОТРЕБА_2024!F8+ПОТРЕБА_2024!F10</f>
        <v>#REF!</v>
      </c>
      <c r="J13" s="150" t="e">
        <f>ПОТРЕБА_2024!G8+ПОТРЕБА_2024!G10</f>
        <v>#REF!</v>
      </c>
      <c r="K13" s="150" t="e">
        <f>ПОТРЕБА_2024!H8+ПОТРЕБА_2024!H10</f>
        <v>#REF!</v>
      </c>
      <c r="L13" s="150" t="e">
        <f>ПОТРЕБА_2024!I8+ПОТРЕБА_2024!I10</f>
        <v>#REF!</v>
      </c>
      <c r="M13" s="150">
        <f>ПОТРЕБА_2024!J8+ПОТРЕБА_2024!J10</f>
        <v>0</v>
      </c>
      <c r="N13" s="149"/>
      <c r="O13" s="149"/>
      <c r="P13" s="149"/>
      <c r="Q13" s="149"/>
      <c r="R13" s="150" t="e">
        <f>ПОТРЕБА_2024!L8+ПОТРЕБА_2024!L10</f>
        <v>#REF!</v>
      </c>
      <c r="S13" s="30" t="e">
        <f t="shared" si="4"/>
        <v>#REF!</v>
      </c>
      <c r="T13" s="65" t="e">
        <f t="shared" si="1"/>
        <v>#REF!</v>
      </c>
    </row>
    <row r="14" spans="1:20" ht="15" hidden="1">
      <c r="A14" s="139" t="e">
        <f>A12/A13</f>
        <v>#DIV/0!</v>
      </c>
      <c r="B14" s="139"/>
      <c r="C14" s="140"/>
      <c r="D14" s="149"/>
      <c r="E14" s="150" t="e">
        <f t="shared" ref="E14:M14" si="7">E13-E9-E11</f>
        <v>#REF!</v>
      </c>
      <c r="F14" s="150" t="e">
        <f t="shared" si="7"/>
        <v>#REF!</v>
      </c>
      <c r="G14" s="150" t="e">
        <f t="shared" si="7"/>
        <v>#REF!</v>
      </c>
      <c r="H14" s="150" t="e">
        <f t="shared" si="7"/>
        <v>#REF!</v>
      </c>
      <c r="I14" s="150" t="e">
        <f t="shared" si="7"/>
        <v>#REF!</v>
      </c>
      <c r="J14" s="150" t="e">
        <f t="shared" si="7"/>
        <v>#REF!</v>
      </c>
      <c r="K14" s="150" t="e">
        <f t="shared" si="7"/>
        <v>#REF!</v>
      </c>
      <c r="L14" s="150" t="e">
        <f t="shared" si="7"/>
        <v>#REF!</v>
      </c>
      <c r="M14" s="150">
        <f t="shared" si="7"/>
        <v>-2501.4079999999999</v>
      </c>
      <c r="N14" s="149"/>
      <c r="O14" s="149"/>
      <c r="P14" s="149"/>
      <c r="Q14" s="149"/>
      <c r="R14" s="150" t="e">
        <f>R9-R13</f>
        <v>#REF!</v>
      </c>
      <c r="S14" s="30" t="e">
        <f t="shared" si="4"/>
        <v>#REF!</v>
      </c>
      <c r="T14" s="65" t="e">
        <f t="shared" si="1"/>
        <v>#REF!</v>
      </c>
    </row>
    <row r="15" spans="1:20" ht="15" hidden="1">
      <c r="A15" s="139"/>
      <c r="B15" s="139"/>
      <c r="C15" s="140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71">
        <f t="shared" si="4"/>
        <v>0</v>
      </c>
      <c r="T15" s="146">
        <f t="shared" si="1"/>
        <v>0</v>
      </c>
    </row>
    <row r="16" spans="1:20" ht="15">
      <c r="A16" s="142" t="e">
        <f>F62+F65+F155+F179+F185+F188</f>
        <v>#REF!</v>
      </c>
      <c r="B16" s="139"/>
      <c r="C16" s="140"/>
      <c r="D16" s="334" t="s">
        <v>30</v>
      </c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7"/>
      <c r="S16" s="71">
        <f t="shared" si="4"/>
        <v>0</v>
      </c>
      <c r="T16" s="146">
        <f t="shared" si="1"/>
        <v>0</v>
      </c>
    </row>
    <row r="17" spans="1:20" ht="15">
      <c r="A17" s="151"/>
      <c r="B17" s="151"/>
      <c r="C17" s="152"/>
      <c r="D17" s="28" t="s">
        <v>31</v>
      </c>
      <c r="E17" s="72" t="e">
        <f>#REF!</f>
        <v>#REF!</v>
      </c>
      <c r="F17" s="73"/>
      <c r="G17" s="73"/>
      <c r="H17" s="73"/>
      <c r="I17" s="73"/>
      <c r="J17" s="73"/>
      <c r="K17" s="73" t="e">
        <f t="shared" ref="K17:K18" si="8">E17</f>
        <v>#REF!</v>
      </c>
      <c r="L17" s="73"/>
      <c r="M17" s="73"/>
      <c r="N17" s="75"/>
      <c r="O17" s="75"/>
      <c r="P17" s="75"/>
      <c r="Q17" s="75"/>
      <c r="R17" s="29" t="e">
        <f t="shared" ref="R17:R61" si="9">SUM(F17:Q17)</f>
        <v>#REF!</v>
      </c>
      <c r="S17" s="30" t="e">
        <f t="shared" si="4"/>
        <v>#REF!</v>
      </c>
      <c r="T17" s="65" t="e">
        <f t="shared" si="1"/>
        <v>#REF!</v>
      </c>
    </row>
    <row r="18" spans="1:20" ht="15">
      <c r="A18" s="151"/>
      <c r="B18" s="151"/>
      <c r="C18" s="152"/>
      <c r="D18" s="28" t="s">
        <v>32</v>
      </c>
      <c r="E18" s="72" t="e">
        <f>#REF!</f>
        <v>#REF!</v>
      </c>
      <c r="F18" s="73"/>
      <c r="G18" s="73"/>
      <c r="H18" s="73"/>
      <c r="I18" s="73"/>
      <c r="J18" s="73"/>
      <c r="K18" s="73" t="e">
        <f t="shared" si="8"/>
        <v>#REF!</v>
      </c>
      <c r="L18" s="73"/>
      <c r="M18" s="73"/>
      <c r="N18" s="75"/>
      <c r="O18" s="75"/>
      <c r="P18" s="75"/>
      <c r="Q18" s="75"/>
      <c r="R18" s="29" t="e">
        <f t="shared" si="9"/>
        <v>#REF!</v>
      </c>
      <c r="S18" s="30" t="e">
        <f t="shared" si="4"/>
        <v>#REF!</v>
      </c>
      <c r="T18" s="65" t="e">
        <f t="shared" si="1"/>
        <v>#REF!</v>
      </c>
    </row>
    <row r="19" spans="1:20" ht="15">
      <c r="A19" s="151"/>
      <c r="B19" s="151"/>
      <c r="C19" s="152"/>
      <c r="D19" s="28" t="s">
        <v>290</v>
      </c>
      <c r="E19" s="72" t="e">
        <f>#REF!</f>
        <v>#REF!</v>
      </c>
      <c r="F19" s="75"/>
      <c r="G19" s="75"/>
      <c r="H19" s="73"/>
      <c r="I19" s="73"/>
      <c r="J19" s="73" t="e">
        <f>E19</f>
        <v>#REF!</v>
      </c>
      <c r="K19" s="73"/>
      <c r="L19" s="73"/>
      <c r="M19" s="73"/>
      <c r="N19" s="75"/>
      <c r="O19" s="75"/>
      <c r="P19" s="75"/>
      <c r="Q19" s="75"/>
      <c r="R19" s="29" t="e">
        <f t="shared" si="9"/>
        <v>#REF!</v>
      </c>
      <c r="S19" s="30" t="e">
        <f t="shared" si="4"/>
        <v>#REF!</v>
      </c>
      <c r="T19" s="65" t="e">
        <f t="shared" si="1"/>
        <v>#REF!</v>
      </c>
    </row>
    <row r="20" spans="1:20" ht="27.6" collapsed="1">
      <c r="A20" s="151"/>
      <c r="B20" s="151"/>
      <c r="C20" s="152"/>
      <c r="D20" s="28" t="s">
        <v>34</v>
      </c>
      <c r="E20" s="72" t="e">
        <f>#REF!</f>
        <v>#REF!</v>
      </c>
      <c r="F20" s="75"/>
      <c r="G20" s="75"/>
      <c r="H20" s="75"/>
      <c r="I20" s="73"/>
      <c r="J20" s="75"/>
      <c r="K20" s="73" t="e">
        <f>E20</f>
        <v>#REF!</v>
      </c>
      <c r="L20" s="75"/>
      <c r="M20" s="73"/>
      <c r="N20" s="75"/>
      <c r="O20" s="75"/>
      <c r="P20" s="75"/>
      <c r="Q20" s="75"/>
      <c r="R20" s="29" t="e">
        <f t="shared" si="9"/>
        <v>#REF!</v>
      </c>
      <c r="S20" s="30" t="e">
        <f t="shared" si="4"/>
        <v>#REF!</v>
      </c>
      <c r="T20" s="65" t="e">
        <f t="shared" si="1"/>
        <v>#REF!</v>
      </c>
    </row>
    <row r="21" spans="1:20" ht="15" hidden="1" outlineLevel="1">
      <c r="A21" s="151"/>
      <c r="B21" s="151"/>
      <c r="C21" s="152"/>
      <c r="D21" s="28" t="s">
        <v>35</v>
      </c>
      <c r="E21" s="72" t="e">
        <f>#REF!</f>
        <v>#REF!</v>
      </c>
      <c r="F21" s="73"/>
      <c r="G21" s="73"/>
      <c r="H21" s="73"/>
      <c r="I21" s="73"/>
      <c r="J21" s="75"/>
      <c r="K21" s="75"/>
      <c r="L21" s="73"/>
      <c r="M21" s="73"/>
      <c r="N21" s="75"/>
      <c r="O21" s="75"/>
      <c r="P21" s="75"/>
      <c r="Q21" s="75"/>
      <c r="R21" s="29">
        <f t="shared" si="9"/>
        <v>0</v>
      </c>
      <c r="S21" s="30">
        <f t="shared" si="4"/>
        <v>0</v>
      </c>
      <c r="T21" s="65" t="e">
        <f t="shared" si="1"/>
        <v>#REF!</v>
      </c>
    </row>
    <row r="22" spans="1:20" ht="15">
      <c r="A22" s="151"/>
      <c r="B22" s="151"/>
      <c r="C22" s="152"/>
      <c r="D22" s="28" t="s">
        <v>291</v>
      </c>
      <c r="E22" s="72" t="e">
        <f>#REF!</f>
        <v>#REF!</v>
      </c>
      <c r="F22" s="75"/>
      <c r="G22" s="75"/>
      <c r="H22" s="75"/>
      <c r="I22" s="73"/>
      <c r="J22" s="75"/>
      <c r="K22" s="75" t="e">
        <f>L22</f>
        <v>#REF!</v>
      </c>
      <c r="L22" s="75" t="e">
        <f>E22/3</f>
        <v>#REF!</v>
      </c>
      <c r="M22" s="73" t="e">
        <f t="shared" ref="M22:M23" si="10">L22</f>
        <v>#REF!</v>
      </c>
      <c r="N22" s="75"/>
      <c r="O22" s="75"/>
      <c r="P22" s="75"/>
      <c r="Q22" s="75"/>
      <c r="R22" s="29" t="e">
        <f t="shared" si="9"/>
        <v>#REF!</v>
      </c>
      <c r="S22" s="30" t="e">
        <f t="shared" si="4"/>
        <v>#REF!</v>
      </c>
      <c r="T22" s="65" t="e">
        <f t="shared" si="1"/>
        <v>#REF!</v>
      </c>
    </row>
    <row r="23" spans="1:20" ht="15">
      <c r="A23" s="151"/>
      <c r="B23" s="151"/>
      <c r="C23" s="152"/>
      <c r="D23" s="77" t="s">
        <v>37</v>
      </c>
      <c r="E23" s="72" t="e">
        <f>#REF!</f>
        <v>#REF!</v>
      </c>
      <c r="F23" s="75"/>
      <c r="G23" s="75"/>
      <c r="H23" s="75"/>
      <c r="I23" s="73"/>
      <c r="J23" s="75"/>
      <c r="K23" s="75" t="e">
        <f>L23-0.275</f>
        <v>#REF!</v>
      </c>
      <c r="L23" s="75" t="e">
        <f>E23/4</f>
        <v>#REF!</v>
      </c>
      <c r="M23" s="73" t="e">
        <f t="shared" si="10"/>
        <v>#REF!</v>
      </c>
      <c r="N23" s="75" t="e">
        <f>M23+0.275</f>
        <v>#REF!</v>
      </c>
      <c r="O23" s="75"/>
      <c r="P23" s="75"/>
      <c r="Q23" s="75"/>
      <c r="R23" s="29" t="e">
        <f t="shared" si="9"/>
        <v>#REF!</v>
      </c>
      <c r="S23" s="30" t="e">
        <f t="shared" si="4"/>
        <v>#REF!</v>
      </c>
      <c r="T23" s="65" t="e">
        <f t="shared" si="1"/>
        <v>#REF!</v>
      </c>
    </row>
    <row r="24" spans="1:20" ht="27.6">
      <c r="A24" s="151"/>
      <c r="B24" s="151"/>
      <c r="C24" s="152"/>
      <c r="D24" s="28" t="s">
        <v>38</v>
      </c>
      <c r="E24" s="72" t="e">
        <f>#REF!</f>
        <v>#REF!</v>
      </c>
      <c r="F24" s="73"/>
      <c r="G24" s="75"/>
      <c r="H24" s="73"/>
      <c r="I24" s="73"/>
      <c r="J24" s="73" t="e">
        <f>E24</f>
        <v>#REF!</v>
      </c>
      <c r="K24" s="73"/>
      <c r="L24" s="73"/>
      <c r="M24" s="73"/>
      <c r="N24" s="75"/>
      <c r="O24" s="75"/>
      <c r="P24" s="75"/>
      <c r="Q24" s="75"/>
      <c r="R24" s="29" t="e">
        <f t="shared" si="9"/>
        <v>#REF!</v>
      </c>
      <c r="S24" s="30" t="e">
        <f t="shared" si="4"/>
        <v>#REF!</v>
      </c>
      <c r="T24" s="65" t="e">
        <f t="shared" si="1"/>
        <v>#REF!</v>
      </c>
    </row>
    <row r="25" spans="1:20" ht="15">
      <c r="A25" s="151"/>
      <c r="B25" s="151"/>
      <c r="C25" s="152"/>
      <c r="D25" s="28" t="s">
        <v>292</v>
      </c>
      <c r="E25" s="72" t="e">
        <f>#REF!</f>
        <v>#REF!</v>
      </c>
      <c r="F25" s="75"/>
      <c r="G25" s="75">
        <v>15</v>
      </c>
      <c r="H25" s="75" t="e">
        <f>(E25-G25)/6</f>
        <v>#REF!</v>
      </c>
      <c r="I25" s="73" t="e">
        <f t="shared" ref="I25:M25" si="11">H25</f>
        <v>#REF!</v>
      </c>
      <c r="J25" s="75" t="e">
        <f t="shared" si="11"/>
        <v>#REF!</v>
      </c>
      <c r="K25" s="73" t="e">
        <f t="shared" si="11"/>
        <v>#REF!</v>
      </c>
      <c r="L25" s="73" t="e">
        <f t="shared" si="11"/>
        <v>#REF!</v>
      </c>
      <c r="M25" s="73" t="e">
        <f t="shared" si="11"/>
        <v>#REF!</v>
      </c>
      <c r="N25" s="75"/>
      <c r="O25" s="75"/>
      <c r="P25" s="75"/>
      <c r="Q25" s="75"/>
      <c r="R25" s="29" t="e">
        <f t="shared" si="9"/>
        <v>#REF!</v>
      </c>
      <c r="S25" s="30" t="e">
        <f t="shared" si="4"/>
        <v>#REF!</v>
      </c>
      <c r="T25" s="65" t="e">
        <f t="shared" si="1"/>
        <v>#REF!</v>
      </c>
    </row>
    <row r="26" spans="1:20" ht="27.6">
      <c r="A26" s="151"/>
      <c r="B26" s="151"/>
      <c r="C26" s="152"/>
      <c r="D26" s="28" t="s">
        <v>40</v>
      </c>
      <c r="E26" s="72" t="e">
        <f>#REF!</f>
        <v>#REF!</v>
      </c>
      <c r="F26" s="75"/>
      <c r="G26" s="75"/>
      <c r="H26" s="75"/>
      <c r="I26" s="73" t="e">
        <f>J26</f>
        <v>#REF!</v>
      </c>
      <c r="J26" s="75" t="e">
        <f>E26/2</f>
        <v>#REF!</v>
      </c>
      <c r="K26" s="73"/>
      <c r="L26" s="73"/>
      <c r="M26" s="73"/>
      <c r="N26" s="75"/>
      <c r="O26" s="75"/>
      <c r="P26" s="75"/>
      <c r="Q26" s="75"/>
      <c r="R26" s="29" t="e">
        <f t="shared" si="9"/>
        <v>#REF!</v>
      </c>
      <c r="S26" s="30" t="e">
        <f t="shared" si="4"/>
        <v>#REF!</v>
      </c>
      <c r="T26" s="65" t="e">
        <f t="shared" si="1"/>
        <v>#REF!</v>
      </c>
    </row>
    <row r="27" spans="1:20" ht="15">
      <c r="A27" s="151"/>
      <c r="B27" s="151"/>
      <c r="C27" s="152"/>
      <c r="D27" s="28" t="s">
        <v>41</v>
      </c>
      <c r="E27" s="72" t="e">
        <f>#REF!</f>
        <v>#REF!</v>
      </c>
      <c r="F27" s="153"/>
      <c r="G27" s="73"/>
      <c r="H27" s="73"/>
      <c r="I27" s="73"/>
      <c r="J27" s="75" t="e">
        <f>E27</f>
        <v>#REF!</v>
      </c>
      <c r="K27" s="73"/>
      <c r="L27" s="73"/>
      <c r="M27" s="73"/>
      <c r="N27" s="75"/>
      <c r="O27" s="75"/>
      <c r="P27" s="75"/>
      <c r="Q27" s="75"/>
      <c r="R27" s="29" t="e">
        <f t="shared" si="9"/>
        <v>#REF!</v>
      </c>
      <c r="S27" s="30" t="e">
        <f t="shared" si="4"/>
        <v>#REF!</v>
      </c>
      <c r="T27" s="65" t="e">
        <f t="shared" si="1"/>
        <v>#REF!</v>
      </c>
    </row>
    <row r="28" spans="1:20" ht="15" collapsed="1">
      <c r="A28" s="151"/>
      <c r="B28" s="151"/>
      <c r="C28" s="152"/>
      <c r="D28" s="28" t="s">
        <v>42</v>
      </c>
      <c r="E28" s="72" t="e">
        <f>#REF!</f>
        <v>#REF!</v>
      </c>
      <c r="F28" s="75"/>
      <c r="G28" s="75"/>
      <c r="H28" s="75" t="e">
        <f>E28/4</f>
        <v>#REF!</v>
      </c>
      <c r="I28" s="73"/>
      <c r="J28" s="75" t="e">
        <f>H28</f>
        <v>#REF!</v>
      </c>
      <c r="K28" s="75"/>
      <c r="L28" s="75"/>
      <c r="M28" s="75" t="e">
        <f>J28</f>
        <v>#REF!</v>
      </c>
      <c r="N28" s="75" t="e">
        <f>M28</f>
        <v>#REF!</v>
      </c>
      <c r="O28" s="75"/>
      <c r="P28" s="75"/>
      <c r="Q28" s="75"/>
      <c r="R28" s="29" t="e">
        <f t="shared" si="9"/>
        <v>#REF!</v>
      </c>
      <c r="S28" s="30" t="e">
        <f t="shared" si="4"/>
        <v>#REF!</v>
      </c>
      <c r="T28" s="65" t="e">
        <f t="shared" si="1"/>
        <v>#REF!</v>
      </c>
    </row>
    <row r="29" spans="1:20" ht="15" hidden="1" outlineLevel="1">
      <c r="A29" s="151"/>
      <c r="B29" s="151"/>
      <c r="C29" s="152"/>
      <c r="D29" s="28" t="s">
        <v>43</v>
      </c>
      <c r="E29" s="72" t="e">
        <f>#REF!</f>
        <v>#REF!</v>
      </c>
      <c r="F29" s="154"/>
      <c r="G29" s="73"/>
      <c r="H29" s="73"/>
      <c r="I29" s="73"/>
      <c r="J29" s="73"/>
      <c r="K29" s="73"/>
      <c r="L29" s="73"/>
      <c r="M29" s="73"/>
      <c r="N29" s="75"/>
      <c r="O29" s="75"/>
      <c r="P29" s="75"/>
      <c r="Q29" s="75"/>
      <c r="R29" s="29">
        <f t="shared" si="9"/>
        <v>0</v>
      </c>
      <c r="S29" s="30">
        <f t="shared" si="4"/>
        <v>0</v>
      </c>
      <c r="T29" s="65" t="e">
        <f t="shared" si="1"/>
        <v>#REF!</v>
      </c>
    </row>
    <row r="30" spans="1:20" ht="27.6" hidden="1" outlineLevel="1">
      <c r="A30" s="151"/>
      <c r="B30" s="151"/>
      <c r="C30" s="152"/>
      <c r="D30" s="28" t="s">
        <v>44</v>
      </c>
      <c r="E30" s="72" t="e">
        <f>#REF!</f>
        <v>#REF!</v>
      </c>
      <c r="F30" s="73"/>
      <c r="G30" s="73"/>
      <c r="H30" s="73"/>
      <c r="I30" s="73"/>
      <c r="J30" s="73"/>
      <c r="K30" s="73"/>
      <c r="L30" s="73"/>
      <c r="M30" s="73"/>
      <c r="N30" s="75"/>
      <c r="O30" s="75"/>
      <c r="P30" s="75"/>
      <c r="Q30" s="75"/>
      <c r="R30" s="29">
        <f t="shared" si="9"/>
        <v>0</v>
      </c>
      <c r="S30" s="30">
        <f t="shared" si="4"/>
        <v>0</v>
      </c>
      <c r="T30" s="65" t="e">
        <f t="shared" si="1"/>
        <v>#REF!</v>
      </c>
    </row>
    <row r="31" spans="1:20" ht="15" hidden="1" outlineLevel="1">
      <c r="A31" s="151"/>
      <c r="B31" s="151"/>
      <c r="C31" s="152"/>
      <c r="D31" s="28" t="s">
        <v>45</v>
      </c>
      <c r="E31" s="72" t="e">
        <f>#REF!</f>
        <v>#REF!</v>
      </c>
      <c r="F31" s="153"/>
      <c r="G31" s="73"/>
      <c r="H31" s="73"/>
      <c r="I31" s="73"/>
      <c r="J31" s="73"/>
      <c r="K31" s="75"/>
      <c r="L31" s="73"/>
      <c r="M31" s="73"/>
      <c r="N31" s="75"/>
      <c r="O31" s="75"/>
      <c r="P31" s="75"/>
      <c r="Q31" s="75"/>
      <c r="R31" s="29">
        <f t="shared" si="9"/>
        <v>0</v>
      </c>
      <c r="S31" s="30">
        <f t="shared" si="4"/>
        <v>0</v>
      </c>
      <c r="T31" s="65" t="e">
        <f t="shared" si="1"/>
        <v>#REF!</v>
      </c>
    </row>
    <row r="32" spans="1:20" ht="27.6" collapsed="1">
      <c r="A32" s="151"/>
      <c r="B32" s="151"/>
      <c r="C32" s="152"/>
      <c r="D32" s="28" t="s">
        <v>46</v>
      </c>
      <c r="E32" s="72" t="e">
        <f>#REF!</f>
        <v>#REF!</v>
      </c>
      <c r="F32" s="75"/>
      <c r="G32" s="75"/>
      <c r="H32" s="75"/>
      <c r="I32" s="75" t="e">
        <f>E32</f>
        <v>#REF!</v>
      </c>
      <c r="J32" s="73"/>
      <c r="K32" s="73"/>
      <c r="L32" s="75"/>
      <c r="M32" s="73"/>
      <c r="N32" s="75"/>
      <c r="O32" s="75"/>
      <c r="P32" s="75"/>
      <c r="Q32" s="75"/>
      <c r="R32" s="29" t="e">
        <f t="shared" si="9"/>
        <v>#REF!</v>
      </c>
      <c r="S32" s="30" t="e">
        <f t="shared" si="4"/>
        <v>#REF!</v>
      </c>
      <c r="T32" s="65" t="e">
        <f t="shared" si="1"/>
        <v>#REF!</v>
      </c>
    </row>
    <row r="33" spans="1:20" ht="15" hidden="1" outlineLevel="1">
      <c r="A33" s="151"/>
      <c r="B33" s="151"/>
      <c r="C33" s="152"/>
      <c r="D33" s="28" t="s">
        <v>293</v>
      </c>
      <c r="E33" s="72" t="e">
        <f>#REF!</f>
        <v>#REF!</v>
      </c>
      <c r="F33" s="153"/>
      <c r="G33" s="73"/>
      <c r="H33" s="73"/>
      <c r="I33" s="73"/>
      <c r="J33" s="73"/>
      <c r="K33" s="73"/>
      <c r="L33" s="73"/>
      <c r="M33" s="73"/>
      <c r="N33" s="75"/>
      <c r="O33" s="75"/>
      <c r="P33" s="75"/>
      <c r="Q33" s="75"/>
      <c r="R33" s="29">
        <f t="shared" si="9"/>
        <v>0</v>
      </c>
      <c r="S33" s="30">
        <f t="shared" si="4"/>
        <v>0</v>
      </c>
      <c r="T33" s="65" t="e">
        <f t="shared" si="1"/>
        <v>#REF!</v>
      </c>
    </row>
    <row r="34" spans="1:20" ht="27.6" hidden="1" outlineLevel="1">
      <c r="A34" s="151"/>
      <c r="B34" s="151"/>
      <c r="C34" s="152"/>
      <c r="D34" s="28" t="s">
        <v>48</v>
      </c>
      <c r="E34" s="72" t="e">
        <f>#REF!</f>
        <v>#REF!</v>
      </c>
      <c r="F34" s="153"/>
      <c r="G34" s="73"/>
      <c r="H34" s="73"/>
      <c r="I34" s="73"/>
      <c r="J34" s="73"/>
      <c r="K34" s="73"/>
      <c r="L34" s="73"/>
      <c r="M34" s="73"/>
      <c r="N34" s="75"/>
      <c r="O34" s="75"/>
      <c r="P34" s="75"/>
      <c r="Q34" s="75"/>
      <c r="R34" s="29">
        <f t="shared" si="9"/>
        <v>0</v>
      </c>
      <c r="S34" s="30">
        <f t="shared" si="4"/>
        <v>0</v>
      </c>
      <c r="T34" s="65" t="e">
        <f t="shared" si="1"/>
        <v>#REF!</v>
      </c>
    </row>
    <row r="35" spans="1:20" ht="41.4" collapsed="1">
      <c r="A35" s="151"/>
      <c r="B35" s="151"/>
      <c r="C35" s="152"/>
      <c r="D35" s="28" t="s">
        <v>49</v>
      </c>
      <c r="E35" s="72" t="e">
        <f>#REF!</f>
        <v>#REF!</v>
      </c>
      <c r="F35" s="75"/>
      <c r="G35" s="75"/>
      <c r="H35" s="75"/>
      <c r="I35" s="75"/>
      <c r="J35" s="75" t="e">
        <f>E35</f>
        <v>#REF!</v>
      </c>
      <c r="K35" s="75"/>
      <c r="L35" s="73"/>
      <c r="M35" s="73"/>
      <c r="N35" s="75"/>
      <c r="O35" s="75"/>
      <c r="P35" s="75"/>
      <c r="Q35" s="75"/>
      <c r="R35" s="29" t="e">
        <f t="shared" si="9"/>
        <v>#REF!</v>
      </c>
      <c r="S35" s="30" t="e">
        <f t="shared" si="4"/>
        <v>#REF!</v>
      </c>
      <c r="T35" s="65" t="e">
        <f t="shared" si="1"/>
        <v>#REF!</v>
      </c>
    </row>
    <row r="36" spans="1:20" ht="27.6" hidden="1" outlineLevel="1">
      <c r="A36" s="151"/>
      <c r="B36" s="151"/>
      <c r="C36" s="152"/>
      <c r="D36" s="28" t="s">
        <v>245</v>
      </c>
      <c r="E36" s="72" t="e">
        <f>#REF!</f>
        <v>#REF!</v>
      </c>
      <c r="F36" s="153"/>
      <c r="G36" s="75"/>
      <c r="H36" s="75"/>
      <c r="I36" s="73"/>
      <c r="J36" s="73"/>
      <c r="K36" s="73"/>
      <c r="L36" s="75"/>
      <c r="M36" s="73"/>
      <c r="N36" s="75"/>
      <c r="O36" s="75"/>
      <c r="P36" s="75"/>
      <c r="Q36" s="75"/>
      <c r="R36" s="29">
        <f t="shared" si="9"/>
        <v>0</v>
      </c>
      <c r="S36" s="30">
        <f t="shared" si="4"/>
        <v>0</v>
      </c>
      <c r="T36" s="65" t="e">
        <f t="shared" si="1"/>
        <v>#REF!</v>
      </c>
    </row>
    <row r="37" spans="1:20" ht="15" hidden="1" outlineLevel="1">
      <c r="A37" s="151"/>
      <c r="B37" s="151"/>
      <c r="C37" s="152"/>
      <c r="D37" s="28" t="s">
        <v>51</v>
      </c>
      <c r="E37" s="72" t="e">
        <f>#REF!</f>
        <v>#REF!</v>
      </c>
      <c r="F37" s="75"/>
      <c r="G37" s="75"/>
      <c r="H37" s="75"/>
      <c r="I37" s="73"/>
      <c r="J37" s="75"/>
      <c r="K37" s="75"/>
      <c r="L37" s="73"/>
      <c r="M37" s="73"/>
      <c r="N37" s="74"/>
      <c r="O37" s="74"/>
      <c r="P37" s="74"/>
      <c r="Q37" s="74"/>
      <c r="R37" s="29">
        <f t="shared" si="9"/>
        <v>0</v>
      </c>
      <c r="S37" s="30">
        <f t="shared" si="4"/>
        <v>0</v>
      </c>
      <c r="T37" s="65" t="e">
        <f t="shared" si="1"/>
        <v>#REF!</v>
      </c>
    </row>
    <row r="38" spans="1:20" ht="15" hidden="1" outlineLevel="1">
      <c r="A38" s="151"/>
      <c r="B38" s="151"/>
      <c r="C38" s="152"/>
      <c r="D38" s="28" t="s">
        <v>52</v>
      </c>
      <c r="E38" s="72" t="e">
        <f>#REF!</f>
        <v>#REF!</v>
      </c>
      <c r="F38" s="75"/>
      <c r="G38" s="75"/>
      <c r="H38" s="75"/>
      <c r="I38" s="73"/>
      <c r="J38" s="73"/>
      <c r="K38" s="73"/>
      <c r="L38" s="73"/>
      <c r="M38" s="73"/>
      <c r="N38" s="74"/>
      <c r="O38" s="74"/>
      <c r="P38" s="74"/>
      <c r="Q38" s="74"/>
      <c r="R38" s="29">
        <f t="shared" si="9"/>
        <v>0</v>
      </c>
      <c r="S38" s="30">
        <f t="shared" si="4"/>
        <v>0</v>
      </c>
      <c r="T38" s="65" t="e">
        <f t="shared" si="1"/>
        <v>#REF!</v>
      </c>
    </row>
    <row r="39" spans="1:20" ht="15" hidden="1" outlineLevel="1">
      <c r="A39" s="151"/>
      <c r="B39" s="151"/>
      <c r="C39" s="152"/>
      <c r="D39" s="28" t="s">
        <v>53</v>
      </c>
      <c r="E39" s="72" t="e">
        <f>#REF!</f>
        <v>#REF!</v>
      </c>
      <c r="F39" s="153"/>
      <c r="G39" s="73"/>
      <c r="H39" s="73"/>
      <c r="I39" s="73"/>
      <c r="J39" s="73"/>
      <c r="K39" s="73"/>
      <c r="L39" s="73"/>
      <c r="M39" s="73"/>
      <c r="N39" s="74"/>
      <c r="O39" s="74"/>
      <c r="P39" s="74"/>
      <c r="Q39" s="74"/>
      <c r="R39" s="29">
        <f t="shared" si="9"/>
        <v>0</v>
      </c>
      <c r="S39" s="30">
        <f t="shared" si="4"/>
        <v>0</v>
      </c>
      <c r="T39" s="65" t="e">
        <f t="shared" si="1"/>
        <v>#REF!</v>
      </c>
    </row>
    <row r="40" spans="1:20" ht="27.6" hidden="1" outlineLevel="1">
      <c r="A40" s="151"/>
      <c r="B40" s="151"/>
      <c r="C40" s="152"/>
      <c r="D40" s="28" t="s">
        <v>54</v>
      </c>
      <c r="E40" s="72" t="e">
        <f>#REF!</f>
        <v>#REF!</v>
      </c>
      <c r="F40" s="153"/>
      <c r="G40" s="73"/>
      <c r="H40" s="73"/>
      <c r="I40" s="73"/>
      <c r="J40" s="73"/>
      <c r="K40" s="73"/>
      <c r="L40" s="73"/>
      <c r="M40" s="73"/>
      <c r="N40" s="74"/>
      <c r="O40" s="74"/>
      <c r="P40" s="74"/>
      <c r="Q40" s="74"/>
      <c r="R40" s="29">
        <f t="shared" si="9"/>
        <v>0</v>
      </c>
      <c r="S40" s="30">
        <f t="shared" si="4"/>
        <v>0</v>
      </c>
      <c r="T40" s="65" t="e">
        <f t="shared" si="1"/>
        <v>#REF!</v>
      </c>
    </row>
    <row r="41" spans="1:20" ht="15" hidden="1" outlineLevel="1">
      <c r="A41" s="151"/>
      <c r="B41" s="151"/>
      <c r="C41" s="152"/>
      <c r="D41" s="28" t="s">
        <v>55</v>
      </c>
      <c r="E41" s="72" t="e">
        <f>#REF!</f>
        <v>#REF!</v>
      </c>
      <c r="F41" s="153"/>
      <c r="G41" s="73"/>
      <c r="H41" s="73"/>
      <c r="I41" s="73"/>
      <c r="J41" s="73"/>
      <c r="K41" s="73"/>
      <c r="L41" s="73"/>
      <c r="M41" s="73"/>
      <c r="N41" s="74"/>
      <c r="O41" s="74"/>
      <c r="P41" s="74"/>
      <c r="Q41" s="74"/>
      <c r="R41" s="29">
        <f t="shared" si="9"/>
        <v>0</v>
      </c>
      <c r="S41" s="30">
        <f t="shared" si="4"/>
        <v>0</v>
      </c>
      <c r="T41" s="65" t="e">
        <f t="shared" si="1"/>
        <v>#REF!</v>
      </c>
    </row>
    <row r="42" spans="1:20" ht="27.6" hidden="1" outlineLevel="1">
      <c r="A42" s="151"/>
      <c r="B42" s="151"/>
      <c r="C42" s="152"/>
      <c r="D42" s="28" t="s">
        <v>56</v>
      </c>
      <c r="E42" s="72" t="e">
        <f>#REF!</f>
        <v>#REF!</v>
      </c>
      <c r="F42" s="153"/>
      <c r="G42" s="73"/>
      <c r="H42" s="73"/>
      <c r="I42" s="73"/>
      <c r="J42" s="73"/>
      <c r="K42" s="73"/>
      <c r="L42" s="73"/>
      <c r="M42" s="73"/>
      <c r="N42" s="74"/>
      <c r="O42" s="74"/>
      <c r="P42" s="74"/>
      <c r="Q42" s="74"/>
      <c r="R42" s="29">
        <f t="shared" si="9"/>
        <v>0</v>
      </c>
      <c r="S42" s="30">
        <f t="shared" si="4"/>
        <v>0</v>
      </c>
      <c r="T42" s="65" t="e">
        <f t="shared" si="1"/>
        <v>#REF!</v>
      </c>
    </row>
    <row r="43" spans="1:20" ht="15" hidden="1" outlineLevel="1">
      <c r="A43" s="151"/>
      <c r="B43" s="151"/>
      <c r="C43" s="152"/>
      <c r="D43" s="28" t="s">
        <v>57</v>
      </c>
      <c r="E43" s="72" t="e">
        <f>#REF!</f>
        <v>#REF!</v>
      </c>
      <c r="F43" s="75"/>
      <c r="G43" s="75"/>
      <c r="H43" s="75"/>
      <c r="I43" s="75"/>
      <c r="J43" s="75"/>
      <c r="K43" s="73"/>
      <c r="L43" s="75"/>
      <c r="M43" s="73"/>
      <c r="N43" s="74"/>
      <c r="O43" s="74"/>
      <c r="P43" s="74"/>
      <c r="Q43" s="74"/>
      <c r="R43" s="29">
        <f t="shared" si="9"/>
        <v>0</v>
      </c>
      <c r="S43" s="30">
        <f t="shared" si="4"/>
        <v>0</v>
      </c>
      <c r="T43" s="65" t="e">
        <f t="shared" si="1"/>
        <v>#REF!</v>
      </c>
    </row>
    <row r="44" spans="1:20" ht="27.6" hidden="1" outlineLevel="1">
      <c r="A44" s="151"/>
      <c r="B44" s="151"/>
      <c r="C44" s="152"/>
      <c r="D44" s="28" t="s">
        <v>58</v>
      </c>
      <c r="E44" s="72" t="e">
        <f>#REF!</f>
        <v>#REF!</v>
      </c>
      <c r="F44" s="75"/>
      <c r="G44" s="75"/>
      <c r="H44" s="75"/>
      <c r="I44" s="75"/>
      <c r="J44" s="75"/>
      <c r="K44" s="75"/>
      <c r="L44" s="73"/>
      <c r="M44" s="73"/>
      <c r="N44" s="74"/>
      <c r="O44" s="74"/>
      <c r="P44" s="74"/>
      <c r="Q44" s="74"/>
      <c r="R44" s="29">
        <f t="shared" si="9"/>
        <v>0</v>
      </c>
      <c r="S44" s="30">
        <f t="shared" si="4"/>
        <v>0</v>
      </c>
      <c r="T44" s="65" t="e">
        <f t="shared" si="1"/>
        <v>#REF!</v>
      </c>
    </row>
    <row r="45" spans="1:20" ht="15" hidden="1" outlineLevel="1">
      <c r="A45" s="151"/>
      <c r="B45" s="151"/>
      <c r="C45" s="152"/>
      <c r="D45" s="28" t="s">
        <v>59</v>
      </c>
      <c r="E45" s="72" t="e">
        <f>#REF!</f>
        <v>#REF!</v>
      </c>
      <c r="F45" s="75"/>
      <c r="G45" s="75"/>
      <c r="H45" s="75"/>
      <c r="I45" s="73"/>
      <c r="J45" s="75"/>
      <c r="K45" s="73"/>
      <c r="L45" s="73"/>
      <c r="M45" s="73"/>
      <c r="N45" s="74"/>
      <c r="O45" s="74"/>
      <c r="P45" s="74"/>
      <c r="Q45" s="74"/>
      <c r="R45" s="29">
        <f t="shared" si="9"/>
        <v>0</v>
      </c>
      <c r="S45" s="30">
        <f t="shared" si="4"/>
        <v>0</v>
      </c>
      <c r="T45" s="65" t="e">
        <f t="shared" si="1"/>
        <v>#REF!</v>
      </c>
    </row>
    <row r="46" spans="1:20" ht="15" hidden="1" outlineLevel="1">
      <c r="A46" s="151"/>
      <c r="B46" s="151"/>
      <c r="C46" s="152"/>
      <c r="D46" s="28" t="s">
        <v>60</v>
      </c>
      <c r="E46" s="72" t="e">
        <f>#REF!</f>
        <v>#REF!</v>
      </c>
      <c r="F46" s="153"/>
      <c r="G46" s="73"/>
      <c r="H46" s="73"/>
      <c r="I46" s="73"/>
      <c r="J46" s="73"/>
      <c r="K46" s="73"/>
      <c r="L46" s="73"/>
      <c r="M46" s="73"/>
      <c r="N46" s="74"/>
      <c r="O46" s="74"/>
      <c r="P46" s="74"/>
      <c r="Q46" s="74"/>
      <c r="R46" s="29">
        <f t="shared" si="9"/>
        <v>0</v>
      </c>
      <c r="S46" s="30">
        <f t="shared" si="4"/>
        <v>0</v>
      </c>
      <c r="T46" s="65" t="e">
        <f t="shared" si="1"/>
        <v>#REF!</v>
      </c>
    </row>
    <row r="47" spans="1:20" ht="15" hidden="1" outlineLevel="1">
      <c r="A47" s="151"/>
      <c r="B47" s="151"/>
      <c r="C47" s="152"/>
      <c r="D47" s="28" t="s">
        <v>61</v>
      </c>
      <c r="E47" s="72" t="e">
        <f>#REF!</f>
        <v>#REF!</v>
      </c>
      <c r="F47" s="75"/>
      <c r="G47" s="75"/>
      <c r="H47" s="75"/>
      <c r="I47" s="73"/>
      <c r="J47" s="73"/>
      <c r="K47" s="73"/>
      <c r="L47" s="73"/>
      <c r="M47" s="73"/>
      <c r="N47" s="74"/>
      <c r="O47" s="74"/>
      <c r="P47" s="74"/>
      <c r="Q47" s="74"/>
      <c r="R47" s="29">
        <f t="shared" si="9"/>
        <v>0</v>
      </c>
      <c r="S47" s="30">
        <f t="shared" si="4"/>
        <v>0</v>
      </c>
      <c r="T47" s="65" t="e">
        <f t="shared" si="1"/>
        <v>#REF!</v>
      </c>
    </row>
    <row r="48" spans="1:20" ht="15" hidden="1" outlineLevel="1">
      <c r="A48" s="151"/>
      <c r="B48" s="151"/>
      <c r="C48" s="152"/>
      <c r="D48" s="28" t="s">
        <v>62</v>
      </c>
      <c r="E48" s="72" t="e">
        <f>#REF!</f>
        <v>#REF!</v>
      </c>
      <c r="F48" s="153"/>
      <c r="G48" s="73"/>
      <c r="H48" s="73"/>
      <c r="I48" s="73"/>
      <c r="J48" s="73"/>
      <c r="K48" s="73"/>
      <c r="L48" s="73"/>
      <c r="M48" s="73"/>
      <c r="N48" s="74"/>
      <c r="O48" s="74"/>
      <c r="P48" s="74"/>
      <c r="Q48" s="74"/>
      <c r="R48" s="29">
        <f t="shared" si="9"/>
        <v>0</v>
      </c>
      <c r="S48" s="30">
        <f t="shared" si="4"/>
        <v>0</v>
      </c>
      <c r="T48" s="65" t="e">
        <f t="shared" si="1"/>
        <v>#REF!</v>
      </c>
    </row>
    <row r="49" spans="1:20" ht="27.6" hidden="1" outlineLevel="1">
      <c r="A49" s="151"/>
      <c r="B49" s="151"/>
      <c r="C49" s="152"/>
      <c r="D49" s="28" t="s">
        <v>63</v>
      </c>
      <c r="E49" s="72" t="e">
        <f>#REF!</f>
        <v>#REF!</v>
      </c>
      <c r="F49" s="153"/>
      <c r="G49" s="73"/>
      <c r="H49" s="73"/>
      <c r="I49" s="73"/>
      <c r="J49" s="73"/>
      <c r="K49" s="73"/>
      <c r="L49" s="73"/>
      <c r="M49" s="73"/>
      <c r="N49" s="74"/>
      <c r="O49" s="74"/>
      <c r="P49" s="74"/>
      <c r="Q49" s="74"/>
      <c r="R49" s="29">
        <f t="shared" si="9"/>
        <v>0</v>
      </c>
      <c r="S49" s="30">
        <f t="shared" si="4"/>
        <v>0</v>
      </c>
      <c r="T49" s="65" t="e">
        <f t="shared" si="1"/>
        <v>#REF!</v>
      </c>
    </row>
    <row r="50" spans="1:20" ht="15" hidden="1" outlineLevel="1">
      <c r="A50" s="151"/>
      <c r="B50" s="151"/>
      <c r="C50" s="152"/>
      <c r="D50" s="28" t="s">
        <v>64</v>
      </c>
      <c r="E50" s="72" t="e">
        <f>#REF!</f>
        <v>#REF!</v>
      </c>
      <c r="F50" s="153"/>
      <c r="G50" s="73"/>
      <c r="H50" s="73"/>
      <c r="I50" s="73"/>
      <c r="J50" s="73"/>
      <c r="K50" s="73"/>
      <c r="L50" s="73"/>
      <c r="M50" s="73"/>
      <c r="N50" s="74"/>
      <c r="O50" s="74"/>
      <c r="P50" s="74"/>
      <c r="Q50" s="74"/>
      <c r="R50" s="29">
        <f t="shared" si="9"/>
        <v>0</v>
      </c>
      <c r="S50" s="30">
        <f t="shared" si="4"/>
        <v>0</v>
      </c>
      <c r="T50" s="65" t="e">
        <f t="shared" si="1"/>
        <v>#REF!</v>
      </c>
    </row>
    <row r="51" spans="1:20" ht="15" hidden="1" outlineLevel="1">
      <c r="A51" s="151"/>
      <c r="B51" s="151"/>
      <c r="C51" s="152"/>
      <c r="D51" s="28" t="s">
        <v>65</v>
      </c>
      <c r="E51" s="72" t="e">
        <f>#REF!</f>
        <v>#REF!</v>
      </c>
      <c r="F51" s="153"/>
      <c r="G51" s="73"/>
      <c r="H51" s="73"/>
      <c r="I51" s="73"/>
      <c r="J51" s="73"/>
      <c r="K51" s="75"/>
      <c r="L51" s="73"/>
      <c r="M51" s="73"/>
      <c r="N51" s="74"/>
      <c r="O51" s="74"/>
      <c r="P51" s="74"/>
      <c r="Q51" s="74"/>
      <c r="R51" s="29">
        <f t="shared" si="9"/>
        <v>0</v>
      </c>
      <c r="S51" s="30">
        <f t="shared" si="4"/>
        <v>0</v>
      </c>
      <c r="T51" s="65" t="e">
        <f t="shared" si="1"/>
        <v>#REF!</v>
      </c>
    </row>
    <row r="52" spans="1:20" ht="27.6" hidden="1" outlineLevel="1">
      <c r="A52" s="151"/>
      <c r="B52" s="151"/>
      <c r="C52" s="152"/>
      <c r="D52" s="28" t="s">
        <v>66</v>
      </c>
      <c r="E52" s="72" t="e">
        <f>#REF!</f>
        <v>#REF!</v>
      </c>
      <c r="F52" s="153"/>
      <c r="G52" s="73"/>
      <c r="H52" s="73"/>
      <c r="I52" s="73"/>
      <c r="J52" s="73"/>
      <c r="K52" s="73"/>
      <c r="L52" s="73"/>
      <c r="M52" s="73"/>
      <c r="N52" s="74"/>
      <c r="O52" s="74"/>
      <c r="P52" s="74"/>
      <c r="Q52" s="74"/>
      <c r="R52" s="29">
        <f t="shared" si="9"/>
        <v>0</v>
      </c>
      <c r="S52" s="30">
        <f t="shared" si="4"/>
        <v>0</v>
      </c>
      <c r="T52" s="65" t="e">
        <f t="shared" si="1"/>
        <v>#REF!</v>
      </c>
    </row>
    <row r="53" spans="1:20" ht="15" hidden="1" outlineLevel="1">
      <c r="A53" s="151"/>
      <c r="B53" s="151"/>
      <c r="C53" s="152"/>
      <c r="D53" s="28" t="s">
        <v>67</v>
      </c>
      <c r="E53" s="72" t="e">
        <f>#REF!</f>
        <v>#REF!</v>
      </c>
      <c r="F53" s="153"/>
      <c r="G53" s="73"/>
      <c r="H53" s="73"/>
      <c r="I53" s="73"/>
      <c r="J53" s="75"/>
      <c r="K53" s="73"/>
      <c r="L53" s="73"/>
      <c r="M53" s="73"/>
      <c r="N53" s="74"/>
      <c r="O53" s="74"/>
      <c r="P53" s="74"/>
      <c r="Q53" s="74"/>
      <c r="R53" s="29">
        <f t="shared" si="9"/>
        <v>0</v>
      </c>
      <c r="S53" s="30">
        <f t="shared" si="4"/>
        <v>0</v>
      </c>
      <c r="T53" s="65" t="e">
        <f t="shared" si="1"/>
        <v>#REF!</v>
      </c>
    </row>
    <row r="54" spans="1:20" ht="15" hidden="1" outlineLevel="1">
      <c r="A54" s="151"/>
      <c r="B54" s="151"/>
      <c r="C54" s="152"/>
      <c r="D54" s="28" t="s">
        <v>68</v>
      </c>
      <c r="E54" s="72" t="e">
        <f>#REF!</f>
        <v>#REF!</v>
      </c>
      <c r="F54" s="153"/>
      <c r="G54" s="73"/>
      <c r="H54" s="73"/>
      <c r="I54" s="73"/>
      <c r="J54" s="75"/>
      <c r="K54" s="73"/>
      <c r="L54" s="73"/>
      <c r="M54" s="73"/>
      <c r="N54" s="74"/>
      <c r="O54" s="74"/>
      <c r="P54" s="74"/>
      <c r="Q54" s="74"/>
      <c r="R54" s="29">
        <f t="shared" si="9"/>
        <v>0</v>
      </c>
      <c r="S54" s="30">
        <f t="shared" si="4"/>
        <v>0</v>
      </c>
      <c r="T54" s="65" t="e">
        <f t="shared" si="1"/>
        <v>#REF!</v>
      </c>
    </row>
    <row r="55" spans="1:20" ht="15" hidden="1" outlineLevel="1">
      <c r="A55" s="151"/>
      <c r="B55" s="151"/>
      <c r="C55" s="152"/>
      <c r="D55" s="28" t="s">
        <v>69</v>
      </c>
      <c r="E55" s="72" t="e">
        <f>#REF!</f>
        <v>#REF!</v>
      </c>
      <c r="F55" s="153"/>
      <c r="G55" s="73"/>
      <c r="H55" s="73"/>
      <c r="I55" s="73"/>
      <c r="J55" s="75"/>
      <c r="K55" s="73"/>
      <c r="L55" s="73"/>
      <c r="M55" s="73"/>
      <c r="N55" s="74"/>
      <c r="O55" s="74"/>
      <c r="P55" s="74"/>
      <c r="Q55" s="74"/>
      <c r="R55" s="29">
        <f t="shared" si="9"/>
        <v>0</v>
      </c>
      <c r="S55" s="30">
        <f t="shared" si="4"/>
        <v>0</v>
      </c>
      <c r="T55" s="65" t="e">
        <f t="shared" si="1"/>
        <v>#REF!</v>
      </c>
    </row>
    <row r="56" spans="1:20" ht="27.6" hidden="1" outlineLevel="1">
      <c r="A56" s="151"/>
      <c r="B56" s="151"/>
      <c r="C56" s="152"/>
      <c r="D56" s="28" t="s">
        <v>70</v>
      </c>
      <c r="E56" s="72" t="e">
        <f>#REF!</f>
        <v>#REF!</v>
      </c>
      <c r="F56" s="153"/>
      <c r="G56" s="73"/>
      <c r="H56" s="73"/>
      <c r="I56" s="73"/>
      <c r="J56" s="73"/>
      <c r="K56" s="73"/>
      <c r="L56" s="73"/>
      <c r="M56" s="73"/>
      <c r="N56" s="74"/>
      <c r="O56" s="74"/>
      <c r="P56" s="74"/>
      <c r="Q56" s="74"/>
      <c r="R56" s="29">
        <f t="shared" si="9"/>
        <v>0</v>
      </c>
      <c r="S56" s="30">
        <f t="shared" si="4"/>
        <v>0</v>
      </c>
      <c r="T56" s="65" t="e">
        <f t="shared" si="1"/>
        <v>#REF!</v>
      </c>
    </row>
    <row r="57" spans="1:20" ht="27.6" hidden="1" outlineLevel="1">
      <c r="A57" s="151"/>
      <c r="B57" s="151"/>
      <c r="C57" s="152"/>
      <c r="D57" s="28" t="s">
        <v>216</v>
      </c>
      <c r="E57" s="72" t="e">
        <f>#REF!</f>
        <v>#REF!</v>
      </c>
      <c r="F57" s="153"/>
      <c r="G57" s="73"/>
      <c r="H57" s="73"/>
      <c r="I57" s="73"/>
      <c r="J57" s="73"/>
      <c r="K57" s="73"/>
      <c r="L57" s="75"/>
      <c r="M57" s="73"/>
      <c r="N57" s="74"/>
      <c r="O57" s="74"/>
      <c r="P57" s="74"/>
      <c r="Q57" s="74"/>
      <c r="R57" s="29">
        <f t="shared" si="9"/>
        <v>0</v>
      </c>
      <c r="S57" s="30">
        <f t="shared" si="4"/>
        <v>0</v>
      </c>
      <c r="T57" s="65" t="e">
        <f t="shared" si="1"/>
        <v>#REF!</v>
      </c>
    </row>
    <row r="58" spans="1:20" ht="15" hidden="1" outlineLevel="1">
      <c r="A58" s="151"/>
      <c r="B58" s="151"/>
      <c r="C58" s="152"/>
      <c r="D58" s="28" t="s">
        <v>72</v>
      </c>
      <c r="E58" s="72" t="e">
        <f>#REF!</f>
        <v>#REF!</v>
      </c>
      <c r="F58" s="153"/>
      <c r="G58" s="73"/>
      <c r="H58" s="73"/>
      <c r="I58" s="73"/>
      <c r="J58" s="73"/>
      <c r="K58" s="73"/>
      <c r="L58" s="73"/>
      <c r="M58" s="73"/>
      <c r="N58" s="74"/>
      <c r="O58" s="74"/>
      <c r="P58" s="74"/>
      <c r="Q58" s="74"/>
      <c r="R58" s="29">
        <f t="shared" si="9"/>
        <v>0</v>
      </c>
      <c r="S58" s="30">
        <f t="shared" si="4"/>
        <v>0</v>
      </c>
      <c r="T58" s="65" t="e">
        <f t="shared" si="1"/>
        <v>#REF!</v>
      </c>
    </row>
    <row r="59" spans="1:20" ht="15" hidden="1" outlineLevel="1">
      <c r="A59" s="151"/>
      <c r="B59" s="151"/>
      <c r="C59" s="152"/>
      <c r="D59" s="28" t="s">
        <v>73</v>
      </c>
      <c r="E59" s="72" t="e">
        <f>#REF!</f>
        <v>#REF!</v>
      </c>
      <c r="F59" s="153"/>
      <c r="G59" s="73"/>
      <c r="H59" s="73"/>
      <c r="I59" s="73"/>
      <c r="J59" s="73"/>
      <c r="K59" s="73"/>
      <c r="L59" s="73"/>
      <c r="M59" s="73"/>
      <c r="N59" s="74"/>
      <c r="O59" s="74"/>
      <c r="P59" s="74"/>
      <c r="Q59" s="74"/>
      <c r="R59" s="29">
        <f t="shared" si="9"/>
        <v>0</v>
      </c>
      <c r="S59" s="30">
        <f t="shared" si="4"/>
        <v>0</v>
      </c>
      <c r="T59" s="65" t="e">
        <f t="shared" si="1"/>
        <v>#REF!</v>
      </c>
    </row>
    <row r="60" spans="1:20" ht="27.6" hidden="1" outlineLevel="1">
      <c r="A60" s="155"/>
      <c r="B60" s="155"/>
      <c r="C60" s="148"/>
      <c r="D60" s="28" t="s">
        <v>74</v>
      </c>
      <c r="E60" s="72" t="e">
        <f>#REF!</f>
        <v>#REF!</v>
      </c>
      <c r="F60" s="75"/>
      <c r="G60" s="75"/>
      <c r="H60" s="75"/>
      <c r="I60" s="73"/>
      <c r="J60" s="73"/>
      <c r="K60" s="73"/>
      <c r="L60" s="73"/>
      <c r="M60" s="73"/>
      <c r="N60" s="74"/>
      <c r="O60" s="74"/>
      <c r="P60" s="74"/>
      <c r="Q60" s="74"/>
      <c r="R60" s="29">
        <f t="shared" si="9"/>
        <v>0</v>
      </c>
      <c r="S60" s="30">
        <f t="shared" si="4"/>
        <v>0</v>
      </c>
      <c r="T60" s="65" t="e">
        <f t="shared" si="1"/>
        <v>#REF!</v>
      </c>
    </row>
    <row r="61" spans="1:20" ht="27.6" hidden="1" outlineLevel="1">
      <c r="A61" s="155"/>
      <c r="B61" s="148"/>
      <c r="C61" s="148"/>
      <c r="D61" s="28" t="s">
        <v>246</v>
      </c>
      <c r="E61" s="72" t="e">
        <f>#REF!</f>
        <v>#REF!</v>
      </c>
      <c r="F61" s="75"/>
      <c r="G61" s="75"/>
      <c r="H61" s="75"/>
      <c r="I61" s="73"/>
      <c r="J61" s="73"/>
      <c r="K61" s="73"/>
      <c r="L61" s="73"/>
      <c r="M61" s="73"/>
      <c r="N61" s="74"/>
      <c r="O61" s="74"/>
      <c r="P61" s="74"/>
      <c r="Q61" s="74"/>
      <c r="R61" s="29">
        <f t="shared" si="9"/>
        <v>0</v>
      </c>
      <c r="S61" s="30">
        <f t="shared" si="4"/>
        <v>0</v>
      </c>
      <c r="T61" s="65" t="e">
        <f t="shared" si="1"/>
        <v>#REF!</v>
      </c>
    </row>
    <row r="62" spans="1:20" ht="15">
      <c r="A62" s="155"/>
      <c r="B62" s="148" t="e">
        <f>R62-C62</f>
        <v>#REF!</v>
      </c>
      <c r="C62" s="148">
        <v>25775.155999999999</v>
      </c>
      <c r="D62" s="78" t="s">
        <v>77</v>
      </c>
      <c r="E62" s="29" t="e">
        <f t="shared" ref="E62:R62" si="12">SUM(E17:E61)</f>
        <v>#REF!</v>
      </c>
      <c r="F62" s="29">
        <f t="shared" si="12"/>
        <v>0</v>
      </c>
      <c r="G62" s="29">
        <f t="shared" si="12"/>
        <v>15</v>
      </c>
      <c r="H62" s="29" t="e">
        <f t="shared" si="12"/>
        <v>#REF!</v>
      </c>
      <c r="I62" s="29" t="e">
        <f t="shared" si="12"/>
        <v>#REF!</v>
      </c>
      <c r="J62" s="29" t="e">
        <f t="shared" si="12"/>
        <v>#REF!</v>
      </c>
      <c r="K62" s="29" t="e">
        <f t="shared" si="12"/>
        <v>#REF!</v>
      </c>
      <c r="L62" s="29" t="e">
        <f t="shared" si="12"/>
        <v>#REF!</v>
      </c>
      <c r="M62" s="29" t="e">
        <f t="shared" si="12"/>
        <v>#REF!</v>
      </c>
      <c r="N62" s="29" t="e">
        <f t="shared" si="12"/>
        <v>#REF!</v>
      </c>
      <c r="O62" s="29">
        <f t="shared" si="12"/>
        <v>0</v>
      </c>
      <c r="P62" s="29">
        <f t="shared" si="12"/>
        <v>0</v>
      </c>
      <c r="Q62" s="29">
        <f t="shared" si="12"/>
        <v>0</v>
      </c>
      <c r="R62" s="29" t="e">
        <f t="shared" si="12"/>
        <v>#REF!</v>
      </c>
      <c r="S62" s="30" t="e">
        <f t="shared" si="4"/>
        <v>#REF!</v>
      </c>
      <c r="T62" s="65" t="e">
        <f t="shared" si="1"/>
        <v>#REF!</v>
      </c>
    </row>
    <row r="63" spans="1:20" ht="15">
      <c r="A63" s="139"/>
      <c r="B63" s="139"/>
      <c r="C63" s="140"/>
      <c r="D63" s="334" t="s">
        <v>78</v>
      </c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7"/>
      <c r="S63" s="71">
        <f t="shared" si="4"/>
        <v>0</v>
      </c>
      <c r="T63" s="146">
        <f t="shared" si="1"/>
        <v>0</v>
      </c>
    </row>
    <row r="64" spans="1:20" ht="15">
      <c r="A64" s="151"/>
      <c r="B64" s="151"/>
      <c r="C64" s="152"/>
      <c r="D64" s="39" t="s">
        <v>294</v>
      </c>
      <c r="E64" s="75" t="e">
        <f>#REF!</f>
        <v>#REF!</v>
      </c>
      <c r="F64" s="73"/>
      <c r="G64" s="75"/>
      <c r="H64" s="73"/>
      <c r="I64" s="73"/>
      <c r="J64" s="73" t="e">
        <f>E64</f>
        <v>#REF!</v>
      </c>
      <c r="K64" s="73"/>
      <c r="L64" s="75"/>
      <c r="M64" s="75"/>
      <c r="N64" s="74"/>
      <c r="O64" s="74"/>
      <c r="P64" s="74"/>
      <c r="Q64" s="74"/>
      <c r="R64" s="29" t="e">
        <f t="shared" ref="R64:R65" si="13">SUM(F64:Q64)</f>
        <v>#REF!</v>
      </c>
      <c r="S64" s="30" t="e">
        <f t="shared" si="4"/>
        <v>#REF!</v>
      </c>
      <c r="T64" s="65" t="e">
        <f t="shared" si="1"/>
        <v>#REF!</v>
      </c>
    </row>
    <row r="65" spans="1:20" ht="15">
      <c r="A65" s="155"/>
      <c r="B65" s="148" t="e">
        <f>R65-C65</f>
        <v>#REF!</v>
      </c>
      <c r="C65" s="148">
        <v>1879.498</v>
      </c>
      <c r="D65" s="78" t="s">
        <v>80</v>
      </c>
      <c r="E65" s="29" t="e">
        <f t="shared" ref="E65:Q65" si="14">E64</f>
        <v>#REF!</v>
      </c>
      <c r="F65" s="29">
        <f t="shared" si="14"/>
        <v>0</v>
      </c>
      <c r="G65" s="29">
        <f t="shared" si="14"/>
        <v>0</v>
      </c>
      <c r="H65" s="29">
        <f t="shared" si="14"/>
        <v>0</v>
      </c>
      <c r="I65" s="29">
        <f t="shared" si="14"/>
        <v>0</v>
      </c>
      <c r="J65" s="29" t="e">
        <f t="shared" si="14"/>
        <v>#REF!</v>
      </c>
      <c r="K65" s="29">
        <f t="shared" si="14"/>
        <v>0</v>
      </c>
      <c r="L65" s="29">
        <f t="shared" si="14"/>
        <v>0</v>
      </c>
      <c r="M65" s="29">
        <f t="shared" si="14"/>
        <v>0</v>
      </c>
      <c r="N65" s="29">
        <f t="shared" si="14"/>
        <v>0</v>
      </c>
      <c r="O65" s="29">
        <f t="shared" si="14"/>
        <v>0</v>
      </c>
      <c r="P65" s="29">
        <f t="shared" si="14"/>
        <v>0</v>
      </c>
      <c r="Q65" s="29">
        <f t="shared" si="14"/>
        <v>0</v>
      </c>
      <c r="R65" s="29" t="e">
        <f t="shared" si="13"/>
        <v>#REF!</v>
      </c>
      <c r="S65" s="30" t="e">
        <f t="shared" si="4"/>
        <v>#REF!</v>
      </c>
      <c r="T65" s="65" t="e">
        <f t="shared" si="1"/>
        <v>#REF!</v>
      </c>
    </row>
    <row r="66" spans="1:20" ht="15">
      <c r="A66" s="139"/>
      <c r="B66" s="139"/>
      <c r="C66" s="140"/>
      <c r="D66" s="334" t="s">
        <v>81</v>
      </c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7"/>
      <c r="S66" s="71">
        <f t="shared" si="4"/>
        <v>0</v>
      </c>
      <c r="T66" s="146">
        <f t="shared" si="1"/>
        <v>0</v>
      </c>
    </row>
    <row r="67" spans="1:20" ht="15">
      <c r="A67" s="151"/>
      <c r="B67" s="151"/>
      <c r="C67" s="152"/>
      <c r="D67" s="39" t="s">
        <v>307</v>
      </c>
      <c r="E67" s="73" t="e">
        <f>#REF!</f>
        <v>#REF!</v>
      </c>
      <c r="F67" s="73" t="e">
        <f>E67/10</f>
        <v>#REF!</v>
      </c>
      <c r="G67" s="73" t="e">
        <f t="shared" ref="G67:K67" si="15">F67</f>
        <v>#REF!</v>
      </c>
      <c r="H67" s="73" t="e">
        <f t="shared" si="15"/>
        <v>#REF!</v>
      </c>
      <c r="I67" s="73" t="e">
        <f t="shared" si="15"/>
        <v>#REF!</v>
      </c>
      <c r="J67" s="73" t="e">
        <f t="shared" si="15"/>
        <v>#REF!</v>
      </c>
      <c r="K67" s="73" t="e">
        <f t="shared" si="15"/>
        <v>#REF!</v>
      </c>
      <c r="L67" s="73"/>
      <c r="M67" s="73"/>
      <c r="N67" s="73" t="e">
        <f>K67</f>
        <v>#REF!</v>
      </c>
      <c r="O67" s="73" t="e">
        <f t="shared" ref="O67:Q67" si="16">N67</f>
        <v>#REF!</v>
      </c>
      <c r="P67" s="73" t="e">
        <f t="shared" si="16"/>
        <v>#REF!</v>
      </c>
      <c r="Q67" s="73" t="e">
        <f t="shared" si="16"/>
        <v>#REF!</v>
      </c>
      <c r="R67" s="29" t="e">
        <f t="shared" ref="R67:R68" si="17">SUM(F67:Q67)</f>
        <v>#REF!</v>
      </c>
      <c r="S67" s="30" t="e">
        <f t="shared" si="4"/>
        <v>#REF!</v>
      </c>
      <c r="T67" s="65" t="e">
        <f t="shared" si="1"/>
        <v>#REF!</v>
      </c>
    </row>
    <row r="68" spans="1:20" ht="15">
      <c r="A68" s="155"/>
      <c r="B68" s="148" t="e">
        <f>R68-C68</f>
        <v>#REF!</v>
      </c>
      <c r="C68" s="148">
        <v>24562.550999999999</v>
      </c>
      <c r="D68" s="78" t="s">
        <v>83</v>
      </c>
      <c r="E68" s="29" t="e">
        <f t="shared" ref="E68:Q68" si="18">E67</f>
        <v>#REF!</v>
      </c>
      <c r="F68" s="29" t="e">
        <f t="shared" si="18"/>
        <v>#REF!</v>
      </c>
      <c r="G68" s="29" t="e">
        <f t="shared" si="18"/>
        <v>#REF!</v>
      </c>
      <c r="H68" s="29" t="e">
        <f t="shared" si="18"/>
        <v>#REF!</v>
      </c>
      <c r="I68" s="29" t="e">
        <f t="shared" si="18"/>
        <v>#REF!</v>
      </c>
      <c r="J68" s="29" t="e">
        <f t="shared" si="18"/>
        <v>#REF!</v>
      </c>
      <c r="K68" s="29" t="e">
        <f t="shared" si="18"/>
        <v>#REF!</v>
      </c>
      <c r="L68" s="29">
        <f t="shared" si="18"/>
        <v>0</v>
      </c>
      <c r="M68" s="29">
        <f t="shared" si="18"/>
        <v>0</v>
      </c>
      <c r="N68" s="29" t="e">
        <f t="shared" si="18"/>
        <v>#REF!</v>
      </c>
      <c r="O68" s="29" t="e">
        <f t="shared" si="18"/>
        <v>#REF!</v>
      </c>
      <c r="P68" s="29" t="e">
        <f t="shared" si="18"/>
        <v>#REF!</v>
      </c>
      <c r="Q68" s="29" t="e">
        <f t="shared" si="18"/>
        <v>#REF!</v>
      </c>
      <c r="R68" s="29" t="e">
        <f t="shared" si="17"/>
        <v>#REF!</v>
      </c>
      <c r="S68" s="30" t="e">
        <f t="shared" si="4"/>
        <v>#REF!</v>
      </c>
      <c r="T68" s="65" t="e">
        <f t="shared" si="1"/>
        <v>#REF!</v>
      </c>
    </row>
    <row r="69" spans="1:20" ht="15" collapsed="1">
      <c r="A69" s="139"/>
      <c r="B69" s="139"/>
      <c r="C69" s="140"/>
      <c r="D69" s="334" t="s">
        <v>84</v>
      </c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7"/>
      <c r="S69" s="71">
        <f t="shared" si="4"/>
        <v>0</v>
      </c>
      <c r="T69" s="146">
        <f t="shared" si="1"/>
        <v>0</v>
      </c>
    </row>
    <row r="70" spans="1:20" ht="27.6" hidden="1" outlineLevel="1">
      <c r="A70" s="151"/>
      <c r="B70" s="151"/>
      <c r="C70" s="152"/>
      <c r="D70" s="38" t="s">
        <v>85</v>
      </c>
      <c r="E70" s="79" t="e">
        <f>#REF!</f>
        <v>#REF!</v>
      </c>
      <c r="F70" s="96"/>
      <c r="G70" s="96"/>
      <c r="H70" s="96"/>
      <c r="I70" s="96"/>
      <c r="J70" s="96"/>
      <c r="K70" s="96"/>
      <c r="L70" s="96"/>
      <c r="M70" s="96"/>
      <c r="N70" s="74"/>
      <c r="O70" s="74"/>
      <c r="P70" s="74"/>
      <c r="Q70" s="74"/>
      <c r="R70" s="29">
        <f t="shared" ref="R70:R155" si="19">SUM(F70:Q70)</f>
        <v>0</v>
      </c>
      <c r="S70" s="30">
        <f t="shared" si="4"/>
        <v>0</v>
      </c>
      <c r="T70" s="65" t="e">
        <f t="shared" si="1"/>
        <v>#REF!</v>
      </c>
    </row>
    <row r="71" spans="1:20" ht="27.75" customHeight="1">
      <c r="A71" s="151"/>
      <c r="B71" s="151"/>
      <c r="C71" s="152"/>
      <c r="D71" s="38" t="s">
        <v>86</v>
      </c>
      <c r="E71" s="79" t="e">
        <f>#REF!</f>
        <v>#REF!</v>
      </c>
      <c r="F71" s="73"/>
      <c r="G71" s="73"/>
      <c r="H71" s="73"/>
      <c r="I71" s="73"/>
      <c r="J71" s="73"/>
      <c r="K71" s="96"/>
      <c r="L71" s="79"/>
      <c r="M71" s="96"/>
      <c r="N71" s="75" t="e">
        <f>E71</f>
        <v>#REF!</v>
      </c>
      <c r="O71" s="75"/>
      <c r="P71" s="75"/>
      <c r="Q71" s="75"/>
      <c r="R71" s="29" t="e">
        <f t="shared" si="19"/>
        <v>#REF!</v>
      </c>
      <c r="S71" s="30" t="e">
        <f t="shared" si="4"/>
        <v>#REF!</v>
      </c>
      <c r="T71" s="65" t="e">
        <f t="shared" si="1"/>
        <v>#REF!</v>
      </c>
    </row>
    <row r="72" spans="1:20" ht="15" collapsed="1">
      <c r="A72" s="151"/>
      <c r="B72" s="151"/>
      <c r="C72" s="152"/>
      <c r="D72" s="38" t="s">
        <v>308</v>
      </c>
      <c r="E72" s="79" t="e">
        <f>#REF!</f>
        <v>#REF!</v>
      </c>
      <c r="F72" s="96"/>
      <c r="G72" s="96"/>
      <c r="H72" s="96"/>
      <c r="I72" s="96"/>
      <c r="J72" s="96"/>
      <c r="K72" s="96" t="e">
        <f>E72</f>
        <v>#REF!</v>
      </c>
      <c r="L72" s="79"/>
      <c r="M72" s="96"/>
      <c r="N72" s="75"/>
      <c r="O72" s="75"/>
      <c r="P72" s="75"/>
      <c r="Q72" s="75"/>
      <c r="R72" s="29" t="e">
        <f t="shared" si="19"/>
        <v>#REF!</v>
      </c>
      <c r="S72" s="30" t="e">
        <f t="shared" si="4"/>
        <v>#REF!</v>
      </c>
      <c r="T72" s="65" t="e">
        <f t="shared" si="1"/>
        <v>#REF!</v>
      </c>
    </row>
    <row r="73" spans="1:20" ht="27.6" hidden="1" outlineLevel="1">
      <c r="A73" s="151"/>
      <c r="B73" s="151"/>
      <c r="C73" s="152"/>
      <c r="D73" s="38" t="s">
        <v>88</v>
      </c>
      <c r="E73" s="79" t="e">
        <f>#REF!</f>
        <v>#REF!</v>
      </c>
      <c r="F73" s="96"/>
      <c r="G73" s="96"/>
      <c r="H73" s="96"/>
      <c r="I73" s="96"/>
      <c r="J73" s="96"/>
      <c r="K73" s="96"/>
      <c r="L73" s="96"/>
      <c r="M73" s="96"/>
      <c r="N73" s="75"/>
      <c r="O73" s="75"/>
      <c r="P73" s="75"/>
      <c r="Q73" s="75"/>
      <c r="R73" s="29">
        <f t="shared" si="19"/>
        <v>0</v>
      </c>
      <c r="S73" s="30">
        <f t="shared" si="4"/>
        <v>0</v>
      </c>
      <c r="T73" s="65" t="e">
        <f t="shared" si="1"/>
        <v>#REF!</v>
      </c>
    </row>
    <row r="74" spans="1:20" ht="27.6" hidden="1" outlineLevel="1">
      <c r="A74" s="151"/>
      <c r="B74" s="151"/>
      <c r="C74" s="152"/>
      <c r="D74" s="38" t="s">
        <v>89</v>
      </c>
      <c r="E74" s="79" t="e">
        <f>#REF!</f>
        <v>#REF!</v>
      </c>
      <c r="F74" s="96"/>
      <c r="G74" s="96"/>
      <c r="H74" s="96"/>
      <c r="I74" s="96"/>
      <c r="J74" s="96"/>
      <c r="K74" s="96"/>
      <c r="L74" s="96"/>
      <c r="M74" s="96"/>
      <c r="N74" s="75"/>
      <c r="O74" s="75"/>
      <c r="P74" s="75"/>
      <c r="Q74" s="75"/>
      <c r="R74" s="29">
        <f t="shared" si="19"/>
        <v>0</v>
      </c>
      <c r="S74" s="30">
        <f t="shared" si="4"/>
        <v>0</v>
      </c>
      <c r="T74" s="65" t="e">
        <f t="shared" si="1"/>
        <v>#REF!</v>
      </c>
    </row>
    <row r="75" spans="1:20" ht="27.6" hidden="1" outlineLevel="1">
      <c r="A75" s="151"/>
      <c r="B75" s="151"/>
      <c r="C75" s="152"/>
      <c r="D75" s="38" t="s">
        <v>309</v>
      </c>
      <c r="E75" s="79" t="e">
        <f>#REF!</f>
        <v>#REF!</v>
      </c>
      <c r="F75" s="79"/>
      <c r="G75" s="96"/>
      <c r="H75" s="96"/>
      <c r="I75" s="96"/>
      <c r="J75" s="96"/>
      <c r="K75" s="96"/>
      <c r="L75" s="79"/>
      <c r="M75" s="96"/>
      <c r="N75" s="75"/>
      <c r="O75" s="75"/>
      <c r="P75" s="75"/>
      <c r="Q75" s="75"/>
      <c r="R75" s="29">
        <f t="shared" si="19"/>
        <v>0</v>
      </c>
      <c r="S75" s="30">
        <f t="shared" si="4"/>
        <v>0</v>
      </c>
      <c r="T75" s="65" t="e">
        <f t="shared" si="1"/>
        <v>#REF!</v>
      </c>
    </row>
    <row r="76" spans="1:20" ht="15" hidden="1" outlineLevel="1">
      <c r="A76" s="151"/>
      <c r="B76" s="151"/>
      <c r="C76" s="152"/>
      <c r="D76" s="38" t="s">
        <v>310</v>
      </c>
      <c r="E76" s="79" t="e">
        <f>#REF!</f>
        <v>#REF!</v>
      </c>
      <c r="F76" s="96"/>
      <c r="G76" s="96"/>
      <c r="H76" s="96"/>
      <c r="I76" s="96"/>
      <c r="J76" s="96"/>
      <c r="K76" s="79"/>
      <c r="L76" s="79"/>
      <c r="M76" s="96"/>
      <c r="N76" s="75"/>
      <c r="O76" s="75"/>
      <c r="P76" s="75"/>
      <c r="Q76" s="75"/>
      <c r="R76" s="29">
        <f t="shared" si="19"/>
        <v>0</v>
      </c>
      <c r="S76" s="30">
        <f t="shared" si="4"/>
        <v>0</v>
      </c>
      <c r="T76" s="65" t="e">
        <f t="shared" si="1"/>
        <v>#REF!</v>
      </c>
    </row>
    <row r="77" spans="1:20" ht="15" hidden="1" outlineLevel="1">
      <c r="A77" s="151"/>
      <c r="B77" s="151"/>
      <c r="C77" s="152"/>
      <c r="D77" s="38" t="s">
        <v>311</v>
      </c>
      <c r="E77" s="79" t="e">
        <f>#REF!</f>
        <v>#REF!</v>
      </c>
      <c r="F77" s="96"/>
      <c r="G77" s="96"/>
      <c r="H77" s="96"/>
      <c r="I77" s="96"/>
      <c r="J77" s="96"/>
      <c r="K77" s="79"/>
      <c r="L77" s="79"/>
      <c r="M77" s="96"/>
      <c r="N77" s="75"/>
      <c r="O77" s="75"/>
      <c r="P77" s="75"/>
      <c r="Q77" s="75"/>
      <c r="R77" s="29">
        <f t="shared" si="19"/>
        <v>0</v>
      </c>
      <c r="S77" s="30">
        <f t="shared" si="4"/>
        <v>0</v>
      </c>
      <c r="T77" s="65" t="e">
        <f t="shared" si="1"/>
        <v>#REF!</v>
      </c>
    </row>
    <row r="78" spans="1:20" ht="15" hidden="1" outlineLevel="1">
      <c r="A78" s="151"/>
      <c r="B78" s="151"/>
      <c r="C78" s="152"/>
      <c r="D78" s="38" t="s">
        <v>93</v>
      </c>
      <c r="E78" s="79" t="e">
        <f>#REF!</f>
        <v>#REF!</v>
      </c>
      <c r="F78" s="96"/>
      <c r="G78" s="96"/>
      <c r="H78" s="96"/>
      <c r="I78" s="96"/>
      <c r="J78" s="96"/>
      <c r="K78" s="79"/>
      <c r="L78" s="96"/>
      <c r="M78" s="96"/>
      <c r="N78" s="75"/>
      <c r="O78" s="75"/>
      <c r="P78" s="75"/>
      <c r="Q78" s="75"/>
      <c r="R78" s="29">
        <f t="shared" si="19"/>
        <v>0</v>
      </c>
      <c r="S78" s="30">
        <f t="shared" si="4"/>
        <v>0</v>
      </c>
      <c r="T78" s="65" t="e">
        <f t="shared" si="1"/>
        <v>#REF!</v>
      </c>
    </row>
    <row r="79" spans="1:20" ht="15" hidden="1" outlineLevel="1">
      <c r="A79" s="151"/>
      <c r="B79" s="151"/>
      <c r="C79" s="152"/>
      <c r="D79" s="38" t="s">
        <v>94</v>
      </c>
      <c r="E79" s="79" t="e">
        <f>#REF!</f>
        <v>#REF!</v>
      </c>
      <c r="F79" s="96"/>
      <c r="G79" s="96"/>
      <c r="H79" s="96"/>
      <c r="I79" s="96"/>
      <c r="J79" s="96"/>
      <c r="K79" s="79"/>
      <c r="L79" s="96"/>
      <c r="M79" s="96"/>
      <c r="N79" s="75"/>
      <c r="O79" s="75"/>
      <c r="P79" s="75"/>
      <c r="Q79" s="75"/>
      <c r="R79" s="29">
        <f t="shared" si="19"/>
        <v>0</v>
      </c>
      <c r="S79" s="30">
        <f t="shared" si="4"/>
        <v>0</v>
      </c>
      <c r="T79" s="65" t="e">
        <f t="shared" si="1"/>
        <v>#REF!</v>
      </c>
    </row>
    <row r="80" spans="1:20" ht="15" collapsed="1">
      <c r="A80" s="151"/>
      <c r="B80" s="151"/>
      <c r="C80" s="152"/>
      <c r="D80" s="39" t="s">
        <v>95</v>
      </c>
      <c r="E80" s="79" t="e">
        <f>#REF!</f>
        <v>#REF!</v>
      </c>
      <c r="F80" s="79" t="e">
        <f>E80/12</f>
        <v>#REF!</v>
      </c>
      <c r="G80" s="79" t="e">
        <f t="shared" ref="G80:Q80" si="20">F80</f>
        <v>#REF!</v>
      </c>
      <c r="H80" s="79" t="e">
        <f t="shared" si="20"/>
        <v>#REF!</v>
      </c>
      <c r="I80" s="79" t="e">
        <f t="shared" si="20"/>
        <v>#REF!</v>
      </c>
      <c r="J80" s="79" t="e">
        <f t="shared" si="20"/>
        <v>#REF!</v>
      </c>
      <c r="K80" s="79" t="e">
        <f t="shared" si="20"/>
        <v>#REF!</v>
      </c>
      <c r="L80" s="79" t="e">
        <f t="shared" si="20"/>
        <v>#REF!</v>
      </c>
      <c r="M80" s="79" t="e">
        <f t="shared" si="20"/>
        <v>#REF!</v>
      </c>
      <c r="N80" s="79" t="e">
        <f t="shared" si="20"/>
        <v>#REF!</v>
      </c>
      <c r="O80" s="79" t="e">
        <f t="shared" si="20"/>
        <v>#REF!</v>
      </c>
      <c r="P80" s="79" t="e">
        <f t="shared" si="20"/>
        <v>#REF!</v>
      </c>
      <c r="Q80" s="79" t="e">
        <f t="shared" si="20"/>
        <v>#REF!</v>
      </c>
      <c r="R80" s="29" t="e">
        <f t="shared" si="19"/>
        <v>#REF!</v>
      </c>
      <c r="S80" s="30" t="e">
        <f t="shared" si="4"/>
        <v>#REF!</v>
      </c>
      <c r="T80" s="65" t="e">
        <f t="shared" si="1"/>
        <v>#REF!</v>
      </c>
    </row>
    <row r="81" spans="1:20" ht="27.6" hidden="1" outlineLevel="1">
      <c r="A81" s="151"/>
      <c r="B81" s="151"/>
      <c r="C81" s="152"/>
      <c r="D81" s="39" t="s">
        <v>96</v>
      </c>
      <c r="E81" s="79" t="e">
        <f>#REF!</f>
        <v>#REF!</v>
      </c>
      <c r="F81" s="96"/>
      <c r="G81" s="96"/>
      <c r="H81" s="96"/>
      <c r="I81" s="96"/>
      <c r="J81" s="96"/>
      <c r="K81" s="79"/>
      <c r="L81" s="79"/>
      <c r="M81" s="73"/>
      <c r="N81" s="75"/>
      <c r="O81" s="75"/>
      <c r="P81" s="75"/>
      <c r="Q81" s="75"/>
      <c r="R81" s="29">
        <f t="shared" si="19"/>
        <v>0</v>
      </c>
      <c r="S81" s="30">
        <f t="shared" si="4"/>
        <v>0</v>
      </c>
      <c r="T81" s="65" t="e">
        <f t="shared" si="1"/>
        <v>#REF!</v>
      </c>
    </row>
    <row r="82" spans="1:20" ht="27.6" hidden="1" outlineLevel="1">
      <c r="A82" s="151"/>
      <c r="B82" s="151"/>
      <c r="C82" s="152"/>
      <c r="D82" s="38" t="s">
        <v>97</v>
      </c>
      <c r="E82" s="79" t="e">
        <f>#REF!</f>
        <v>#REF!</v>
      </c>
      <c r="F82" s="96"/>
      <c r="G82" s="96"/>
      <c r="H82" s="96"/>
      <c r="I82" s="96"/>
      <c r="J82" s="96"/>
      <c r="K82" s="96"/>
      <c r="L82" s="96"/>
      <c r="M82" s="96"/>
      <c r="N82" s="75"/>
      <c r="O82" s="75"/>
      <c r="P82" s="75"/>
      <c r="Q82" s="75"/>
      <c r="R82" s="29">
        <f t="shared" si="19"/>
        <v>0</v>
      </c>
      <c r="S82" s="30">
        <f t="shared" si="4"/>
        <v>0</v>
      </c>
      <c r="T82" s="65" t="e">
        <f t="shared" si="1"/>
        <v>#REF!</v>
      </c>
    </row>
    <row r="83" spans="1:20" ht="27.6" collapsed="1">
      <c r="A83" s="151"/>
      <c r="B83" s="151"/>
      <c r="C83" s="152"/>
      <c r="D83" s="38" t="s">
        <v>283</v>
      </c>
      <c r="E83" s="79" t="e">
        <f>#REF!</f>
        <v>#REF!</v>
      </c>
      <c r="F83" s="73"/>
      <c r="G83" s="75"/>
      <c r="H83" s="73"/>
      <c r="I83" s="73"/>
      <c r="J83" s="73"/>
      <c r="K83" s="73" t="e">
        <f>E83</f>
        <v>#REF!</v>
      </c>
      <c r="L83" s="96"/>
      <c r="M83" s="96"/>
      <c r="N83" s="75"/>
      <c r="O83" s="75"/>
      <c r="P83" s="75"/>
      <c r="Q83" s="75"/>
      <c r="R83" s="29" t="e">
        <f t="shared" si="19"/>
        <v>#REF!</v>
      </c>
      <c r="S83" s="30" t="e">
        <f t="shared" si="4"/>
        <v>#REF!</v>
      </c>
      <c r="T83" s="65" t="e">
        <f t="shared" si="1"/>
        <v>#REF!</v>
      </c>
    </row>
    <row r="84" spans="1:20" ht="15" hidden="1" outlineLevel="1">
      <c r="A84" s="151"/>
      <c r="B84" s="151"/>
      <c r="C84" s="152"/>
      <c r="D84" s="39" t="s">
        <v>284</v>
      </c>
      <c r="E84" s="79" t="e">
        <f>#REF!</f>
        <v>#REF!</v>
      </c>
      <c r="F84" s="75"/>
      <c r="G84" s="75"/>
      <c r="H84" s="75"/>
      <c r="I84" s="75"/>
      <c r="J84" s="75"/>
      <c r="K84" s="75"/>
      <c r="L84" s="75"/>
      <c r="M84" s="73"/>
      <c r="N84" s="75"/>
      <c r="O84" s="75"/>
      <c r="P84" s="75"/>
      <c r="Q84" s="75"/>
      <c r="R84" s="29">
        <f t="shared" si="19"/>
        <v>0</v>
      </c>
      <c r="S84" s="30">
        <f t="shared" si="4"/>
        <v>0</v>
      </c>
      <c r="T84" s="65" t="e">
        <f t="shared" si="1"/>
        <v>#REF!</v>
      </c>
    </row>
    <row r="85" spans="1:20" ht="27.6" hidden="1" outlineLevel="1">
      <c r="A85" s="151"/>
      <c r="B85" s="151"/>
      <c r="C85" s="152"/>
      <c r="D85" s="39" t="s">
        <v>101</v>
      </c>
      <c r="E85" s="79" t="e">
        <f>#REF!</f>
        <v>#REF!</v>
      </c>
      <c r="F85" s="75"/>
      <c r="G85" s="75"/>
      <c r="H85" s="75"/>
      <c r="I85" s="75"/>
      <c r="J85" s="75"/>
      <c r="K85" s="75"/>
      <c r="L85" s="75"/>
      <c r="M85" s="73"/>
      <c r="N85" s="75"/>
      <c r="O85" s="75"/>
      <c r="P85" s="75"/>
      <c r="Q85" s="75"/>
      <c r="R85" s="29">
        <f t="shared" si="19"/>
        <v>0</v>
      </c>
      <c r="S85" s="30">
        <f t="shared" si="4"/>
        <v>0</v>
      </c>
      <c r="T85" s="65" t="e">
        <f t="shared" si="1"/>
        <v>#REF!</v>
      </c>
    </row>
    <row r="86" spans="1:20" ht="27.6" hidden="1" outlineLevel="1">
      <c r="A86" s="151"/>
      <c r="B86" s="151"/>
      <c r="C86" s="152"/>
      <c r="D86" s="39" t="s">
        <v>250</v>
      </c>
      <c r="E86" s="79" t="e">
        <f>#REF!</f>
        <v>#REF!</v>
      </c>
      <c r="F86" s="75"/>
      <c r="G86" s="75"/>
      <c r="H86" s="75"/>
      <c r="I86" s="75"/>
      <c r="J86" s="75"/>
      <c r="K86" s="75"/>
      <c r="L86" s="75"/>
      <c r="M86" s="73"/>
      <c r="N86" s="75"/>
      <c r="O86" s="75"/>
      <c r="P86" s="75"/>
      <c r="Q86" s="75"/>
      <c r="R86" s="29">
        <f t="shared" si="19"/>
        <v>0</v>
      </c>
      <c r="S86" s="30">
        <f t="shared" si="4"/>
        <v>0</v>
      </c>
      <c r="T86" s="65" t="e">
        <f t="shared" si="1"/>
        <v>#REF!</v>
      </c>
    </row>
    <row r="87" spans="1:20" ht="27.6">
      <c r="A87" s="151"/>
      <c r="B87" s="151"/>
      <c r="C87" s="152"/>
      <c r="D87" s="38" t="s">
        <v>103</v>
      </c>
      <c r="E87" s="79" t="e">
        <f>#REF!</f>
        <v>#REF!</v>
      </c>
      <c r="F87" s="79" t="e">
        <f t="shared" ref="F87:F92" si="21">E87/12</f>
        <v>#REF!</v>
      </c>
      <c r="G87" s="79" t="e">
        <f t="shared" ref="G87:Q87" si="22">F87</f>
        <v>#REF!</v>
      </c>
      <c r="H87" s="79" t="e">
        <f t="shared" si="22"/>
        <v>#REF!</v>
      </c>
      <c r="I87" s="79" t="e">
        <f t="shared" si="22"/>
        <v>#REF!</v>
      </c>
      <c r="J87" s="79" t="e">
        <f t="shared" si="22"/>
        <v>#REF!</v>
      </c>
      <c r="K87" s="79" t="e">
        <f t="shared" si="22"/>
        <v>#REF!</v>
      </c>
      <c r="L87" s="79" t="e">
        <f t="shared" si="22"/>
        <v>#REF!</v>
      </c>
      <c r="M87" s="79" t="e">
        <f t="shared" si="22"/>
        <v>#REF!</v>
      </c>
      <c r="N87" s="79" t="e">
        <f t="shared" si="22"/>
        <v>#REF!</v>
      </c>
      <c r="O87" s="79" t="e">
        <f t="shared" si="22"/>
        <v>#REF!</v>
      </c>
      <c r="P87" s="79" t="e">
        <f t="shared" si="22"/>
        <v>#REF!</v>
      </c>
      <c r="Q87" s="79" t="e">
        <f t="shared" si="22"/>
        <v>#REF!</v>
      </c>
      <c r="R87" s="29" t="e">
        <f t="shared" si="19"/>
        <v>#REF!</v>
      </c>
      <c r="S87" s="30" t="e">
        <f t="shared" si="4"/>
        <v>#REF!</v>
      </c>
      <c r="T87" s="65" t="e">
        <f t="shared" si="1"/>
        <v>#REF!</v>
      </c>
    </row>
    <row r="88" spans="1:20" ht="27.6">
      <c r="A88" s="151"/>
      <c r="B88" s="151"/>
      <c r="C88" s="152"/>
      <c r="D88" s="38" t="s">
        <v>104</v>
      </c>
      <c r="E88" s="79" t="e">
        <f>#REF!</f>
        <v>#REF!</v>
      </c>
      <c r="F88" s="79" t="e">
        <f t="shared" si="21"/>
        <v>#REF!</v>
      </c>
      <c r="G88" s="79" t="e">
        <f t="shared" ref="G88:Q88" si="23">F88</f>
        <v>#REF!</v>
      </c>
      <c r="H88" s="79" t="e">
        <f t="shared" si="23"/>
        <v>#REF!</v>
      </c>
      <c r="I88" s="79" t="e">
        <f t="shared" si="23"/>
        <v>#REF!</v>
      </c>
      <c r="J88" s="79" t="e">
        <f t="shared" si="23"/>
        <v>#REF!</v>
      </c>
      <c r="K88" s="79" t="e">
        <f t="shared" si="23"/>
        <v>#REF!</v>
      </c>
      <c r="L88" s="79" t="e">
        <f t="shared" si="23"/>
        <v>#REF!</v>
      </c>
      <c r="M88" s="79" t="e">
        <f t="shared" si="23"/>
        <v>#REF!</v>
      </c>
      <c r="N88" s="79" t="e">
        <f t="shared" si="23"/>
        <v>#REF!</v>
      </c>
      <c r="O88" s="79" t="e">
        <f t="shared" si="23"/>
        <v>#REF!</v>
      </c>
      <c r="P88" s="79" t="e">
        <f t="shared" si="23"/>
        <v>#REF!</v>
      </c>
      <c r="Q88" s="79" t="e">
        <f t="shared" si="23"/>
        <v>#REF!</v>
      </c>
      <c r="R88" s="29" t="e">
        <f t="shared" si="19"/>
        <v>#REF!</v>
      </c>
      <c r="S88" s="30" t="e">
        <f t="shared" si="4"/>
        <v>#REF!</v>
      </c>
      <c r="T88" s="65" t="e">
        <f t="shared" si="1"/>
        <v>#REF!</v>
      </c>
    </row>
    <row r="89" spans="1:20" ht="15">
      <c r="A89" s="151"/>
      <c r="B89" s="151"/>
      <c r="C89" s="152"/>
      <c r="D89" s="38" t="s">
        <v>312</v>
      </c>
      <c r="E89" s="79" t="e">
        <f>#REF!</f>
        <v>#REF!</v>
      </c>
      <c r="F89" s="79" t="e">
        <f t="shared" si="21"/>
        <v>#REF!</v>
      </c>
      <c r="G89" s="79" t="e">
        <f t="shared" ref="G89:Q89" si="24">F89</f>
        <v>#REF!</v>
      </c>
      <c r="H89" s="79" t="e">
        <f t="shared" si="24"/>
        <v>#REF!</v>
      </c>
      <c r="I89" s="79" t="e">
        <f t="shared" si="24"/>
        <v>#REF!</v>
      </c>
      <c r="J89" s="79" t="e">
        <f t="shared" si="24"/>
        <v>#REF!</v>
      </c>
      <c r="K89" s="79" t="e">
        <f t="shared" si="24"/>
        <v>#REF!</v>
      </c>
      <c r="L89" s="79" t="e">
        <f t="shared" si="24"/>
        <v>#REF!</v>
      </c>
      <c r="M89" s="79" t="e">
        <f t="shared" si="24"/>
        <v>#REF!</v>
      </c>
      <c r="N89" s="79" t="e">
        <f t="shared" si="24"/>
        <v>#REF!</v>
      </c>
      <c r="O89" s="79" t="e">
        <f t="shared" si="24"/>
        <v>#REF!</v>
      </c>
      <c r="P89" s="79" t="e">
        <f t="shared" si="24"/>
        <v>#REF!</v>
      </c>
      <c r="Q89" s="79" t="e">
        <f t="shared" si="24"/>
        <v>#REF!</v>
      </c>
      <c r="R89" s="29" t="e">
        <f t="shared" si="19"/>
        <v>#REF!</v>
      </c>
      <c r="S89" s="30" t="e">
        <f t="shared" si="4"/>
        <v>#REF!</v>
      </c>
      <c r="T89" s="65" t="e">
        <f t="shared" si="1"/>
        <v>#REF!</v>
      </c>
    </row>
    <row r="90" spans="1:20" ht="55.2">
      <c r="A90" s="151"/>
      <c r="B90" s="151"/>
      <c r="C90" s="152"/>
      <c r="D90" s="38" t="s">
        <v>297</v>
      </c>
      <c r="E90" s="79" t="e">
        <f>#REF!</f>
        <v>#REF!</v>
      </c>
      <c r="F90" s="79" t="e">
        <f t="shared" si="21"/>
        <v>#REF!</v>
      </c>
      <c r="G90" s="79" t="e">
        <f t="shared" ref="G90:Q90" si="25">F90</f>
        <v>#REF!</v>
      </c>
      <c r="H90" s="79" t="e">
        <f t="shared" si="25"/>
        <v>#REF!</v>
      </c>
      <c r="I90" s="79" t="e">
        <f t="shared" si="25"/>
        <v>#REF!</v>
      </c>
      <c r="J90" s="79" t="e">
        <f t="shared" si="25"/>
        <v>#REF!</v>
      </c>
      <c r="K90" s="79" t="e">
        <f t="shared" si="25"/>
        <v>#REF!</v>
      </c>
      <c r="L90" s="79" t="e">
        <f t="shared" si="25"/>
        <v>#REF!</v>
      </c>
      <c r="M90" s="79" t="e">
        <f t="shared" si="25"/>
        <v>#REF!</v>
      </c>
      <c r="N90" s="79" t="e">
        <f t="shared" si="25"/>
        <v>#REF!</v>
      </c>
      <c r="O90" s="79" t="e">
        <f t="shared" si="25"/>
        <v>#REF!</v>
      </c>
      <c r="P90" s="79" t="e">
        <f t="shared" si="25"/>
        <v>#REF!</v>
      </c>
      <c r="Q90" s="79" t="e">
        <f t="shared" si="25"/>
        <v>#REF!</v>
      </c>
      <c r="R90" s="29" t="e">
        <f t="shared" si="19"/>
        <v>#REF!</v>
      </c>
      <c r="S90" s="30" t="e">
        <f t="shared" si="4"/>
        <v>#REF!</v>
      </c>
      <c r="T90" s="65" t="e">
        <f t="shared" si="1"/>
        <v>#REF!</v>
      </c>
    </row>
    <row r="91" spans="1:20" ht="15">
      <c r="A91" s="151"/>
      <c r="B91" s="151"/>
      <c r="C91" s="152"/>
      <c r="D91" s="38" t="s">
        <v>298</v>
      </c>
      <c r="E91" s="79" t="e">
        <f>#REF!</f>
        <v>#REF!</v>
      </c>
      <c r="F91" s="79" t="e">
        <f t="shared" si="21"/>
        <v>#REF!</v>
      </c>
      <c r="G91" s="79" t="e">
        <f t="shared" ref="G91:Q91" si="26">F91</f>
        <v>#REF!</v>
      </c>
      <c r="H91" s="79" t="e">
        <f t="shared" si="26"/>
        <v>#REF!</v>
      </c>
      <c r="I91" s="79" t="e">
        <f t="shared" si="26"/>
        <v>#REF!</v>
      </c>
      <c r="J91" s="79" t="e">
        <f t="shared" si="26"/>
        <v>#REF!</v>
      </c>
      <c r="K91" s="79" t="e">
        <f t="shared" si="26"/>
        <v>#REF!</v>
      </c>
      <c r="L91" s="79" t="e">
        <f t="shared" si="26"/>
        <v>#REF!</v>
      </c>
      <c r="M91" s="79" t="e">
        <f t="shared" si="26"/>
        <v>#REF!</v>
      </c>
      <c r="N91" s="79" t="e">
        <f t="shared" si="26"/>
        <v>#REF!</v>
      </c>
      <c r="O91" s="79" t="e">
        <f t="shared" si="26"/>
        <v>#REF!</v>
      </c>
      <c r="P91" s="79" t="e">
        <f t="shared" si="26"/>
        <v>#REF!</v>
      </c>
      <c r="Q91" s="79" t="e">
        <f t="shared" si="26"/>
        <v>#REF!</v>
      </c>
      <c r="R91" s="29" t="e">
        <f t="shared" si="19"/>
        <v>#REF!</v>
      </c>
      <c r="S91" s="30" t="e">
        <f t="shared" si="4"/>
        <v>#REF!</v>
      </c>
      <c r="T91" s="65" t="e">
        <f t="shared" si="1"/>
        <v>#REF!</v>
      </c>
    </row>
    <row r="92" spans="1:20" ht="15" collapsed="1">
      <c r="A92" s="151"/>
      <c r="B92" s="151"/>
      <c r="C92" s="152"/>
      <c r="D92" s="38" t="s">
        <v>108</v>
      </c>
      <c r="E92" s="79" t="e">
        <f>#REF!</f>
        <v>#REF!</v>
      </c>
      <c r="F92" s="79" t="e">
        <f t="shared" si="21"/>
        <v>#REF!</v>
      </c>
      <c r="G92" s="79" t="e">
        <f t="shared" ref="G92:Q92" si="27">F92</f>
        <v>#REF!</v>
      </c>
      <c r="H92" s="79" t="e">
        <f t="shared" si="27"/>
        <v>#REF!</v>
      </c>
      <c r="I92" s="79" t="e">
        <f t="shared" si="27"/>
        <v>#REF!</v>
      </c>
      <c r="J92" s="79" t="e">
        <f t="shared" si="27"/>
        <v>#REF!</v>
      </c>
      <c r="K92" s="79" t="e">
        <f t="shared" si="27"/>
        <v>#REF!</v>
      </c>
      <c r="L92" s="79" t="e">
        <f t="shared" si="27"/>
        <v>#REF!</v>
      </c>
      <c r="M92" s="79" t="e">
        <f t="shared" si="27"/>
        <v>#REF!</v>
      </c>
      <c r="N92" s="79" t="e">
        <f t="shared" si="27"/>
        <v>#REF!</v>
      </c>
      <c r="O92" s="79" t="e">
        <f t="shared" si="27"/>
        <v>#REF!</v>
      </c>
      <c r="P92" s="79" t="e">
        <f t="shared" si="27"/>
        <v>#REF!</v>
      </c>
      <c r="Q92" s="79" t="e">
        <f t="shared" si="27"/>
        <v>#REF!</v>
      </c>
      <c r="R92" s="29" t="e">
        <f t="shared" si="19"/>
        <v>#REF!</v>
      </c>
      <c r="S92" s="30" t="e">
        <f t="shared" si="4"/>
        <v>#REF!</v>
      </c>
      <c r="T92" s="65" t="e">
        <f t="shared" si="1"/>
        <v>#REF!</v>
      </c>
    </row>
    <row r="93" spans="1:20" ht="15" hidden="1" outlineLevel="1">
      <c r="A93" s="151"/>
      <c r="B93" s="151"/>
      <c r="C93" s="152"/>
      <c r="D93" s="38" t="s">
        <v>109</v>
      </c>
      <c r="E93" s="79" t="e">
        <f>#REF!</f>
        <v>#REF!</v>
      </c>
      <c r="F93" s="87"/>
      <c r="G93" s="72"/>
      <c r="H93" s="73"/>
      <c r="I93" s="73"/>
      <c r="J93" s="73"/>
      <c r="K93" s="73"/>
      <c r="L93" s="73"/>
      <c r="M93" s="73"/>
      <c r="N93" s="75"/>
      <c r="O93" s="75"/>
      <c r="P93" s="75"/>
      <c r="Q93" s="75"/>
      <c r="R93" s="29">
        <f t="shared" si="19"/>
        <v>0</v>
      </c>
      <c r="S93" s="30">
        <f t="shared" si="4"/>
        <v>0</v>
      </c>
      <c r="T93" s="65" t="e">
        <f t="shared" si="1"/>
        <v>#REF!</v>
      </c>
    </row>
    <row r="94" spans="1:20" ht="15" hidden="1" outlineLevel="1">
      <c r="A94" s="151"/>
      <c r="B94" s="151"/>
      <c r="C94" s="152"/>
      <c r="D94" s="38" t="s">
        <v>285</v>
      </c>
      <c r="E94" s="79" t="e">
        <f>#REF!</f>
        <v>#REF!</v>
      </c>
      <c r="F94" s="89"/>
      <c r="G94" s="73"/>
      <c r="H94" s="73"/>
      <c r="I94" s="73"/>
      <c r="J94" s="75"/>
      <c r="K94" s="73"/>
      <c r="L94" s="73"/>
      <c r="M94" s="73"/>
      <c r="N94" s="75"/>
      <c r="O94" s="75"/>
      <c r="P94" s="75"/>
      <c r="Q94" s="75"/>
      <c r="R94" s="29">
        <f t="shared" si="19"/>
        <v>0</v>
      </c>
      <c r="S94" s="30">
        <f t="shared" si="4"/>
        <v>0</v>
      </c>
      <c r="T94" s="65" t="e">
        <f t="shared" si="1"/>
        <v>#REF!</v>
      </c>
    </row>
    <row r="95" spans="1:20" ht="55.2">
      <c r="A95" s="151"/>
      <c r="B95" s="151"/>
      <c r="C95" s="152"/>
      <c r="D95" s="38" t="s">
        <v>111</v>
      </c>
      <c r="E95" s="79" t="e">
        <f>#REF!</f>
        <v>#REF!</v>
      </c>
      <c r="F95" s="89"/>
      <c r="G95" s="89"/>
      <c r="H95" s="89"/>
      <c r="I95" s="89"/>
      <c r="J95" s="89"/>
      <c r="K95" s="73">
        <f>J95</f>
        <v>0</v>
      </c>
      <c r="L95" s="73"/>
      <c r="M95" s="73"/>
      <c r="N95" s="75"/>
      <c r="O95" s="75">
        <v>200</v>
      </c>
      <c r="P95" s="75"/>
      <c r="Q95" s="75"/>
      <c r="R95" s="29">
        <f t="shared" si="19"/>
        <v>200</v>
      </c>
      <c r="S95" s="30">
        <f t="shared" si="4"/>
        <v>200</v>
      </c>
      <c r="T95" s="65" t="e">
        <f t="shared" si="1"/>
        <v>#REF!</v>
      </c>
    </row>
    <row r="96" spans="1:20" ht="27.6">
      <c r="A96" s="151"/>
      <c r="B96" s="151"/>
      <c r="C96" s="152"/>
      <c r="D96" s="38" t="s">
        <v>112</v>
      </c>
      <c r="E96" s="79" t="e">
        <f>#REF!</f>
        <v>#REF!</v>
      </c>
      <c r="F96" s="75">
        <v>31.196000000000002</v>
      </c>
      <c r="G96" s="75">
        <v>16.196000000000002</v>
      </c>
      <c r="H96" s="75"/>
      <c r="I96" s="73"/>
      <c r="J96" s="75">
        <v>19.437000000000001</v>
      </c>
      <c r="K96" s="73"/>
      <c r="L96" s="73"/>
      <c r="M96" s="73"/>
      <c r="N96" s="75"/>
      <c r="O96" s="75">
        <v>33.170999999999999</v>
      </c>
      <c r="P96" s="75"/>
      <c r="Q96" s="75"/>
      <c r="R96" s="29">
        <f t="shared" si="19"/>
        <v>100</v>
      </c>
      <c r="S96" s="30">
        <f t="shared" si="4"/>
        <v>100</v>
      </c>
      <c r="T96" s="65" t="e">
        <f t="shared" si="1"/>
        <v>#REF!</v>
      </c>
    </row>
    <row r="97" spans="1:20" ht="41.4">
      <c r="A97" s="151"/>
      <c r="B97" s="151"/>
      <c r="C97" s="152"/>
      <c r="D97" s="38" t="s">
        <v>113</v>
      </c>
      <c r="E97" s="79" t="e">
        <f>#REF!</f>
        <v>#REF!</v>
      </c>
      <c r="F97" s="89">
        <v>300</v>
      </c>
      <c r="G97" s="89"/>
      <c r="H97" s="89"/>
      <c r="I97" s="89"/>
      <c r="J97" s="89"/>
      <c r="K97" s="73"/>
      <c r="L97" s="73"/>
      <c r="M97" s="73"/>
      <c r="N97" s="75"/>
      <c r="O97" s="75"/>
      <c r="P97" s="75"/>
      <c r="Q97" s="75"/>
      <c r="R97" s="29">
        <f t="shared" si="19"/>
        <v>300</v>
      </c>
      <c r="S97" s="30">
        <f t="shared" si="4"/>
        <v>300</v>
      </c>
      <c r="T97" s="65" t="e">
        <f t="shared" si="1"/>
        <v>#REF!</v>
      </c>
    </row>
    <row r="98" spans="1:20" ht="15">
      <c r="A98" s="151"/>
      <c r="B98" s="151"/>
      <c r="C98" s="152"/>
      <c r="D98" s="38" t="s">
        <v>114</v>
      </c>
      <c r="E98" s="79" t="e">
        <f>#REF!</f>
        <v>#REF!</v>
      </c>
      <c r="F98" s="89"/>
      <c r="G98" s="89"/>
      <c r="H98" s="89"/>
      <c r="I98" s="89"/>
      <c r="J98" s="89"/>
      <c r="K98" s="73" t="e">
        <f>E98/3</f>
        <v>#REF!</v>
      </c>
      <c r="L98" s="73" t="e">
        <f t="shared" ref="L98:L101" si="28">K98</f>
        <v>#REF!</v>
      </c>
      <c r="M98" s="73" t="e">
        <f t="shared" ref="M98:M101" si="29">K98</f>
        <v>#REF!</v>
      </c>
      <c r="N98" s="75"/>
      <c r="O98" s="75"/>
      <c r="P98" s="75"/>
      <c r="Q98" s="75"/>
      <c r="R98" s="29" t="e">
        <f t="shared" si="19"/>
        <v>#REF!</v>
      </c>
      <c r="S98" s="30" t="e">
        <f t="shared" si="4"/>
        <v>#REF!</v>
      </c>
      <c r="T98" s="65" t="e">
        <f t="shared" si="1"/>
        <v>#REF!</v>
      </c>
    </row>
    <row r="99" spans="1:20" ht="15" collapsed="1">
      <c r="A99" s="151"/>
      <c r="B99" s="151"/>
      <c r="C99" s="152"/>
      <c r="D99" s="38" t="s">
        <v>115</v>
      </c>
      <c r="E99" s="79" t="e">
        <f>#REF!</f>
        <v>#REF!</v>
      </c>
      <c r="F99" s="89"/>
      <c r="G99" s="89"/>
      <c r="H99" s="89">
        <v>230.54300000000001</v>
      </c>
      <c r="I99" s="89"/>
      <c r="J99" s="89"/>
      <c r="K99" s="73"/>
      <c r="L99" s="73">
        <f t="shared" si="28"/>
        <v>0</v>
      </c>
      <c r="M99" s="73">
        <f t="shared" si="29"/>
        <v>0</v>
      </c>
      <c r="N99" s="75"/>
      <c r="O99" s="75">
        <v>60.335999999999999</v>
      </c>
      <c r="P99" s="75">
        <v>331.19600000000003</v>
      </c>
      <c r="Q99" s="75">
        <v>141.52500000000001</v>
      </c>
      <c r="R99" s="29">
        <f t="shared" si="19"/>
        <v>763.6</v>
      </c>
      <c r="S99" s="30">
        <f t="shared" si="4"/>
        <v>763.6</v>
      </c>
      <c r="T99" s="65" t="e">
        <f t="shared" si="1"/>
        <v>#REF!</v>
      </c>
    </row>
    <row r="100" spans="1:20" ht="27.6" hidden="1" outlineLevel="1">
      <c r="A100" s="151"/>
      <c r="B100" s="151"/>
      <c r="C100" s="152"/>
      <c r="D100" s="38" t="s">
        <v>313</v>
      </c>
      <c r="E100" s="79" t="e">
        <f>#REF!</f>
        <v>#REF!</v>
      </c>
      <c r="F100" s="89"/>
      <c r="G100" s="89"/>
      <c r="H100" s="89"/>
      <c r="I100" s="89"/>
      <c r="J100" s="89"/>
      <c r="K100" s="73" t="e">
        <f t="shared" ref="K100:K101" si="30">E100/3</f>
        <v>#REF!</v>
      </c>
      <c r="L100" s="73" t="e">
        <f t="shared" si="28"/>
        <v>#REF!</v>
      </c>
      <c r="M100" s="73" t="e">
        <f t="shared" si="29"/>
        <v>#REF!</v>
      </c>
      <c r="N100" s="75"/>
      <c r="O100" s="75"/>
      <c r="P100" s="75"/>
      <c r="Q100" s="75"/>
      <c r="R100" s="29" t="e">
        <f t="shared" si="19"/>
        <v>#REF!</v>
      </c>
      <c r="S100" s="30" t="e">
        <f t="shared" si="4"/>
        <v>#REF!</v>
      </c>
      <c r="T100" s="65" t="e">
        <f t="shared" si="1"/>
        <v>#REF!</v>
      </c>
    </row>
    <row r="101" spans="1:20" ht="27.6" hidden="1" outlineLevel="1">
      <c r="A101" s="151"/>
      <c r="B101" s="151"/>
      <c r="C101" s="152"/>
      <c r="D101" s="38" t="s">
        <v>117</v>
      </c>
      <c r="E101" s="79" t="e">
        <f>#REF!</f>
        <v>#REF!</v>
      </c>
      <c r="F101" s="75"/>
      <c r="G101" s="73"/>
      <c r="H101" s="73"/>
      <c r="I101" s="73"/>
      <c r="J101" s="73"/>
      <c r="K101" s="73" t="e">
        <f t="shared" si="30"/>
        <v>#REF!</v>
      </c>
      <c r="L101" s="73" t="e">
        <f t="shared" si="28"/>
        <v>#REF!</v>
      </c>
      <c r="M101" s="73" t="e">
        <f t="shared" si="29"/>
        <v>#REF!</v>
      </c>
      <c r="N101" s="75"/>
      <c r="O101" s="75"/>
      <c r="P101" s="75"/>
      <c r="Q101" s="75"/>
      <c r="R101" s="29" t="e">
        <f t="shared" si="19"/>
        <v>#REF!</v>
      </c>
      <c r="S101" s="30" t="e">
        <f t="shared" si="4"/>
        <v>#REF!</v>
      </c>
      <c r="T101" s="65" t="e">
        <f t="shared" si="1"/>
        <v>#REF!</v>
      </c>
    </row>
    <row r="102" spans="1:20" ht="15">
      <c r="A102" s="151"/>
      <c r="B102" s="151"/>
      <c r="C102" s="152"/>
      <c r="D102" s="38" t="s">
        <v>118</v>
      </c>
      <c r="E102" s="79" t="e">
        <f>#REF!</f>
        <v>#REF!</v>
      </c>
      <c r="F102" s="75"/>
      <c r="G102" s="75">
        <v>300</v>
      </c>
      <c r="H102" s="75"/>
      <c r="I102" s="73"/>
      <c r="J102" s="73"/>
      <c r="K102" s="73"/>
      <c r="L102" s="73"/>
      <c r="M102" s="73"/>
      <c r="N102" s="75"/>
      <c r="O102" s="75"/>
      <c r="P102" s="75"/>
      <c r="Q102" s="75"/>
      <c r="R102" s="29">
        <f t="shared" si="19"/>
        <v>300</v>
      </c>
      <c r="S102" s="30">
        <f t="shared" si="4"/>
        <v>300</v>
      </c>
      <c r="T102" s="65" t="e">
        <f t="shared" si="1"/>
        <v>#REF!</v>
      </c>
    </row>
    <row r="103" spans="1:20" ht="27.6" collapsed="1">
      <c r="A103" s="151"/>
      <c r="B103" s="151"/>
      <c r="C103" s="152"/>
      <c r="D103" s="38" t="s">
        <v>119</v>
      </c>
      <c r="E103" s="79" t="e">
        <f>#REF!</f>
        <v>#REF!</v>
      </c>
      <c r="F103" s="75"/>
      <c r="G103" s="75"/>
      <c r="H103" s="75"/>
      <c r="I103" s="75">
        <v>184.054</v>
      </c>
      <c r="J103" s="75"/>
      <c r="K103" s="73"/>
      <c r="L103" s="73"/>
      <c r="M103" s="73"/>
      <c r="N103" s="75">
        <v>88.584999999999994</v>
      </c>
      <c r="O103" s="75">
        <v>37.69</v>
      </c>
      <c r="P103" s="75"/>
      <c r="Q103" s="75">
        <v>189.67099999999999</v>
      </c>
      <c r="R103" s="29">
        <f t="shared" si="19"/>
        <v>500</v>
      </c>
      <c r="S103" s="30">
        <f t="shared" si="4"/>
        <v>500</v>
      </c>
      <c r="T103" s="65" t="e">
        <f t="shared" si="1"/>
        <v>#REF!</v>
      </c>
    </row>
    <row r="104" spans="1:20" ht="27.6" hidden="1" outlineLevel="1">
      <c r="A104" s="151"/>
      <c r="B104" s="151"/>
      <c r="C104" s="152"/>
      <c r="D104" s="38" t="s">
        <v>120</v>
      </c>
      <c r="E104" s="79" t="e">
        <f>#REF!</f>
        <v>#REF!</v>
      </c>
      <c r="F104" s="75"/>
      <c r="G104" s="73"/>
      <c r="H104" s="73"/>
      <c r="I104" s="73"/>
      <c r="J104" s="73"/>
      <c r="K104" s="73"/>
      <c r="L104" s="73"/>
      <c r="M104" s="73"/>
      <c r="N104" s="75"/>
      <c r="O104" s="75"/>
      <c r="P104" s="75"/>
      <c r="Q104" s="75"/>
      <c r="R104" s="29">
        <f t="shared" si="19"/>
        <v>0</v>
      </c>
      <c r="S104" s="30">
        <f t="shared" si="4"/>
        <v>0</v>
      </c>
      <c r="T104" s="65" t="e">
        <f t="shared" si="1"/>
        <v>#REF!</v>
      </c>
    </row>
    <row r="105" spans="1:20" ht="27.6" collapsed="1">
      <c r="A105" s="151"/>
      <c r="B105" s="151"/>
      <c r="C105" s="152"/>
      <c r="D105" s="39" t="s">
        <v>121</v>
      </c>
      <c r="E105" s="79" t="e">
        <f>#REF!</f>
        <v>#REF!</v>
      </c>
      <c r="F105" s="75" t="e">
        <f t="shared" ref="F105:F113" si="31">E105/12</f>
        <v>#REF!</v>
      </c>
      <c r="G105" s="75" t="e">
        <f t="shared" ref="G105:Q105" si="32">F105</f>
        <v>#REF!</v>
      </c>
      <c r="H105" s="75" t="e">
        <f t="shared" si="32"/>
        <v>#REF!</v>
      </c>
      <c r="I105" s="75" t="e">
        <f t="shared" si="32"/>
        <v>#REF!</v>
      </c>
      <c r="J105" s="75" t="e">
        <f t="shared" si="32"/>
        <v>#REF!</v>
      </c>
      <c r="K105" s="75" t="e">
        <f t="shared" si="32"/>
        <v>#REF!</v>
      </c>
      <c r="L105" s="75" t="e">
        <f t="shared" si="32"/>
        <v>#REF!</v>
      </c>
      <c r="M105" s="75" t="e">
        <f t="shared" si="32"/>
        <v>#REF!</v>
      </c>
      <c r="N105" s="75" t="e">
        <f t="shared" si="32"/>
        <v>#REF!</v>
      </c>
      <c r="O105" s="75" t="e">
        <f t="shared" si="32"/>
        <v>#REF!</v>
      </c>
      <c r="P105" s="75" t="e">
        <f t="shared" si="32"/>
        <v>#REF!</v>
      </c>
      <c r="Q105" s="75" t="e">
        <f t="shared" si="32"/>
        <v>#REF!</v>
      </c>
      <c r="R105" s="29" t="e">
        <f t="shared" si="19"/>
        <v>#REF!</v>
      </c>
      <c r="S105" s="30" t="e">
        <f t="shared" si="4"/>
        <v>#REF!</v>
      </c>
      <c r="T105" s="65" t="e">
        <f t="shared" si="1"/>
        <v>#REF!</v>
      </c>
    </row>
    <row r="106" spans="1:20" ht="15" hidden="1" outlineLevel="1">
      <c r="A106" s="151"/>
      <c r="B106" s="151"/>
      <c r="C106" s="152"/>
      <c r="D106" s="39" t="s">
        <v>122</v>
      </c>
      <c r="E106" s="79" t="e">
        <f>#REF!</f>
        <v>#REF!</v>
      </c>
      <c r="F106" s="75" t="e">
        <f t="shared" si="31"/>
        <v>#REF!</v>
      </c>
      <c r="G106" s="75" t="e">
        <f t="shared" ref="G106:Q106" si="33">F106</f>
        <v>#REF!</v>
      </c>
      <c r="H106" s="75" t="e">
        <f t="shared" si="33"/>
        <v>#REF!</v>
      </c>
      <c r="I106" s="75" t="e">
        <f t="shared" si="33"/>
        <v>#REF!</v>
      </c>
      <c r="J106" s="75" t="e">
        <f t="shared" si="33"/>
        <v>#REF!</v>
      </c>
      <c r="K106" s="75" t="e">
        <f t="shared" si="33"/>
        <v>#REF!</v>
      </c>
      <c r="L106" s="75" t="e">
        <f t="shared" si="33"/>
        <v>#REF!</v>
      </c>
      <c r="M106" s="75" t="e">
        <f t="shared" si="33"/>
        <v>#REF!</v>
      </c>
      <c r="N106" s="75" t="e">
        <f t="shared" si="33"/>
        <v>#REF!</v>
      </c>
      <c r="O106" s="75" t="e">
        <f t="shared" si="33"/>
        <v>#REF!</v>
      </c>
      <c r="P106" s="75" t="e">
        <f t="shared" si="33"/>
        <v>#REF!</v>
      </c>
      <c r="Q106" s="75" t="e">
        <f t="shared" si="33"/>
        <v>#REF!</v>
      </c>
      <c r="R106" s="29" t="e">
        <f t="shared" si="19"/>
        <v>#REF!</v>
      </c>
      <c r="S106" s="30" t="e">
        <f t="shared" si="4"/>
        <v>#REF!</v>
      </c>
      <c r="T106" s="65" t="e">
        <f t="shared" si="1"/>
        <v>#REF!</v>
      </c>
    </row>
    <row r="107" spans="1:20" ht="27.6" hidden="1" outlineLevel="1">
      <c r="A107" s="151"/>
      <c r="B107" s="151"/>
      <c r="C107" s="152"/>
      <c r="D107" s="39" t="s">
        <v>314</v>
      </c>
      <c r="E107" s="79" t="e">
        <f>#REF!</f>
        <v>#REF!</v>
      </c>
      <c r="F107" s="75" t="e">
        <f t="shared" si="31"/>
        <v>#REF!</v>
      </c>
      <c r="G107" s="75" t="e">
        <f t="shared" ref="G107:Q107" si="34">F107</f>
        <v>#REF!</v>
      </c>
      <c r="H107" s="75" t="e">
        <f t="shared" si="34"/>
        <v>#REF!</v>
      </c>
      <c r="I107" s="75" t="e">
        <f t="shared" si="34"/>
        <v>#REF!</v>
      </c>
      <c r="J107" s="75" t="e">
        <f t="shared" si="34"/>
        <v>#REF!</v>
      </c>
      <c r="K107" s="75" t="e">
        <f t="shared" si="34"/>
        <v>#REF!</v>
      </c>
      <c r="L107" s="75" t="e">
        <f t="shared" si="34"/>
        <v>#REF!</v>
      </c>
      <c r="M107" s="75" t="e">
        <f t="shared" si="34"/>
        <v>#REF!</v>
      </c>
      <c r="N107" s="75" t="e">
        <f t="shared" si="34"/>
        <v>#REF!</v>
      </c>
      <c r="O107" s="75" t="e">
        <f t="shared" si="34"/>
        <v>#REF!</v>
      </c>
      <c r="P107" s="75" t="e">
        <f t="shared" si="34"/>
        <v>#REF!</v>
      </c>
      <c r="Q107" s="75" t="e">
        <f t="shared" si="34"/>
        <v>#REF!</v>
      </c>
      <c r="R107" s="29" t="e">
        <f t="shared" si="19"/>
        <v>#REF!</v>
      </c>
      <c r="S107" s="30" t="e">
        <f t="shared" si="4"/>
        <v>#REF!</v>
      </c>
      <c r="T107" s="65" t="e">
        <f t="shared" si="1"/>
        <v>#REF!</v>
      </c>
    </row>
    <row r="108" spans="1:20" ht="27.6">
      <c r="A108" s="151"/>
      <c r="B108" s="151"/>
      <c r="C108" s="152"/>
      <c r="D108" s="39" t="s">
        <v>124</v>
      </c>
      <c r="E108" s="79" t="e">
        <f>#REF!</f>
        <v>#REF!</v>
      </c>
      <c r="F108" s="75" t="e">
        <f t="shared" si="31"/>
        <v>#REF!</v>
      </c>
      <c r="G108" s="75" t="e">
        <f t="shared" ref="G108:Q108" si="35">F108</f>
        <v>#REF!</v>
      </c>
      <c r="H108" s="75" t="e">
        <f t="shared" si="35"/>
        <v>#REF!</v>
      </c>
      <c r="I108" s="75" t="e">
        <f t="shared" si="35"/>
        <v>#REF!</v>
      </c>
      <c r="J108" s="75" t="e">
        <f t="shared" si="35"/>
        <v>#REF!</v>
      </c>
      <c r="K108" s="75" t="e">
        <f t="shared" si="35"/>
        <v>#REF!</v>
      </c>
      <c r="L108" s="75" t="e">
        <f t="shared" si="35"/>
        <v>#REF!</v>
      </c>
      <c r="M108" s="75" t="e">
        <f t="shared" si="35"/>
        <v>#REF!</v>
      </c>
      <c r="N108" s="75" t="e">
        <f t="shared" si="35"/>
        <v>#REF!</v>
      </c>
      <c r="O108" s="75" t="e">
        <f t="shared" si="35"/>
        <v>#REF!</v>
      </c>
      <c r="P108" s="75" t="e">
        <f t="shared" si="35"/>
        <v>#REF!</v>
      </c>
      <c r="Q108" s="75" t="e">
        <f t="shared" si="35"/>
        <v>#REF!</v>
      </c>
      <c r="R108" s="29" t="e">
        <f t="shared" si="19"/>
        <v>#REF!</v>
      </c>
      <c r="S108" s="30" t="e">
        <f t="shared" si="4"/>
        <v>#REF!</v>
      </c>
      <c r="T108" s="65" t="e">
        <f t="shared" si="1"/>
        <v>#REF!</v>
      </c>
    </row>
    <row r="109" spans="1:20" ht="27.6">
      <c r="A109" s="151"/>
      <c r="B109" s="151"/>
      <c r="C109" s="152"/>
      <c r="D109" s="39" t="s">
        <v>125</v>
      </c>
      <c r="E109" s="79" t="e">
        <f>#REF!</f>
        <v>#REF!</v>
      </c>
      <c r="F109" s="75" t="e">
        <f t="shared" si="31"/>
        <v>#REF!</v>
      </c>
      <c r="G109" s="75" t="e">
        <f t="shared" ref="G109:Q109" si="36">F109</f>
        <v>#REF!</v>
      </c>
      <c r="H109" s="75" t="e">
        <f t="shared" si="36"/>
        <v>#REF!</v>
      </c>
      <c r="I109" s="75" t="e">
        <f t="shared" si="36"/>
        <v>#REF!</v>
      </c>
      <c r="J109" s="75" t="e">
        <f t="shared" si="36"/>
        <v>#REF!</v>
      </c>
      <c r="K109" s="75" t="e">
        <f t="shared" si="36"/>
        <v>#REF!</v>
      </c>
      <c r="L109" s="75" t="e">
        <f t="shared" si="36"/>
        <v>#REF!</v>
      </c>
      <c r="M109" s="75" t="e">
        <f t="shared" si="36"/>
        <v>#REF!</v>
      </c>
      <c r="N109" s="75" t="e">
        <f t="shared" si="36"/>
        <v>#REF!</v>
      </c>
      <c r="O109" s="75" t="e">
        <f t="shared" si="36"/>
        <v>#REF!</v>
      </c>
      <c r="P109" s="75" t="e">
        <f t="shared" si="36"/>
        <v>#REF!</v>
      </c>
      <c r="Q109" s="75" t="e">
        <f t="shared" si="36"/>
        <v>#REF!</v>
      </c>
      <c r="R109" s="29" t="e">
        <f t="shared" si="19"/>
        <v>#REF!</v>
      </c>
      <c r="S109" s="30" t="e">
        <f t="shared" si="4"/>
        <v>#REF!</v>
      </c>
      <c r="T109" s="65" t="e">
        <f t="shared" si="1"/>
        <v>#REF!</v>
      </c>
    </row>
    <row r="110" spans="1:20" ht="27.6">
      <c r="A110" s="151"/>
      <c r="B110" s="151"/>
      <c r="C110" s="152"/>
      <c r="D110" s="39" t="s">
        <v>126</v>
      </c>
      <c r="E110" s="79" t="e">
        <f>#REF!</f>
        <v>#REF!</v>
      </c>
      <c r="F110" s="75" t="e">
        <f t="shared" si="31"/>
        <v>#REF!</v>
      </c>
      <c r="G110" s="75" t="e">
        <f t="shared" ref="G110:Q110" si="37">F110</f>
        <v>#REF!</v>
      </c>
      <c r="H110" s="75" t="e">
        <f t="shared" si="37"/>
        <v>#REF!</v>
      </c>
      <c r="I110" s="75" t="e">
        <f t="shared" si="37"/>
        <v>#REF!</v>
      </c>
      <c r="J110" s="75" t="e">
        <f t="shared" si="37"/>
        <v>#REF!</v>
      </c>
      <c r="K110" s="75" t="e">
        <f t="shared" si="37"/>
        <v>#REF!</v>
      </c>
      <c r="L110" s="75" t="e">
        <f t="shared" si="37"/>
        <v>#REF!</v>
      </c>
      <c r="M110" s="75" t="e">
        <f t="shared" si="37"/>
        <v>#REF!</v>
      </c>
      <c r="N110" s="75" t="e">
        <f t="shared" si="37"/>
        <v>#REF!</v>
      </c>
      <c r="O110" s="75" t="e">
        <f t="shared" si="37"/>
        <v>#REF!</v>
      </c>
      <c r="P110" s="75" t="e">
        <f t="shared" si="37"/>
        <v>#REF!</v>
      </c>
      <c r="Q110" s="75" t="e">
        <f t="shared" si="37"/>
        <v>#REF!</v>
      </c>
      <c r="R110" s="29" t="e">
        <f t="shared" si="19"/>
        <v>#REF!</v>
      </c>
      <c r="S110" s="30" t="e">
        <f t="shared" si="4"/>
        <v>#REF!</v>
      </c>
      <c r="T110" s="65" t="e">
        <f t="shared" si="1"/>
        <v>#REF!</v>
      </c>
    </row>
    <row r="111" spans="1:20" ht="55.2">
      <c r="A111" s="151"/>
      <c r="B111" s="151"/>
      <c r="C111" s="152"/>
      <c r="D111" s="39" t="s">
        <v>127</v>
      </c>
      <c r="E111" s="79" t="e">
        <f>#REF!</f>
        <v>#REF!</v>
      </c>
      <c r="F111" s="75" t="e">
        <f t="shared" si="31"/>
        <v>#REF!</v>
      </c>
      <c r="G111" s="75" t="e">
        <f t="shared" ref="G111:Q111" si="38">F111</f>
        <v>#REF!</v>
      </c>
      <c r="H111" s="75" t="e">
        <f t="shared" si="38"/>
        <v>#REF!</v>
      </c>
      <c r="I111" s="75" t="e">
        <f t="shared" si="38"/>
        <v>#REF!</v>
      </c>
      <c r="J111" s="75" t="e">
        <f t="shared" si="38"/>
        <v>#REF!</v>
      </c>
      <c r="K111" s="75" t="e">
        <f t="shared" si="38"/>
        <v>#REF!</v>
      </c>
      <c r="L111" s="75" t="e">
        <f t="shared" si="38"/>
        <v>#REF!</v>
      </c>
      <c r="M111" s="75" t="e">
        <f t="shared" si="38"/>
        <v>#REF!</v>
      </c>
      <c r="N111" s="75" t="e">
        <f t="shared" si="38"/>
        <v>#REF!</v>
      </c>
      <c r="O111" s="75" t="e">
        <f t="shared" si="38"/>
        <v>#REF!</v>
      </c>
      <c r="P111" s="75" t="e">
        <f t="shared" si="38"/>
        <v>#REF!</v>
      </c>
      <c r="Q111" s="75" t="e">
        <f t="shared" si="38"/>
        <v>#REF!</v>
      </c>
      <c r="R111" s="29" t="e">
        <f t="shared" si="19"/>
        <v>#REF!</v>
      </c>
      <c r="S111" s="30" t="e">
        <f t="shared" si="4"/>
        <v>#REF!</v>
      </c>
      <c r="T111" s="65" t="e">
        <f t="shared" si="1"/>
        <v>#REF!</v>
      </c>
    </row>
    <row r="112" spans="1:20" ht="27.6">
      <c r="A112" s="151"/>
      <c r="B112" s="151"/>
      <c r="C112" s="152"/>
      <c r="D112" s="39" t="s">
        <v>128</v>
      </c>
      <c r="E112" s="79" t="e">
        <f>#REF!</f>
        <v>#REF!</v>
      </c>
      <c r="F112" s="75" t="e">
        <f t="shared" si="31"/>
        <v>#REF!</v>
      </c>
      <c r="G112" s="75" t="e">
        <f t="shared" ref="G112:Q112" si="39">F112</f>
        <v>#REF!</v>
      </c>
      <c r="H112" s="75" t="e">
        <f t="shared" si="39"/>
        <v>#REF!</v>
      </c>
      <c r="I112" s="75" t="e">
        <f t="shared" si="39"/>
        <v>#REF!</v>
      </c>
      <c r="J112" s="75" t="e">
        <f t="shared" si="39"/>
        <v>#REF!</v>
      </c>
      <c r="K112" s="75" t="e">
        <f t="shared" si="39"/>
        <v>#REF!</v>
      </c>
      <c r="L112" s="75" t="e">
        <f t="shared" si="39"/>
        <v>#REF!</v>
      </c>
      <c r="M112" s="75" t="e">
        <f t="shared" si="39"/>
        <v>#REF!</v>
      </c>
      <c r="N112" s="75" t="e">
        <f t="shared" si="39"/>
        <v>#REF!</v>
      </c>
      <c r="O112" s="75" t="e">
        <f t="shared" si="39"/>
        <v>#REF!</v>
      </c>
      <c r="P112" s="75" t="e">
        <f t="shared" si="39"/>
        <v>#REF!</v>
      </c>
      <c r="Q112" s="75" t="e">
        <f t="shared" si="39"/>
        <v>#REF!</v>
      </c>
      <c r="R112" s="29" t="e">
        <f t="shared" si="19"/>
        <v>#REF!</v>
      </c>
      <c r="S112" s="30" t="e">
        <f t="shared" si="4"/>
        <v>#REF!</v>
      </c>
      <c r="T112" s="65" t="e">
        <f t="shared" si="1"/>
        <v>#REF!</v>
      </c>
    </row>
    <row r="113" spans="1:20" ht="27.6" collapsed="1">
      <c r="A113" s="151"/>
      <c r="B113" s="151"/>
      <c r="C113" s="152"/>
      <c r="D113" s="39" t="s">
        <v>129</v>
      </c>
      <c r="E113" s="79" t="e">
        <f>#REF!</f>
        <v>#REF!</v>
      </c>
      <c r="F113" s="75" t="e">
        <f t="shared" si="31"/>
        <v>#REF!</v>
      </c>
      <c r="G113" s="75" t="e">
        <f t="shared" ref="G113:Q113" si="40">F113</f>
        <v>#REF!</v>
      </c>
      <c r="H113" s="75" t="e">
        <f t="shared" si="40"/>
        <v>#REF!</v>
      </c>
      <c r="I113" s="75" t="e">
        <f t="shared" si="40"/>
        <v>#REF!</v>
      </c>
      <c r="J113" s="75" t="e">
        <f t="shared" si="40"/>
        <v>#REF!</v>
      </c>
      <c r="K113" s="75" t="e">
        <f t="shared" si="40"/>
        <v>#REF!</v>
      </c>
      <c r="L113" s="75" t="e">
        <f t="shared" si="40"/>
        <v>#REF!</v>
      </c>
      <c r="M113" s="75" t="e">
        <f t="shared" si="40"/>
        <v>#REF!</v>
      </c>
      <c r="N113" s="75" t="e">
        <f t="shared" si="40"/>
        <v>#REF!</v>
      </c>
      <c r="O113" s="75" t="e">
        <f t="shared" si="40"/>
        <v>#REF!</v>
      </c>
      <c r="P113" s="75" t="e">
        <f t="shared" si="40"/>
        <v>#REF!</v>
      </c>
      <c r="Q113" s="75" t="e">
        <f t="shared" si="40"/>
        <v>#REF!</v>
      </c>
      <c r="R113" s="29" t="e">
        <f t="shared" si="19"/>
        <v>#REF!</v>
      </c>
      <c r="S113" s="30" t="e">
        <f t="shared" si="4"/>
        <v>#REF!</v>
      </c>
      <c r="T113" s="65" t="e">
        <f t="shared" si="1"/>
        <v>#REF!</v>
      </c>
    </row>
    <row r="114" spans="1:20" ht="27.6" hidden="1" outlineLevel="1">
      <c r="A114" s="151"/>
      <c r="B114" s="151"/>
      <c r="C114" s="152"/>
      <c r="D114" s="38" t="s">
        <v>130</v>
      </c>
      <c r="E114" s="79" t="e">
        <f>#REF!</f>
        <v>#REF!</v>
      </c>
      <c r="F114" s="96"/>
      <c r="G114" s="96"/>
      <c r="H114" s="96"/>
      <c r="I114" s="96"/>
      <c r="J114" s="96"/>
      <c r="K114" s="96"/>
      <c r="L114" s="96"/>
      <c r="M114" s="96"/>
      <c r="N114" s="75"/>
      <c r="O114" s="75"/>
      <c r="P114" s="75"/>
      <c r="Q114" s="75"/>
      <c r="R114" s="29">
        <f t="shared" si="19"/>
        <v>0</v>
      </c>
      <c r="S114" s="30">
        <f t="shared" si="4"/>
        <v>0</v>
      </c>
      <c r="T114" s="65" t="e">
        <f t="shared" si="1"/>
        <v>#REF!</v>
      </c>
    </row>
    <row r="115" spans="1:20" ht="27.6" collapsed="1">
      <c r="A115" s="151"/>
      <c r="B115" s="151"/>
      <c r="C115" s="152"/>
      <c r="D115" s="38" t="s">
        <v>131</v>
      </c>
      <c r="E115" s="79" t="e">
        <f>#REF!</f>
        <v>#REF!</v>
      </c>
      <c r="F115" s="90"/>
      <c r="G115" s="90"/>
      <c r="H115" s="90"/>
      <c r="I115" s="157"/>
      <c r="J115" s="157"/>
      <c r="K115" s="157"/>
      <c r="L115" s="96" t="e">
        <f>E115/2+11.244</f>
        <v>#REF!</v>
      </c>
      <c r="M115" s="96" t="e">
        <f>L115-32.649</f>
        <v>#REF!</v>
      </c>
      <c r="N115" s="75">
        <v>10.161</v>
      </c>
      <c r="O115" s="75"/>
      <c r="P115" s="75"/>
      <c r="Q115" s="75"/>
      <c r="R115" s="29" t="e">
        <f t="shared" si="19"/>
        <v>#REF!</v>
      </c>
      <c r="S115" s="30" t="e">
        <f t="shared" si="4"/>
        <v>#REF!</v>
      </c>
      <c r="T115" s="65" t="e">
        <f t="shared" si="1"/>
        <v>#REF!</v>
      </c>
    </row>
    <row r="116" spans="1:20" ht="41.4" hidden="1" outlineLevel="1">
      <c r="A116" s="151"/>
      <c r="B116" s="151"/>
      <c r="C116" s="152"/>
      <c r="D116" s="38" t="s">
        <v>132</v>
      </c>
      <c r="E116" s="79" t="e">
        <f>#REF!</f>
        <v>#REF!</v>
      </c>
      <c r="F116" s="75"/>
      <c r="G116" s="96"/>
      <c r="H116" s="96"/>
      <c r="I116" s="96"/>
      <c r="J116" s="96"/>
      <c r="K116" s="96"/>
      <c r="L116" s="96"/>
      <c r="M116" s="96"/>
      <c r="N116" s="75"/>
      <c r="O116" s="75"/>
      <c r="P116" s="75"/>
      <c r="Q116" s="75"/>
      <c r="R116" s="29">
        <f t="shared" si="19"/>
        <v>0</v>
      </c>
      <c r="S116" s="30">
        <f t="shared" si="4"/>
        <v>0</v>
      </c>
      <c r="T116" s="65" t="e">
        <f t="shared" si="1"/>
        <v>#REF!</v>
      </c>
    </row>
    <row r="117" spans="1:20" ht="55.2" hidden="1" outlineLevel="1">
      <c r="A117" s="151"/>
      <c r="B117" s="151"/>
      <c r="C117" s="152"/>
      <c r="D117" s="39" t="s">
        <v>133</v>
      </c>
      <c r="E117" s="79" t="e">
        <f>#REF!</f>
        <v>#REF!</v>
      </c>
      <c r="F117" s="90"/>
      <c r="G117" s="91"/>
      <c r="H117" s="91"/>
      <c r="I117" s="91"/>
      <c r="J117" s="91"/>
      <c r="K117" s="91"/>
      <c r="L117" s="73"/>
      <c r="M117" s="73"/>
      <c r="N117" s="75"/>
      <c r="O117" s="75"/>
      <c r="P117" s="75"/>
      <c r="Q117" s="75"/>
      <c r="R117" s="29">
        <f t="shared" si="19"/>
        <v>0</v>
      </c>
      <c r="S117" s="30">
        <f t="shared" si="4"/>
        <v>0</v>
      </c>
      <c r="T117" s="65" t="e">
        <f t="shared" si="1"/>
        <v>#REF!</v>
      </c>
    </row>
    <row r="118" spans="1:20" ht="55.2" hidden="1" outlineLevel="1">
      <c r="A118" s="151"/>
      <c r="B118" s="151"/>
      <c r="C118" s="152"/>
      <c r="D118" s="38" t="s">
        <v>134</v>
      </c>
      <c r="E118" s="79" t="e">
        <f>#REF!</f>
        <v>#REF!</v>
      </c>
      <c r="F118" s="96"/>
      <c r="G118" s="96"/>
      <c r="H118" s="96"/>
      <c r="I118" s="96"/>
      <c r="J118" s="96"/>
      <c r="K118" s="96"/>
      <c r="L118" s="96"/>
      <c r="M118" s="96"/>
      <c r="N118" s="75"/>
      <c r="O118" s="75"/>
      <c r="P118" s="75"/>
      <c r="Q118" s="75"/>
      <c r="R118" s="29">
        <f t="shared" si="19"/>
        <v>0</v>
      </c>
      <c r="S118" s="30">
        <f t="shared" si="4"/>
        <v>0</v>
      </c>
      <c r="T118" s="65" t="e">
        <f t="shared" si="1"/>
        <v>#REF!</v>
      </c>
    </row>
    <row r="119" spans="1:20" ht="27.6" hidden="1" outlineLevel="1">
      <c r="A119" s="151"/>
      <c r="B119" s="151"/>
      <c r="C119" s="152"/>
      <c r="D119" s="38" t="s">
        <v>135</v>
      </c>
      <c r="E119" s="79" t="e">
        <f>#REF!</f>
        <v>#REF!</v>
      </c>
      <c r="F119" s="79"/>
      <c r="G119" s="96"/>
      <c r="H119" s="96"/>
      <c r="I119" s="96"/>
      <c r="J119" s="96"/>
      <c r="K119" s="96"/>
      <c r="L119" s="96"/>
      <c r="M119" s="96"/>
      <c r="N119" s="75"/>
      <c r="O119" s="75"/>
      <c r="P119" s="75"/>
      <c r="Q119" s="75"/>
      <c r="R119" s="29">
        <f t="shared" si="19"/>
        <v>0</v>
      </c>
      <c r="S119" s="30">
        <f t="shared" si="4"/>
        <v>0</v>
      </c>
      <c r="T119" s="65" t="e">
        <f t="shared" si="1"/>
        <v>#REF!</v>
      </c>
    </row>
    <row r="120" spans="1:20" ht="41.4">
      <c r="A120" s="151"/>
      <c r="B120" s="151"/>
      <c r="C120" s="152"/>
      <c r="D120" s="39" t="s">
        <v>136</v>
      </c>
      <c r="E120" s="79" t="e">
        <f>#REF!</f>
        <v>#REF!</v>
      </c>
      <c r="F120" s="75"/>
      <c r="G120" s="75"/>
      <c r="H120" s="75"/>
      <c r="I120" s="73"/>
      <c r="J120" s="75"/>
      <c r="K120" s="73"/>
      <c r="L120" s="73" t="e">
        <f>E120/3</f>
        <v>#REF!</v>
      </c>
      <c r="M120" s="73" t="e">
        <f t="shared" ref="M120:N120" si="41">L120</f>
        <v>#REF!</v>
      </c>
      <c r="N120" s="75" t="e">
        <f t="shared" si="41"/>
        <v>#REF!</v>
      </c>
      <c r="O120" s="75"/>
      <c r="P120" s="75"/>
      <c r="Q120" s="75"/>
      <c r="R120" s="29" t="e">
        <f t="shared" si="19"/>
        <v>#REF!</v>
      </c>
      <c r="S120" s="30" t="e">
        <f t="shared" si="4"/>
        <v>#REF!</v>
      </c>
      <c r="T120" s="65" t="e">
        <f t="shared" si="1"/>
        <v>#REF!</v>
      </c>
    </row>
    <row r="121" spans="1:20" ht="69">
      <c r="A121" s="151"/>
      <c r="B121" s="151"/>
      <c r="C121" s="152"/>
      <c r="D121" s="39" t="s">
        <v>137</v>
      </c>
      <c r="E121" s="79" t="e">
        <f>#REF!</f>
        <v>#REF!</v>
      </c>
      <c r="F121" s="75"/>
      <c r="G121" s="75"/>
      <c r="H121" s="75"/>
      <c r="I121" s="73"/>
      <c r="J121" s="75"/>
      <c r="K121" s="73"/>
      <c r="L121" s="73"/>
      <c r="M121" s="73"/>
      <c r="N121" s="75" t="e">
        <f>E121</f>
        <v>#REF!</v>
      </c>
      <c r="O121" s="75"/>
      <c r="P121" s="75"/>
      <c r="Q121" s="75"/>
      <c r="R121" s="29" t="e">
        <f t="shared" si="19"/>
        <v>#REF!</v>
      </c>
      <c r="S121" s="30" t="e">
        <f t="shared" si="4"/>
        <v>#REF!</v>
      </c>
      <c r="T121" s="65" t="e">
        <f t="shared" si="1"/>
        <v>#REF!</v>
      </c>
    </row>
    <row r="122" spans="1:20" ht="27.6" collapsed="1">
      <c r="A122" s="151"/>
      <c r="B122" s="151"/>
      <c r="C122" s="152"/>
      <c r="D122" s="39" t="s">
        <v>138</v>
      </c>
      <c r="E122" s="79" t="e">
        <f>#REF!</f>
        <v>#REF!</v>
      </c>
      <c r="F122" s="75"/>
      <c r="G122" s="75"/>
      <c r="H122" s="75"/>
      <c r="I122" s="73"/>
      <c r="J122" s="75"/>
      <c r="K122" s="73" t="e">
        <f>E122/3</f>
        <v>#REF!</v>
      </c>
      <c r="L122" s="73" t="e">
        <f t="shared" ref="L122:M122" si="42">K122</f>
        <v>#REF!</v>
      </c>
      <c r="M122" s="73" t="e">
        <f t="shared" si="42"/>
        <v>#REF!</v>
      </c>
      <c r="N122" s="75"/>
      <c r="O122" s="75"/>
      <c r="P122" s="75"/>
      <c r="Q122" s="75"/>
      <c r="R122" s="29" t="e">
        <f t="shared" si="19"/>
        <v>#REF!</v>
      </c>
      <c r="S122" s="30" t="e">
        <f t="shared" si="4"/>
        <v>#REF!</v>
      </c>
      <c r="T122" s="65" t="e">
        <f t="shared" si="1"/>
        <v>#REF!</v>
      </c>
    </row>
    <row r="123" spans="1:20" ht="27.6" hidden="1" outlineLevel="1">
      <c r="A123" s="151"/>
      <c r="B123" s="151"/>
      <c r="C123" s="152"/>
      <c r="D123" s="38" t="s">
        <v>139</v>
      </c>
      <c r="E123" s="79" t="e">
        <f>#REF!</f>
        <v>#REF!</v>
      </c>
      <c r="F123" s="157"/>
      <c r="G123" s="157"/>
      <c r="H123" s="96"/>
      <c r="I123" s="96"/>
      <c r="J123" s="157"/>
      <c r="K123" s="96"/>
      <c r="L123" s="96"/>
      <c r="M123" s="96"/>
      <c r="N123" s="75"/>
      <c r="O123" s="75"/>
      <c r="P123" s="75"/>
      <c r="Q123" s="75"/>
      <c r="R123" s="29">
        <f t="shared" si="19"/>
        <v>0</v>
      </c>
      <c r="S123" s="30">
        <f t="shared" si="4"/>
        <v>0</v>
      </c>
      <c r="T123" s="65" t="e">
        <f t="shared" si="1"/>
        <v>#REF!</v>
      </c>
    </row>
    <row r="124" spans="1:20" ht="41.4">
      <c r="A124" s="151"/>
      <c r="B124" s="151"/>
      <c r="C124" s="152"/>
      <c r="D124" s="39" t="s">
        <v>140</v>
      </c>
      <c r="E124" s="79" t="e">
        <f>#REF!</f>
        <v>#REF!</v>
      </c>
      <c r="F124" s="75"/>
      <c r="G124" s="75"/>
      <c r="H124" s="73"/>
      <c r="I124" s="73"/>
      <c r="J124" s="75" t="e">
        <f>E124</f>
        <v>#REF!</v>
      </c>
      <c r="K124" s="73"/>
      <c r="L124" s="73"/>
      <c r="M124" s="73"/>
      <c r="N124" s="75"/>
      <c r="O124" s="75"/>
      <c r="P124" s="75"/>
      <c r="Q124" s="75"/>
      <c r="R124" s="29" t="e">
        <f t="shared" si="19"/>
        <v>#REF!</v>
      </c>
      <c r="S124" s="30" t="e">
        <f t="shared" si="4"/>
        <v>#REF!</v>
      </c>
      <c r="T124" s="65" t="e">
        <f t="shared" si="1"/>
        <v>#REF!</v>
      </c>
    </row>
    <row r="125" spans="1:20" ht="15">
      <c r="A125" s="151"/>
      <c r="B125" s="151"/>
      <c r="C125" s="152"/>
      <c r="D125" s="39" t="s">
        <v>141</v>
      </c>
      <c r="E125" s="79" t="e">
        <f>#REF!</f>
        <v>#REF!</v>
      </c>
      <c r="F125" s="75" t="e">
        <f t="shared" ref="F125:F127" si="43">E125/12</f>
        <v>#REF!</v>
      </c>
      <c r="G125" s="75" t="e">
        <f t="shared" ref="G125:Q125" si="44">F125</f>
        <v>#REF!</v>
      </c>
      <c r="H125" s="75" t="e">
        <f t="shared" si="44"/>
        <v>#REF!</v>
      </c>
      <c r="I125" s="75" t="e">
        <f t="shared" si="44"/>
        <v>#REF!</v>
      </c>
      <c r="J125" s="75" t="e">
        <f t="shared" si="44"/>
        <v>#REF!</v>
      </c>
      <c r="K125" s="75" t="e">
        <f t="shared" si="44"/>
        <v>#REF!</v>
      </c>
      <c r="L125" s="75" t="e">
        <f t="shared" si="44"/>
        <v>#REF!</v>
      </c>
      <c r="M125" s="75" t="e">
        <f t="shared" si="44"/>
        <v>#REF!</v>
      </c>
      <c r="N125" s="75" t="e">
        <f t="shared" si="44"/>
        <v>#REF!</v>
      </c>
      <c r="O125" s="75" t="e">
        <f t="shared" si="44"/>
        <v>#REF!</v>
      </c>
      <c r="P125" s="75" t="e">
        <f t="shared" si="44"/>
        <v>#REF!</v>
      </c>
      <c r="Q125" s="75" t="e">
        <f t="shared" si="44"/>
        <v>#REF!</v>
      </c>
      <c r="R125" s="29" t="e">
        <f t="shared" si="19"/>
        <v>#REF!</v>
      </c>
      <c r="S125" s="30" t="e">
        <f t="shared" si="4"/>
        <v>#REF!</v>
      </c>
      <c r="T125" s="65" t="e">
        <f t="shared" si="1"/>
        <v>#REF!</v>
      </c>
    </row>
    <row r="126" spans="1:20" ht="15">
      <c r="A126" s="151"/>
      <c r="B126" s="151"/>
      <c r="C126" s="152"/>
      <c r="D126" s="38" t="s">
        <v>142</v>
      </c>
      <c r="E126" s="79" t="e">
        <f>#REF!</f>
        <v>#REF!</v>
      </c>
      <c r="F126" s="75" t="e">
        <f t="shared" si="43"/>
        <v>#REF!</v>
      </c>
      <c r="G126" s="75" t="e">
        <f t="shared" ref="G126:Q126" si="45">F126</f>
        <v>#REF!</v>
      </c>
      <c r="H126" s="75" t="e">
        <f t="shared" si="45"/>
        <v>#REF!</v>
      </c>
      <c r="I126" s="75" t="e">
        <f t="shared" si="45"/>
        <v>#REF!</v>
      </c>
      <c r="J126" s="75" t="e">
        <f t="shared" si="45"/>
        <v>#REF!</v>
      </c>
      <c r="K126" s="75" t="e">
        <f t="shared" si="45"/>
        <v>#REF!</v>
      </c>
      <c r="L126" s="75" t="e">
        <f t="shared" si="45"/>
        <v>#REF!</v>
      </c>
      <c r="M126" s="75" t="e">
        <f t="shared" si="45"/>
        <v>#REF!</v>
      </c>
      <c r="N126" s="75" t="e">
        <f t="shared" si="45"/>
        <v>#REF!</v>
      </c>
      <c r="O126" s="75" t="e">
        <f t="shared" si="45"/>
        <v>#REF!</v>
      </c>
      <c r="P126" s="75" t="e">
        <f t="shared" si="45"/>
        <v>#REF!</v>
      </c>
      <c r="Q126" s="75" t="e">
        <f t="shared" si="45"/>
        <v>#REF!</v>
      </c>
      <c r="R126" s="29" t="e">
        <f t="shared" si="19"/>
        <v>#REF!</v>
      </c>
      <c r="S126" s="30" t="e">
        <f t="shared" si="4"/>
        <v>#REF!</v>
      </c>
      <c r="T126" s="65" t="e">
        <f t="shared" si="1"/>
        <v>#REF!</v>
      </c>
    </row>
    <row r="127" spans="1:20" ht="15" collapsed="1">
      <c r="A127" s="151"/>
      <c r="B127" s="151"/>
      <c r="C127" s="152"/>
      <c r="D127" s="38" t="s">
        <v>143</v>
      </c>
      <c r="E127" s="79" t="e">
        <f>#REF!</f>
        <v>#REF!</v>
      </c>
      <c r="F127" s="75" t="e">
        <f t="shared" si="43"/>
        <v>#REF!</v>
      </c>
      <c r="G127" s="75" t="e">
        <f t="shared" ref="G127:Q127" si="46">F127</f>
        <v>#REF!</v>
      </c>
      <c r="H127" s="75" t="e">
        <f t="shared" si="46"/>
        <v>#REF!</v>
      </c>
      <c r="I127" s="75" t="e">
        <f t="shared" si="46"/>
        <v>#REF!</v>
      </c>
      <c r="J127" s="75" t="e">
        <f t="shared" si="46"/>
        <v>#REF!</v>
      </c>
      <c r="K127" s="75" t="e">
        <f t="shared" si="46"/>
        <v>#REF!</v>
      </c>
      <c r="L127" s="75" t="e">
        <f t="shared" si="46"/>
        <v>#REF!</v>
      </c>
      <c r="M127" s="75" t="e">
        <f t="shared" si="46"/>
        <v>#REF!</v>
      </c>
      <c r="N127" s="75" t="e">
        <f t="shared" si="46"/>
        <v>#REF!</v>
      </c>
      <c r="O127" s="75" t="e">
        <f t="shared" si="46"/>
        <v>#REF!</v>
      </c>
      <c r="P127" s="75" t="e">
        <f t="shared" si="46"/>
        <v>#REF!</v>
      </c>
      <c r="Q127" s="75" t="e">
        <f t="shared" si="46"/>
        <v>#REF!</v>
      </c>
      <c r="R127" s="29" t="e">
        <f t="shared" si="19"/>
        <v>#REF!</v>
      </c>
      <c r="S127" s="30" t="e">
        <f t="shared" si="4"/>
        <v>#REF!</v>
      </c>
      <c r="T127" s="65" t="e">
        <f t="shared" si="1"/>
        <v>#REF!</v>
      </c>
    </row>
    <row r="128" spans="1:20" ht="15" hidden="1" outlineLevel="1">
      <c r="A128" s="151"/>
      <c r="B128" s="151"/>
      <c r="C128" s="152"/>
      <c r="D128" s="38" t="s">
        <v>144</v>
      </c>
      <c r="E128" s="79" t="e">
        <f>#REF!</f>
        <v>#REF!</v>
      </c>
      <c r="F128" s="93"/>
      <c r="G128" s="73"/>
      <c r="H128" s="73"/>
      <c r="I128" s="73"/>
      <c r="J128" s="73"/>
      <c r="K128" s="73"/>
      <c r="L128" s="73"/>
      <c r="M128" s="96"/>
      <c r="N128" s="75"/>
      <c r="O128" s="75"/>
      <c r="P128" s="75"/>
      <c r="Q128" s="75"/>
      <c r="R128" s="29">
        <f t="shared" si="19"/>
        <v>0</v>
      </c>
      <c r="S128" s="30">
        <f t="shared" si="4"/>
        <v>0</v>
      </c>
      <c r="T128" s="65" t="e">
        <f t="shared" si="1"/>
        <v>#REF!</v>
      </c>
    </row>
    <row r="129" spans="1:20" ht="27.6" hidden="1" outlineLevel="1">
      <c r="A129" s="151"/>
      <c r="B129" s="151"/>
      <c r="C129" s="152"/>
      <c r="D129" s="38" t="s">
        <v>145</v>
      </c>
      <c r="E129" s="79" t="e">
        <f>#REF!</f>
        <v>#REF!</v>
      </c>
      <c r="F129" s="96"/>
      <c r="G129" s="96"/>
      <c r="H129" s="96"/>
      <c r="I129" s="96"/>
      <c r="J129" s="96"/>
      <c r="K129" s="96"/>
      <c r="L129" s="96"/>
      <c r="M129" s="96"/>
      <c r="N129" s="75"/>
      <c r="O129" s="75"/>
      <c r="P129" s="75"/>
      <c r="Q129" s="75"/>
      <c r="R129" s="29">
        <f t="shared" si="19"/>
        <v>0</v>
      </c>
      <c r="S129" s="30">
        <f t="shared" si="4"/>
        <v>0</v>
      </c>
      <c r="T129" s="65" t="e">
        <f t="shared" si="1"/>
        <v>#REF!</v>
      </c>
    </row>
    <row r="130" spans="1:20" ht="27.6" hidden="1" outlineLevel="1">
      <c r="A130" s="151"/>
      <c r="B130" s="151"/>
      <c r="C130" s="152"/>
      <c r="D130" s="38" t="s">
        <v>146</v>
      </c>
      <c r="E130" s="79" t="e">
        <f>#REF!</f>
        <v>#REF!</v>
      </c>
      <c r="F130" s="96"/>
      <c r="G130" s="96"/>
      <c r="H130" s="96"/>
      <c r="I130" s="96"/>
      <c r="J130" s="96"/>
      <c r="K130" s="96"/>
      <c r="L130" s="96"/>
      <c r="M130" s="96"/>
      <c r="N130" s="75"/>
      <c r="O130" s="75"/>
      <c r="P130" s="75"/>
      <c r="Q130" s="75"/>
      <c r="R130" s="29">
        <f t="shared" si="19"/>
        <v>0</v>
      </c>
      <c r="S130" s="30">
        <f t="shared" si="4"/>
        <v>0</v>
      </c>
      <c r="T130" s="65" t="e">
        <f t="shared" si="1"/>
        <v>#REF!</v>
      </c>
    </row>
    <row r="131" spans="1:20" ht="15" hidden="1" outlineLevel="1">
      <c r="A131" s="151"/>
      <c r="B131" s="151"/>
      <c r="C131" s="152"/>
      <c r="D131" s="38" t="s">
        <v>147</v>
      </c>
      <c r="E131" s="79" t="e">
        <f>#REF!</f>
        <v>#REF!</v>
      </c>
      <c r="F131" s="96"/>
      <c r="G131" s="96"/>
      <c r="H131" s="96"/>
      <c r="I131" s="96"/>
      <c r="J131" s="96"/>
      <c r="K131" s="96"/>
      <c r="L131" s="96"/>
      <c r="M131" s="96"/>
      <c r="N131" s="75"/>
      <c r="O131" s="75"/>
      <c r="P131" s="75"/>
      <c r="Q131" s="75"/>
      <c r="R131" s="29">
        <f t="shared" si="19"/>
        <v>0</v>
      </c>
      <c r="S131" s="30">
        <f t="shared" si="4"/>
        <v>0</v>
      </c>
      <c r="T131" s="65" t="e">
        <f t="shared" si="1"/>
        <v>#REF!</v>
      </c>
    </row>
    <row r="132" spans="1:20" ht="15" hidden="1" outlineLevel="1">
      <c r="A132" s="151"/>
      <c r="B132" s="151"/>
      <c r="C132" s="152"/>
      <c r="D132" s="38" t="s">
        <v>148</v>
      </c>
      <c r="E132" s="79" t="e">
        <f>#REF!</f>
        <v>#REF!</v>
      </c>
      <c r="F132" s="96"/>
      <c r="G132" s="96"/>
      <c r="H132" s="96"/>
      <c r="I132" s="96"/>
      <c r="J132" s="96"/>
      <c r="K132" s="96"/>
      <c r="L132" s="96"/>
      <c r="M132" s="96"/>
      <c r="N132" s="75"/>
      <c r="O132" s="75"/>
      <c r="P132" s="75"/>
      <c r="Q132" s="75"/>
      <c r="R132" s="29">
        <f t="shared" si="19"/>
        <v>0</v>
      </c>
      <c r="S132" s="30">
        <f t="shared" si="4"/>
        <v>0</v>
      </c>
      <c r="T132" s="65" t="e">
        <f t="shared" si="1"/>
        <v>#REF!</v>
      </c>
    </row>
    <row r="133" spans="1:20" ht="27.6" hidden="1" outlineLevel="1">
      <c r="A133" s="151"/>
      <c r="B133" s="151"/>
      <c r="C133" s="152"/>
      <c r="D133" s="38" t="s">
        <v>149</v>
      </c>
      <c r="E133" s="79" t="e">
        <f>#REF!</f>
        <v>#REF!</v>
      </c>
      <c r="F133" s="75"/>
      <c r="G133" s="73"/>
      <c r="H133" s="73"/>
      <c r="I133" s="73"/>
      <c r="J133" s="73"/>
      <c r="K133" s="73"/>
      <c r="L133" s="96"/>
      <c r="M133" s="96"/>
      <c r="N133" s="75"/>
      <c r="O133" s="75"/>
      <c r="P133" s="75"/>
      <c r="Q133" s="75"/>
      <c r="R133" s="29">
        <f t="shared" si="19"/>
        <v>0</v>
      </c>
      <c r="S133" s="30">
        <f t="shared" si="4"/>
        <v>0</v>
      </c>
      <c r="T133" s="65" t="e">
        <f t="shared" si="1"/>
        <v>#REF!</v>
      </c>
    </row>
    <row r="134" spans="1:20" ht="27.6" hidden="1" outlineLevel="1">
      <c r="A134" s="151"/>
      <c r="B134" s="151"/>
      <c r="C134" s="152"/>
      <c r="D134" s="38" t="s">
        <v>252</v>
      </c>
      <c r="E134" s="79" t="e">
        <f>#REF!</f>
        <v>#REF!</v>
      </c>
      <c r="F134" s="73"/>
      <c r="G134" s="73"/>
      <c r="H134" s="73"/>
      <c r="I134" s="73"/>
      <c r="J134" s="73"/>
      <c r="K134" s="73"/>
      <c r="L134" s="96"/>
      <c r="M134" s="96"/>
      <c r="N134" s="75"/>
      <c r="O134" s="75"/>
      <c r="P134" s="75"/>
      <c r="Q134" s="75"/>
      <c r="R134" s="29">
        <f t="shared" si="19"/>
        <v>0</v>
      </c>
      <c r="S134" s="30">
        <f t="shared" si="4"/>
        <v>0</v>
      </c>
      <c r="T134" s="65" t="e">
        <f t="shared" si="1"/>
        <v>#REF!</v>
      </c>
    </row>
    <row r="135" spans="1:20" ht="27.6" hidden="1" outlineLevel="1">
      <c r="A135" s="151"/>
      <c r="B135" s="151"/>
      <c r="C135" s="152"/>
      <c r="D135" s="38" t="s">
        <v>151</v>
      </c>
      <c r="E135" s="79" t="e">
        <f>#REF!</f>
        <v>#REF!</v>
      </c>
      <c r="F135" s="73"/>
      <c r="G135" s="73"/>
      <c r="H135" s="73"/>
      <c r="I135" s="73"/>
      <c r="J135" s="73"/>
      <c r="K135" s="73"/>
      <c r="L135" s="96"/>
      <c r="M135" s="96"/>
      <c r="N135" s="75"/>
      <c r="O135" s="75"/>
      <c r="P135" s="75"/>
      <c r="Q135" s="75"/>
      <c r="R135" s="29">
        <f t="shared" si="19"/>
        <v>0</v>
      </c>
      <c r="S135" s="30">
        <f t="shared" si="4"/>
        <v>0</v>
      </c>
      <c r="T135" s="65" t="e">
        <f t="shared" si="1"/>
        <v>#REF!</v>
      </c>
    </row>
    <row r="136" spans="1:20" ht="27.6" hidden="1" outlineLevel="1">
      <c r="A136" s="151"/>
      <c r="B136" s="151"/>
      <c r="C136" s="152"/>
      <c r="D136" s="38" t="s">
        <v>152</v>
      </c>
      <c r="E136" s="79" t="e">
        <f>#REF!</f>
        <v>#REF!</v>
      </c>
      <c r="F136" s="73"/>
      <c r="G136" s="73"/>
      <c r="H136" s="75"/>
      <c r="I136" s="75"/>
      <c r="J136" s="73"/>
      <c r="K136" s="73"/>
      <c r="L136" s="96"/>
      <c r="M136" s="96"/>
      <c r="N136" s="75"/>
      <c r="O136" s="75"/>
      <c r="P136" s="75"/>
      <c r="Q136" s="75"/>
      <c r="R136" s="29">
        <f t="shared" si="19"/>
        <v>0</v>
      </c>
      <c r="S136" s="30">
        <f t="shared" si="4"/>
        <v>0</v>
      </c>
      <c r="T136" s="65" t="e">
        <f t="shared" si="1"/>
        <v>#REF!</v>
      </c>
    </row>
    <row r="137" spans="1:20" ht="41.4" hidden="1" outlineLevel="1">
      <c r="A137" s="151"/>
      <c r="B137" s="151"/>
      <c r="C137" s="152"/>
      <c r="D137" s="38" t="s">
        <v>315</v>
      </c>
      <c r="E137" s="79" t="e">
        <f>#REF!</f>
        <v>#REF!</v>
      </c>
      <c r="F137" s="73"/>
      <c r="G137" s="73"/>
      <c r="H137" s="73"/>
      <c r="I137" s="73"/>
      <c r="J137" s="73"/>
      <c r="K137" s="73"/>
      <c r="L137" s="96"/>
      <c r="M137" s="96"/>
      <c r="N137" s="75"/>
      <c r="O137" s="75"/>
      <c r="P137" s="75"/>
      <c r="Q137" s="75"/>
      <c r="R137" s="29">
        <f t="shared" si="19"/>
        <v>0</v>
      </c>
      <c r="S137" s="30">
        <f t="shared" si="4"/>
        <v>0</v>
      </c>
      <c r="T137" s="65" t="e">
        <f t="shared" si="1"/>
        <v>#REF!</v>
      </c>
    </row>
    <row r="138" spans="1:20" ht="15" collapsed="1">
      <c r="A138" s="151"/>
      <c r="B138" s="151"/>
      <c r="C138" s="152"/>
      <c r="D138" s="38" t="s">
        <v>154</v>
      </c>
      <c r="E138" s="79" t="e">
        <f>#REF!</f>
        <v>#REF!</v>
      </c>
      <c r="F138" s="73"/>
      <c r="G138" s="75"/>
      <c r="H138" s="73" t="e">
        <f>E138</f>
        <v>#REF!</v>
      </c>
      <c r="I138" s="73"/>
      <c r="J138" s="73"/>
      <c r="K138" s="73"/>
      <c r="L138" s="96"/>
      <c r="M138" s="96"/>
      <c r="N138" s="75"/>
      <c r="O138" s="75"/>
      <c r="P138" s="75"/>
      <c r="Q138" s="75"/>
      <c r="R138" s="29" t="e">
        <f t="shared" si="19"/>
        <v>#REF!</v>
      </c>
      <c r="S138" s="30" t="e">
        <f t="shared" si="4"/>
        <v>#REF!</v>
      </c>
      <c r="T138" s="65" t="e">
        <f t="shared" si="1"/>
        <v>#REF!</v>
      </c>
    </row>
    <row r="139" spans="1:20" ht="41.4" hidden="1" outlineLevel="1">
      <c r="A139" s="151"/>
      <c r="B139" s="151"/>
      <c r="C139" s="152"/>
      <c r="D139" s="38" t="s">
        <v>155</v>
      </c>
      <c r="E139" s="79" t="e">
        <f>#REF!</f>
        <v>#REF!</v>
      </c>
      <c r="F139" s="96"/>
      <c r="G139" s="96"/>
      <c r="H139" s="96"/>
      <c r="I139" s="96"/>
      <c r="J139" s="96"/>
      <c r="K139" s="96"/>
      <c r="L139" s="96"/>
      <c r="M139" s="96"/>
      <c r="N139" s="75"/>
      <c r="O139" s="75"/>
      <c r="P139" s="75"/>
      <c r="Q139" s="75"/>
      <c r="R139" s="29">
        <f t="shared" si="19"/>
        <v>0</v>
      </c>
      <c r="S139" s="30">
        <f t="shared" si="4"/>
        <v>0</v>
      </c>
      <c r="T139" s="65" t="e">
        <f t="shared" si="1"/>
        <v>#REF!</v>
      </c>
    </row>
    <row r="140" spans="1:20" ht="41.4" hidden="1" outlineLevel="1">
      <c r="A140" s="151"/>
      <c r="B140" s="151"/>
      <c r="C140" s="152"/>
      <c r="D140" s="38" t="s">
        <v>156</v>
      </c>
      <c r="E140" s="79" t="e">
        <f>#REF!</f>
        <v>#REF!</v>
      </c>
      <c r="F140" s="96"/>
      <c r="G140" s="96"/>
      <c r="H140" s="96"/>
      <c r="I140" s="96"/>
      <c r="J140" s="96"/>
      <c r="K140" s="96"/>
      <c r="L140" s="96"/>
      <c r="M140" s="96"/>
      <c r="N140" s="75"/>
      <c r="O140" s="75"/>
      <c r="P140" s="75"/>
      <c r="Q140" s="75"/>
      <c r="R140" s="29">
        <f t="shared" si="19"/>
        <v>0</v>
      </c>
      <c r="S140" s="30">
        <f t="shared" si="4"/>
        <v>0</v>
      </c>
      <c r="T140" s="65" t="e">
        <f t="shared" si="1"/>
        <v>#REF!</v>
      </c>
    </row>
    <row r="141" spans="1:20" ht="41.4" hidden="1" outlineLevel="1">
      <c r="A141" s="151"/>
      <c r="B141" s="151"/>
      <c r="C141" s="152"/>
      <c r="D141" s="38" t="s">
        <v>157</v>
      </c>
      <c r="E141" s="79" t="e">
        <f>#REF!</f>
        <v>#REF!</v>
      </c>
      <c r="F141" s="96"/>
      <c r="G141" s="96"/>
      <c r="H141" s="96"/>
      <c r="I141" s="96"/>
      <c r="J141" s="96"/>
      <c r="K141" s="96"/>
      <c r="L141" s="96"/>
      <c r="M141" s="96"/>
      <c r="N141" s="75"/>
      <c r="O141" s="75"/>
      <c r="P141" s="75"/>
      <c r="Q141" s="75"/>
      <c r="R141" s="29">
        <f t="shared" si="19"/>
        <v>0</v>
      </c>
      <c r="S141" s="30">
        <f t="shared" si="4"/>
        <v>0</v>
      </c>
      <c r="T141" s="65" t="e">
        <f t="shared" si="1"/>
        <v>#REF!</v>
      </c>
    </row>
    <row r="142" spans="1:20" ht="27.6" hidden="1" outlineLevel="1">
      <c r="A142" s="151"/>
      <c r="B142" s="151"/>
      <c r="C142" s="152"/>
      <c r="D142" s="38" t="s">
        <v>158</v>
      </c>
      <c r="E142" s="79" t="e">
        <f>#REF!</f>
        <v>#REF!</v>
      </c>
      <c r="F142" s="96"/>
      <c r="G142" s="96"/>
      <c r="H142" s="96"/>
      <c r="I142" s="96"/>
      <c r="J142" s="96"/>
      <c r="K142" s="96"/>
      <c r="L142" s="96"/>
      <c r="M142" s="96"/>
      <c r="N142" s="75"/>
      <c r="O142" s="75"/>
      <c r="P142" s="75"/>
      <c r="Q142" s="75"/>
      <c r="R142" s="29">
        <f t="shared" si="19"/>
        <v>0</v>
      </c>
      <c r="S142" s="30">
        <f t="shared" si="4"/>
        <v>0</v>
      </c>
      <c r="T142" s="65" t="e">
        <f t="shared" si="1"/>
        <v>#REF!</v>
      </c>
    </row>
    <row r="143" spans="1:20" ht="15" hidden="1" outlineLevel="1">
      <c r="A143" s="151"/>
      <c r="B143" s="151"/>
      <c r="C143" s="152"/>
      <c r="D143" s="38" t="s">
        <v>159</v>
      </c>
      <c r="E143" s="79" t="e">
        <f>#REF!</f>
        <v>#REF!</v>
      </c>
      <c r="F143" s="96"/>
      <c r="G143" s="96"/>
      <c r="H143" s="96"/>
      <c r="I143" s="96"/>
      <c r="J143" s="96"/>
      <c r="K143" s="96"/>
      <c r="L143" s="96"/>
      <c r="M143" s="96"/>
      <c r="N143" s="75"/>
      <c r="O143" s="75"/>
      <c r="P143" s="75"/>
      <c r="Q143" s="75"/>
      <c r="R143" s="29">
        <f t="shared" si="19"/>
        <v>0</v>
      </c>
      <c r="S143" s="30">
        <f t="shared" si="4"/>
        <v>0</v>
      </c>
      <c r="T143" s="65" t="e">
        <f t="shared" si="1"/>
        <v>#REF!</v>
      </c>
    </row>
    <row r="144" spans="1:20" ht="27.6" hidden="1" outlineLevel="1">
      <c r="A144" s="151"/>
      <c r="B144" s="151"/>
      <c r="C144" s="152"/>
      <c r="D144" s="38" t="s">
        <v>160</v>
      </c>
      <c r="E144" s="79" t="e">
        <f>#REF!</f>
        <v>#REF!</v>
      </c>
      <c r="F144" s="96"/>
      <c r="G144" s="96"/>
      <c r="H144" s="96"/>
      <c r="I144" s="96"/>
      <c r="J144" s="96"/>
      <c r="K144" s="96"/>
      <c r="L144" s="96"/>
      <c r="M144" s="96"/>
      <c r="N144" s="75"/>
      <c r="O144" s="75"/>
      <c r="P144" s="75"/>
      <c r="Q144" s="75"/>
      <c r="R144" s="29">
        <f t="shared" si="19"/>
        <v>0</v>
      </c>
      <c r="S144" s="30">
        <f t="shared" si="4"/>
        <v>0</v>
      </c>
      <c r="T144" s="65" t="e">
        <f t="shared" si="1"/>
        <v>#REF!</v>
      </c>
    </row>
    <row r="145" spans="1:20" ht="27.6" hidden="1" outlineLevel="1">
      <c r="A145" s="151"/>
      <c r="B145" s="151"/>
      <c r="C145" s="152"/>
      <c r="D145" s="38" t="s">
        <v>161</v>
      </c>
      <c r="E145" s="79" t="e">
        <f>#REF!</f>
        <v>#REF!</v>
      </c>
      <c r="F145" s="96"/>
      <c r="G145" s="96"/>
      <c r="H145" s="96"/>
      <c r="I145" s="96"/>
      <c r="J145" s="96"/>
      <c r="K145" s="96"/>
      <c r="L145" s="96"/>
      <c r="M145" s="96"/>
      <c r="N145" s="75"/>
      <c r="O145" s="75"/>
      <c r="P145" s="75"/>
      <c r="Q145" s="75"/>
      <c r="R145" s="29">
        <f t="shared" si="19"/>
        <v>0</v>
      </c>
      <c r="S145" s="30">
        <f t="shared" si="4"/>
        <v>0</v>
      </c>
      <c r="T145" s="65" t="e">
        <f t="shared" si="1"/>
        <v>#REF!</v>
      </c>
    </row>
    <row r="146" spans="1:20" ht="27.6" hidden="1" outlineLevel="1">
      <c r="A146" s="151"/>
      <c r="B146" s="151"/>
      <c r="C146" s="152"/>
      <c r="D146" s="38" t="s">
        <v>162</v>
      </c>
      <c r="E146" s="79" t="e">
        <f>#REF!</f>
        <v>#REF!</v>
      </c>
      <c r="F146" s="96"/>
      <c r="G146" s="96"/>
      <c r="H146" s="96"/>
      <c r="I146" s="96"/>
      <c r="J146" s="96"/>
      <c r="K146" s="96"/>
      <c r="L146" s="96"/>
      <c r="M146" s="96"/>
      <c r="N146" s="75"/>
      <c r="O146" s="75"/>
      <c r="P146" s="75"/>
      <c r="Q146" s="75"/>
      <c r="R146" s="29">
        <f t="shared" si="19"/>
        <v>0</v>
      </c>
      <c r="S146" s="30">
        <f t="shared" si="4"/>
        <v>0</v>
      </c>
      <c r="T146" s="65" t="e">
        <f t="shared" si="1"/>
        <v>#REF!</v>
      </c>
    </row>
    <row r="147" spans="1:20" ht="27.6" hidden="1" outlineLevel="1">
      <c r="A147" s="151"/>
      <c r="B147" s="151"/>
      <c r="C147" s="152"/>
      <c r="D147" s="38" t="s">
        <v>163</v>
      </c>
      <c r="E147" s="79" t="e">
        <f>#REF!</f>
        <v>#REF!</v>
      </c>
      <c r="F147" s="96"/>
      <c r="G147" s="96"/>
      <c r="H147" s="96"/>
      <c r="I147" s="96"/>
      <c r="J147" s="96"/>
      <c r="K147" s="96"/>
      <c r="L147" s="96"/>
      <c r="M147" s="96"/>
      <c r="N147" s="75"/>
      <c r="O147" s="75"/>
      <c r="P147" s="75"/>
      <c r="Q147" s="75"/>
      <c r="R147" s="29">
        <f t="shared" si="19"/>
        <v>0</v>
      </c>
      <c r="S147" s="30">
        <f t="shared" si="4"/>
        <v>0</v>
      </c>
      <c r="T147" s="65" t="e">
        <f t="shared" si="1"/>
        <v>#REF!</v>
      </c>
    </row>
    <row r="148" spans="1:20" ht="27.6" hidden="1" outlineLevel="1">
      <c r="A148" s="151"/>
      <c r="B148" s="151"/>
      <c r="C148" s="152"/>
      <c r="D148" s="38" t="s">
        <v>164</v>
      </c>
      <c r="E148" s="79" t="e">
        <f>#REF!</f>
        <v>#REF!</v>
      </c>
      <c r="F148" s="96"/>
      <c r="G148" s="96"/>
      <c r="H148" s="96"/>
      <c r="I148" s="96"/>
      <c r="J148" s="96"/>
      <c r="K148" s="96"/>
      <c r="L148" s="96"/>
      <c r="M148" s="96"/>
      <c r="N148" s="75"/>
      <c r="O148" s="75"/>
      <c r="P148" s="75"/>
      <c r="Q148" s="75"/>
      <c r="R148" s="29">
        <f t="shared" si="19"/>
        <v>0</v>
      </c>
      <c r="S148" s="30">
        <f t="shared" si="4"/>
        <v>0</v>
      </c>
      <c r="T148" s="65" t="e">
        <f t="shared" si="1"/>
        <v>#REF!</v>
      </c>
    </row>
    <row r="149" spans="1:20" ht="27.6" hidden="1" outlineLevel="1">
      <c r="A149" s="151"/>
      <c r="B149" s="151"/>
      <c r="C149" s="152"/>
      <c r="D149" s="38" t="s">
        <v>165</v>
      </c>
      <c r="E149" s="79" t="e">
        <f>#REF!</f>
        <v>#REF!</v>
      </c>
      <c r="F149" s="96"/>
      <c r="G149" s="96"/>
      <c r="H149" s="96"/>
      <c r="I149" s="96"/>
      <c r="J149" s="96"/>
      <c r="K149" s="96"/>
      <c r="L149" s="96"/>
      <c r="M149" s="96"/>
      <c r="N149" s="75"/>
      <c r="O149" s="75"/>
      <c r="P149" s="75"/>
      <c r="Q149" s="75"/>
      <c r="R149" s="29">
        <f t="shared" si="19"/>
        <v>0</v>
      </c>
      <c r="S149" s="30">
        <f t="shared" si="4"/>
        <v>0</v>
      </c>
      <c r="T149" s="65" t="e">
        <f t="shared" si="1"/>
        <v>#REF!</v>
      </c>
    </row>
    <row r="150" spans="1:20" ht="27.6" hidden="1" outlineLevel="1">
      <c r="A150" s="151"/>
      <c r="B150" s="151"/>
      <c r="C150" s="152"/>
      <c r="D150" s="38" t="s">
        <v>166</v>
      </c>
      <c r="E150" s="79" t="e">
        <f>#REF!</f>
        <v>#REF!</v>
      </c>
      <c r="F150" s="96"/>
      <c r="G150" s="96"/>
      <c r="H150" s="96"/>
      <c r="I150" s="96"/>
      <c r="J150" s="96"/>
      <c r="K150" s="96"/>
      <c r="L150" s="79"/>
      <c r="M150" s="96"/>
      <c r="N150" s="75"/>
      <c r="O150" s="75"/>
      <c r="P150" s="75"/>
      <c r="Q150" s="75"/>
      <c r="R150" s="29">
        <f t="shared" si="19"/>
        <v>0</v>
      </c>
      <c r="S150" s="30">
        <f t="shared" si="4"/>
        <v>0</v>
      </c>
      <c r="T150" s="65" t="e">
        <f t="shared" si="1"/>
        <v>#REF!</v>
      </c>
    </row>
    <row r="151" spans="1:20" ht="15">
      <c r="A151" s="151"/>
      <c r="B151" s="151"/>
      <c r="C151" s="152"/>
      <c r="D151" s="38" t="s">
        <v>167</v>
      </c>
      <c r="E151" s="79" t="e">
        <f>#REF!</f>
        <v>#REF!</v>
      </c>
      <c r="F151" s="75" t="e">
        <f>E151/12</f>
        <v>#REF!</v>
      </c>
      <c r="G151" s="75" t="e">
        <f t="shared" ref="G151:Q151" si="47">F151</f>
        <v>#REF!</v>
      </c>
      <c r="H151" s="75" t="e">
        <f t="shared" si="47"/>
        <v>#REF!</v>
      </c>
      <c r="I151" s="75" t="e">
        <f t="shared" si="47"/>
        <v>#REF!</v>
      </c>
      <c r="J151" s="75" t="e">
        <f t="shared" si="47"/>
        <v>#REF!</v>
      </c>
      <c r="K151" s="75" t="e">
        <f t="shared" si="47"/>
        <v>#REF!</v>
      </c>
      <c r="L151" s="75" t="e">
        <f t="shared" si="47"/>
        <v>#REF!</v>
      </c>
      <c r="M151" s="75" t="e">
        <f t="shared" si="47"/>
        <v>#REF!</v>
      </c>
      <c r="N151" s="75" t="e">
        <f t="shared" si="47"/>
        <v>#REF!</v>
      </c>
      <c r="O151" s="75" t="e">
        <f t="shared" si="47"/>
        <v>#REF!</v>
      </c>
      <c r="P151" s="75" t="e">
        <f t="shared" si="47"/>
        <v>#REF!</v>
      </c>
      <c r="Q151" s="75" t="e">
        <f t="shared" si="47"/>
        <v>#REF!</v>
      </c>
      <c r="R151" s="29" t="e">
        <f t="shared" si="19"/>
        <v>#REF!</v>
      </c>
      <c r="S151" s="30" t="e">
        <f t="shared" si="4"/>
        <v>#REF!</v>
      </c>
      <c r="T151" s="65" t="e">
        <f t="shared" si="1"/>
        <v>#REF!</v>
      </c>
    </row>
    <row r="152" spans="1:20" ht="27.6">
      <c r="A152" s="159"/>
      <c r="B152" s="159"/>
      <c r="C152" s="152"/>
      <c r="D152" s="38" t="s">
        <v>168</v>
      </c>
      <c r="E152" s="79" t="e">
        <f>#REF!</f>
        <v>#REF!</v>
      </c>
      <c r="F152" s="88"/>
      <c r="G152" s="75"/>
      <c r="H152" s="73"/>
      <c r="I152" s="73"/>
      <c r="J152" s="75"/>
      <c r="K152" s="73"/>
      <c r="L152" s="73"/>
      <c r="M152" s="96"/>
      <c r="N152" s="75" t="e">
        <f>E152</f>
        <v>#REF!</v>
      </c>
      <c r="O152" s="75"/>
      <c r="P152" s="75"/>
      <c r="Q152" s="75"/>
      <c r="R152" s="29" t="e">
        <f t="shared" si="19"/>
        <v>#REF!</v>
      </c>
      <c r="S152" s="30" t="e">
        <f t="shared" si="4"/>
        <v>#REF!</v>
      </c>
      <c r="T152" s="65" t="e">
        <f t="shared" si="1"/>
        <v>#REF!</v>
      </c>
    </row>
    <row r="153" spans="1:20" ht="41.4">
      <c r="A153" s="155"/>
      <c r="B153" s="155"/>
      <c r="C153" s="148"/>
      <c r="D153" s="95" t="s">
        <v>169</v>
      </c>
      <c r="E153" s="79" t="e">
        <f>#REF!</f>
        <v>#REF!</v>
      </c>
      <c r="F153" s="75"/>
      <c r="G153" s="75"/>
      <c r="H153" s="75" t="e">
        <f>E153</f>
        <v>#REF!</v>
      </c>
      <c r="I153" s="75"/>
      <c r="J153" s="75"/>
      <c r="K153" s="75"/>
      <c r="L153" s="74"/>
      <c r="M153" s="161"/>
      <c r="N153" s="75"/>
      <c r="O153" s="75"/>
      <c r="P153" s="75"/>
      <c r="Q153" s="75"/>
      <c r="R153" s="29" t="e">
        <f t="shared" si="19"/>
        <v>#REF!</v>
      </c>
      <c r="S153" s="30" t="e">
        <f t="shared" si="4"/>
        <v>#REF!</v>
      </c>
      <c r="T153" s="65" t="e">
        <f t="shared" si="1"/>
        <v>#REF!</v>
      </c>
    </row>
    <row r="154" spans="1:20" ht="27.6">
      <c r="A154" s="155"/>
      <c r="B154" s="155"/>
      <c r="C154" s="148"/>
      <c r="D154" s="38" t="s">
        <v>316</v>
      </c>
      <c r="E154" s="79" t="e">
        <f>#REF!</f>
        <v>#REF!</v>
      </c>
      <c r="F154" s="75" t="e">
        <f>E154/12</f>
        <v>#REF!</v>
      </c>
      <c r="G154" s="75" t="e">
        <f t="shared" ref="G154:Q154" si="48">F154</f>
        <v>#REF!</v>
      </c>
      <c r="H154" s="75" t="e">
        <f t="shared" si="48"/>
        <v>#REF!</v>
      </c>
      <c r="I154" s="75" t="e">
        <f t="shared" si="48"/>
        <v>#REF!</v>
      </c>
      <c r="J154" s="75" t="e">
        <f t="shared" si="48"/>
        <v>#REF!</v>
      </c>
      <c r="K154" s="75" t="e">
        <f t="shared" si="48"/>
        <v>#REF!</v>
      </c>
      <c r="L154" s="75" t="e">
        <f t="shared" si="48"/>
        <v>#REF!</v>
      </c>
      <c r="M154" s="75" t="e">
        <f t="shared" si="48"/>
        <v>#REF!</v>
      </c>
      <c r="N154" s="75" t="e">
        <f t="shared" si="48"/>
        <v>#REF!</v>
      </c>
      <c r="O154" s="75" t="e">
        <f t="shared" si="48"/>
        <v>#REF!</v>
      </c>
      <c r="P154" s="75" t="e">
        <f t="shared" si="48"/>
        <v>#REF!</v>
      </c>
      <c r="Q154" s="75" t="e">
        <f t="shared" si="48"/>
        <v>#REF!</v>
      </c>
      <c r="R154" s="29" t="e">
        <f t="shared" si="19"/>
        <v>#REF!</v>
      </c>
      <c r="S154" s="30" t="e">
        <f t="shared" si="4"/>
        <v>#REF!</v>
      </c>
      <c r="T154" s="65" t="e">
        <f t="shared" si="1"/>
        <v>#REF!</v>
      </c>
    </row>
    <row r="155" spans="1:20" ht="15" collapsed="1">
      <c r="A155" s="155"/>
      <c r="B155" s="148" t="e">
        <f>R155-C155</f>
        <v>#REF!</v>
      </c>
      <c r="C155" s="148">
        <v>91065.899000000005</v>
      </c>
      <c r="D155" s="78" t="s">
        <v>170</v>
      </c>
      <c r="E155" s="29" t="e">
        <f t="shared" ref="E155:Q155" si="49">SUM(E70:E154)</f>
        <v>#REF!</v>
      </c>
      <c r="F155" s="29" t="e">
        <f t="shared" si="49"/>
        <v>#REF!</v>
      </c>
      <c r="G155" s="29" t="e">
        <f t="shared" si="49"/>
        <v>#REF!</v>
      </c>
      <c r="H155" s="29" t="e">
        <f t="shared" si="49"/>
        <v>#REF!</v>
      </c>
      <c r="I155" s="29" t="e">
        <f t="shared" si="49"/>
        <v>#REF!</v>
      </c>
      <c r="J155" s="29" t="e">
        <f t="shared" si="49"/>
        <v>#REF!</v>
      </c>
      <c r="K155" s="29" t="e">
        <f t="shared" si="49"/>
        <v>#REF!</v>
      </c>
      <c r="L155" s="29" t="e">
        <f t="shared" si="49"/>
        <v>#REF!</v>
      </c>
      <c r="M155" s="29" t="e">
        <f t="shared" si="49"/>
        <v>#REF!</v>
      </c>
      <c r="N155" s="29" t="e">
        <f t="shared" si="49"/>
        <v>#REF!</v>
      </c>
      <c r="O155" s="29" t="e">
        <f t="shared" si="49"/>
        <v>#REF!</v>
      </c>
      <c r="P155" s="29" t="e">
        <f t="shared" si="49"/>
        <v>#REF!</v>
      </c>
      <c r="Q155" s="29" t="e">
        <f t="shared" si="49"/>
        <v>#REF!</v>
      </c>
      <c r="R155" s="29" t="e">
        <f t="shared" si="19"/>
        <v>#REF!</v>
      </c>
      <c r="S155" s="30" t="e">
        <f t="shared" si="4"/>
        <v>#REF!</v>
      </c>
      <c r="T155" s="65" t="e">
        <f t="shared" si="1"/>
        <v>#REF!</v>
      </c>
    </row>
    <row r="156" spans="1:20" ht="15" hidden="1" outlineLevel="1">
      <c r="A156" s="139"/>
      <c r="B156" s="139"/>
      <c r="C156" s="140"/>
      <c r="D156" s="334" t="s">
        <v>171</v>
      </c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7"/>
      <c r="S156" s="71">
        <f t="shared" si="4"/>
        <v>0</v>
      </c>
      <c r="T156" s="146">
        <f t="shared" si="1"/>
        <v>0</v>
      </c>
    </row>
    <row r="157" spans="1:20" ht="15" hidden="1" outlineLevel="1">
      <c r="A157" s="151"/>
      <c r="B157" s="151"/>
      <c r="C157" s="152"/>
      <c r="D157" s="39" t="s">
        <v>172</v>
      </c>
      <c r="E157" s="73" t="e">
        <f>#REF!</f>
        <v>#REF!</v>
      </c>
      <c r="F157" s="73"/>
      <c r="G157" s="73"/>
      <c r="H157" s="73"/>
      <c r="I157" s="73"/>
      <c r="J157" s="73"/>
      <c r="K157" s="73"/>
      <c r="L157" s="73"/>
      <c r="M157" s="73"/>
      <c r="N157" s="74"/>
      <c r="O157" s="74"/>
      <c r="P157" s="74"/>
      <c r="Q157" s="74"/>
      <c r="R157" s="29">
        <f t="shared" ref="R157:R158" si="50">SUM(F157:Q157)</f>
        <v>0</v>
      </c>
      <c r="S157" s="30">
        <f t="shared" si="4"/>
        <v>0</v>
      </c>
      <c r="T157" s="65" t="e">
        <f t="shared" si="1"/>
        <v>#REF!</v>
      </c>
    </row>
    <row r="158" spans="1:20" ht="15" hidden="1" outlineLevel="1">
      <c r="A158" s="155"/>
      <c r="B158" s="155"/>
      <c r="C158" s="148"/>
      <c r="D158" s="78" t="s">
        <v>173</v>
      </c>
      <c r="E158" s="29" t="e">
        <f t="shared" ref="E158:Q158" si="51">E157</f>
        <v>#REF!</v>
      </c>
      <c r="F158" s="29">
        <f t="shared" si="51"/>
        <v>0</v>
      </c>
      <c r="G158" s="29">
        <f t="shared" si="51"/>
        <v>0</v>
      </c>
      <c r="H158" s="29">
        <f t="shared" si="51"/>
        <v>0</v>
      </c>
      <c r="I158" s="29">
        <f t="shared" si="51"/>
        <v>0</v>
      </c>
      <c r="J158" s="29">
        <f t="shared" si="51"/>
        <v>0</v>
      </c>
      <c r="K158" s="29">
        <f t="shared" si="51"/>
        <v>0</v>
      </c>
      <c r="L158" s="29">
        <f t="shared" si="51"/>
        <v>0</v>
      </c>
      <c r="M158" s="29">
        <f t="shared" si="51"/>
        <v>0</v>
      </c>
      <c r="N158" s="29">
        <f t="shared" si="51"/>
        <v>0</v>
      </c>
      <c r="O158" s="29">
        <f t="shared" si="51"/>
        <v>0</v>
      </c>
      <c r="P158" s="29">
        <f t="shared" si="51"/>
        <v>0</v>
      </c>
      <c r="Q158" s="29">
        <f t="shared" si="51"/>
        <v>0</v>
      </c>
      <c r="R158" s="29">
        <f t="shared" si="50"/>
        <v>0</v>
      </c>
      <c r="S158" s="30">
        <f t="shared" si="4"/>
        <v>0</v>
      </c>
      <c r="T158" s="65" t="e">
        <f t="shared" si="1"/>
        <v>#REF!</v>
      </c>
    </row>
    <row r="159" spans="1:20" ht="15">
      <c r="A159" s="139"/>
      <c r="B159" s="139"/>
      <c r="C159" s="140"/>
      <c r="D159" s="149"/>
      <c r="E159" s="150" t="e">
        <f t="shared" ref="E159:Q159" si="52">E155+E62</f>
        <v>#REF!</v>
      </c>
      <c r="F159" s="150" t="e">
        <f t="shared" si="52"/>
        <v>#REF!</v>
      </c>
      <c r="G159" s="150" t="e">
        <f t="shared" si="52"/>
        <v>#REF!</v>
      </c>
      <c r="H159" s="150" t="e">
        <f t="shared" si="52"/>
        <v>#REF!</v>
      </c>
      <c r="I159" s="150" t="e">
        <f t="shared" si="52"/>
        <v>#REF!</v>
      </c>
      <c r="J159" s="150" t="e">
        <f t="shared" si="52"/>
        <v>#REF!</v>
      </c>
      <c r="K159" s="150" t="e">
        <f t="shared" si="52"/>
        <v>#REF!</v>
      </c>
      <c r="L159" s="150" t="e">
        <f t="shared" si="52"/>
        <v>#REF!</v>
      </c>
      <c r="M159" s="150" t="e">
        <f t="shared" si="52"/>
        <v>#REF!</v>
      </c>
      <c r="N159" s="150" t="e">
        <f t="shared" si="52"/>
        <v>#REF!</v>
      </c>
      <c r="O159" s="150" t="e">
        <f t="shared" si="52"/>
        <v>#REF!</v>
      </c>
      <c r="P159" s="150" t="e">
        <f t="shared" si="52"/>
        <v>#REF!</v>
      </c>
      <c r="Q159" s="150" t="e">
        <f t="shared" si="52"/>
        <v>#REF!</v>
      </c>
      <c r="R159" s="149"/>
      <c r="S159" s="71"/>
      <c r="T159" s="146"/>
    </row>
    <row r="160" spans="1:20" ht="15">
      <c r="A160" s="139"/>
      <c r="B160" s="139"/>
      <c r="C160" s="140"/>
      <c r="D160" s="149"/>
      <c r="E160" s="149" t="e">
        <f>E159/12</f>
        <v>#REF!</v>
      </c>
      <c r="F160" s="150" t="e">
        <f>E160-F159</f>
        <v>#REF!</v>
      </c>
      <c r="G160" s="150" t="e">
        <f>E160-G159</f>
        <v>#REF!</v>
      </c>
      <c r="H160" s="150" t="e">
        <f>E160-H159</f>
        <v>#REF!</v>
      </c>
      <c r="I160" s="150" t="e">
        <f>E160-I159</f>
        <v>#REF!</v>
      </c>
      <c r="J160" s="150" t="e">
        <f>E160-J159</f>
        <v>#REF!</v>
      </c>
      <c r="K160" s="150" t="e">
        <f>E160-K159</f>
        <v>#REF!</v>
      </c>
      <c r="L160" s="150" t="e">
        <f>E160-L159</f>
        <v>#REF!</v>
      </c>
      <c r="M160" s="150" t="e">
        <f>E160-M159</f>
        <v>#REF!</v>
      </c>
      <c r="N160" s="150" t="e">
        <f>E160-N159</f>
        <v>#REF!</v>
      </c>
      <c r="O160" s="150" t="e">
        <f>E160-O159</f>
        <v>#REF!</v>
      </c>
      <c r="P160" s="150" t="e">
        <f>E160-P159</f>
        <v>#REF!</v>
      </c>
      <c r="Q160" s="150" t="e">
        <f>E160-Q159</f>
        <v>#REF!</v>
      </c>
      <c r="R160" s="149"/>
      <c r="S160" s="71"/>
      <c r="T160" s="146"/>
    </row>
    <row r="161" spans="1:20" ht="15">
      <c r="A161" s="139"/>
      <c r="B161" s="139"/>
      <c r="C161" s="140"/>
      <c r="D161" s="334" t="s">
        <v>174</v>
      </c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7"/>
      <c r="S161" s="71">
        <f t="shared" ref="S161:S179" si="53">SUM(F161:Q161)</f>
        <v>0</v>
      </c>
      <c r="T161" s="146">
        <f t="shared" ref="T161:T179" si="54">R161-E161</f>
        <v>0</v>
      </c>
    </row>
    <row r="162" spans="1:20" ht="15">
      <c r="A162" s="151"/>
      <c r="B162" s="151"/>
      <c r="C162" s="152"/>
      <c r="D162" s="39" t="s">
        <v>175</v>
      </c>
      <c r="E162" s="75" t="e">
        <f>#REF!</f>
        <v>#REF!</v>
      </c>
      <c r="F162" s="75">
        <v>910</v>
      </c>
      <c r="G162" s="75">
        <v>900</v>
      </c>
      <c r="H162" s="75">
        <v>820</v>
      </c>
      <c r="I162" s="75">
        <v>590</v>
      </c>
      <c r="J162" s="75">
        <v>140</v>
      </c>
      <c r="K162" s="75">
        <v>110</v>
      </c>
      <c r="L162" s="75">
        <v>25</v>
      </c>
      <c r="M162" s="75">
        <v>25</v>
      </c>
      <c r="N162" s="75">
        <v>110</v>
      </c>
      <c r="O162" s="75">
        <v>540</v>
      </c>
      <c r="P162" s="75">
        <v>760</v>
      </c>
      <c r="Q162" s="75">
        <v>553.85599999999999</v>
      </c>
      <c r="R162" s="29">
        <f t="shared" ref="R162:R168" si="55">SUM(F162:Q162)</f>
        <v>5483.8559999999998</v>
      </c>
      <c r="S162" s="30">
        <f t="shared" si="53"/>
        <v>5483.8559999999998</v>
      </c>
      <c r="T162" s="65" t="e">
        <f t="shared" si="54"/>
        <v>#REF!</v>
      </c>
    </row>
    <row r="163" spans="1:20" ht="27.6">
      <c r="A163" s="151"/>
      <c r="B163" s="151"/>
      <c r="C163" s="152"/>
      <c r="D163" s="39" t="s">
        <v>176</v>
      </c>
      <c r="E163" s="75" t="e">
        <f>#REF!</f>
        <v>#REF!</v>
      </c>
      <c r="F163" s="75">
        <v>32.5</v>
      </c>
      <c r="G163" s="75">
        <v>32.5</v>
      </c>
      <c r="H163" s="75">
        <v>32</v>
      </c>
      <c r="I163" s="75">
        <v>30</v>
      </c>
      <c r="J163" s="75">
        <v>30</v>
      </c>
      <c r="K163" s="75">
        <v>25.5</v>
      </c>
      <c r="L163" s="75">
        <v>21.5</v>
      </c>
      <c r="M163" s="75">
        <v>21.5</v>
      </c>
      <c r="N163" s="75">
        <v>27.8</v>
      </c>
      <c r="O163" s="75">
        <v>32</v>
      </c>
      <c r="P163" s="75">
        <v>32.5</v>
      </c>
      <c r="Q163" s="75">
        <v>32.5</v>
      </c>
      <c r="R163" s="29">
        <f t="shared" si="55"/>
        <v>350.3</v>
      </c>
      <c r="S163" s="30">
        <f t="shared" si="53"/>
        <v>350.3</v>
      </c>
      <c r="T163" s="65" t="e">
        <f t="shared" si="54"/>
        <v>#REF!</v>
      </c>
    </row>
    <row r="164" spans="1:20" ht="15">
      <c r="A164" s="151"/>
      <c r="B164" s="151"/>
      <c r="C164" s="152"/>
      <c r="D164" s="39" t="s">
        <v>177</v>
      </c>
      <c r="E164" s="75" t="e">
        <f>#REF!</f>
        <v>#REF!</v>
      </c>
      <c r="F164" s="75">
        <v>105</v>
      </c>
      <c r="G164" s="75">
        <v>107</v>
      </c>
      <c r="H164" s="75">
        <v>81</v>
      </c>
      <c r="I164" s="75">
        <v>81</v>
      </c>
      <c r="J164" s="75">
        <v>70</v>
      </c>
      <c r="K164" s="75">
        <v>56</v>
      </c>
      <c r="L164" s="75">
        <v>23</v>
      </c>
      <c r="M164" s="75">
        <v>23</v>
      </c>
      <c r="N164" s="75">
        <v>63</v>
      </c>
      <c r="O164" s="75">
        <v>85</v>
      </c>
      <c r="P164" s="75">
        <v>86</v>
      </c>
      <c r="Q164" s="75">
        <v>100.8</v>
      </c>
      <c r="R164" s="29">
        <f t="shared" si="55"/>
        <v>880.8</v>
      </c>
      <c r="S164" s="30">
        <f t="shared" si="53"/>
        <v>880.8</v>
      </c>
      <c r="T164" s="65" t="e">
        <f t="shared" si="54"/>
        <v>#REF!</v>
      </c>
    </row>
    <row r="165" spans="1:20" ht="15">
      <c r="A165" s="151"/>
      <c r="B165" s="151"/>
      <c r="C165" s="152"/>
      <c r="D165" s="39" t="s">
        <v>178</v>
      </c>
      <c r="E165" s="75" t="e">
        <f>#REF!</f>
        <v>#REF!</v>
      </c>
      <c r="F165" s="75">
        <v>5</v>
      </c>
      <c r="G165" s="75">
        <v>5</v>
      </c>
      <c r="H165" s="75">
        <v>5</v>
      </c>
      <c r="I165" s="75">
        <v>5</v>
      </c>
      <c r="J165" s="75">
        <v>5</v>
      </c>
      <c r="K165" s="75">
        <v>3</v>
      </c>
      <c r="L165" s="75">
        <v>3</v>
      </c>
      <c r="M165" s="75">
        <v>3</v>
      </c>
      <c r="N165" s="75">
        <v>5</v>
      </c>
      <c r="O165" s="75">
        <v>6</v>
      </c>
      <c r="P165" s="75">
        <v>6</v>
      </c>
      <c r="Q165" s="75">
        <v>5</v>
      </c>
      <c r="R165" s="29">
        <f t="shared" si="55"/>
        <v>56</v>
      </c>
      <c r="S165" s="30">
        <f t="shared" si="53"/>
        <v>56</v>
      </c>
      <c r="T165" s="65" t="e">
        <f t="shared" si="54"/>
        <v>#REF!</v>
      </c>
    </row>
    <row r="166" spans="1:20" ht="15" collapsed="1">
      <c r="A166" s="151"/>
      <c r="B166" s="151"/>
      <c r="C166" s="152"/>
      <c r="D166" s="39" t="s">
        <v>301</v>
      </c>
      <c r="E166" s="75" t="e">
        <f>#REF!</f>
        <v>#REF!</v>
      </c>
      <c r="F166" s="75">
        <v>2.95</v>
      </c>
      <c r="G166" s="75">
        <v>2.95</v>
      </c>
      <c r="H166" s="75">
        <v>2.95</v>
      </c>
      <c r="I166" s="75">
        <v>2.907</v>
      </c>
      <c r="J166" s="75">
        <v>2.85</v>
      </c>
      <c r="K166" s="75">
        <v>2.4500000000000002</v>
      </c>
      <c r="L166" s="75">
        <v>2.85</v>
      </c>
      <c r="M166" s="75">
        <v>2.85</v>
      </c>
      <c r="N166" s="75">
        <v>2.85</v>
      </c>
      <c r="O166" s="75">
        <v>2.95</v>
      </c>
      <c r="P166" s="75">
        <v>2.85</v>
      </c>
      <c r="Q166" s="75">
        <v>2.95</v>
      </c>
      <c r="R166" s="29">
        <f t="shared" si="55"/>
        <v>34.357000000000006</v>
      </c>
      <c r="S166" s="30">
        <f t="shared" si="53"/>
        <v>34.357000000000006</v>
      </c>
      <c r="T166" s="65" t="e">
        <f t="shared" si="54"/>
        <v>#REF!</v>
      </c>
    </row>
    <row r="167" spans="1:20" ht="15" hidden="1" outlineLevel="1">
      <c r="A167" s="151"/>
      <c r="B167" s="151"/>
      <c r="C167" s="152"/>
      <c r="D167" s="39" t="s">
        <v>180</v>
      </c>
      <c r="E167" s="75" t="e">
        <f>#REF!</f>
        <v>#REF!</v>
      </c>
      <c r="F167" s="73"/>
      <c r="G167" s="73"/>
      <c r="H167" s="73"/>
      <c r="I167" s="73"/>
      <c r="J167" s="73"/>
      <c r="K167" s="73"/>
      <c r="L167" s="73"/>
      <c r="M167" s="73"/>
      <c r="N167" s="74"/>
      <c r="O167" s="74"/>
      <c r="P167" s="74"/>
      <c r="Q167" s="74"/>
      <c r="R167" s="29">
        <f t="shared" si="55"/>
        <v>0</v>
      </c>
      <c r="S167" s="30">
        <f t="shared" si="53"/>
        <v>0</v>
      </c>
      <c r="T167" s="65" t="e">
        <f t="shared" si="54"/>
        <v>#REF!</v>
      </c>
    </row>
    <row r="168" spans="1:20" ht="15">
      <c r="A168" s="155"/>
      <c r="B168" s="148">
        <f>R168-C168</f>
        <v>-147886.90700000001</v>
      </c>
      <c r="C168" s="148">
        <v>154692.22</v>
      </c>
      <c r="D168" s="78" t="s">
        <v>181</v>
      </c>
      <c r="E168" s="29" t="e">
        <f t="shared" ref="E168:Q168" si="56">SUM(E162:E167)</f>
        <v>#REF!</v>
      </c>
      <c r="F168" s="29">
        <f t="shared" si="56"/>
        <v>1055.45</v>
      </c>
      <c r="G168" s="29">
        <f t="shared" si="56"/>
        <v>1047.45</v>
      </c>
      <c r="H168" s="29">
        <f t="shared" si="56"/>
        <v>940.95</v>
      </c>
      <c r="I168" s="29">
        <f t="shared" si="56"/>
        <v>708.90700000000004</v>
      </c>
      <c r="J168" s="29">
        <f t="shared" si="56"/>
        <v>247.85</v>
      </c>
      <c r="K168" s="29">
        <f t="shared" si="56"/>
        <v>196.95</v>
      </c>
      <c r="L168" s="29">
        <f t="shared" si="56"/>
        <v>75.349999999999994</v>
      </c>
      <c r="M168" s="29">
        <f t="shared" si="56"/>
        <v>75.349999999999994</v>
      </c>
      <c r="N168" s="29">
        <f t="shared" si="56"/>
        <v>208.65</v>
      </c>
      <c r="O168" s="29">
        <f t="shared" si="56"/>
        <v>665.95</v>
      </c>
      <c r="P168" s="29">
        <f t="shared" si="56"/>
        <v>887.35</v>
      </c>
      <c r="Q168" s="29">
        <f t="shared" si="56"/>
        <v>695.10599999999999</v>
      </c>
      <c r="R168" s="29">
        <f t="shared" si="55"/>
        <v>6805.313000000001</v>
      </c>
      <c r="S168" s="30">
        <f t="shared" si="53"/>
        <v>6805.313000000001</v>
      </c>
      <c r="T168" s="65" t="e">
        <f t="shared" si="54"/>
        <v>#REF!</v>
      </c>
    </row>
    <row r="169" spans="1:20" ht="15">
      <c r="A169" s="139"/>
      <c r="B169" s="139"/>
      <c r="C169" s="140"/>
      <c r="D169" s="334" t="s">
        <v>182</v>
      </c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7"/>
      <c r="S169" s="71">
        <f t="shared" si="53"/>
        <v>0</v>
      </c>
      <c r="T169" s="146">
        <f t="shared" si="54"/>
        <v>0</v>
      </c>
    </row>
    <row r="170" spans="1:20" ht="27.6">
      <c r="A170" s="151"/>
      <c r="B170" s="151"/>
      <c r="C170" s="152"/>
      <c r="D170" s="39" t="s">
        <v>183</v>
      </c>
      <c r="E170" s="73" t="e">
        <f>#REF!</f>
        <v>#REF!</v>
      </c>
      <c r="F170" s="73"/>
      <c r="G170" s="73"/>
      <c r="H170" s="73"/>
      <c r="I170" s="75"/>
      <c r="J170" s="73"/>
      <c r="K170" s="73"/>
      <c r="L170" s="73"/>
      <c r="M170" s="73" t="e">
        <f>E170</f>
        <v>#REF!</v>
      </c>
      <c r="N170" s="74"/>
      <c r="O170" s="74"/>
      <c r="P170" s="74"/>
      <c r="Q170" s="74"/>
      <c r="R170" s="29" t="e">
        <f t="shared" ref="R170:R179" si="57">SUM(F170:Q170)</f>
        <v>#REF!</v>
      </c>
      <c r="S170" s="30" t="e">
        <f t="shared" si="53"/>
        <v>#REF!</v>
      </c>
      <c r="T170" s="65" t="e">
        <f t="shared" si="54"/>
        <v>#REF!</v>
      </c>
    </row>
    <row r="171" spans="1:20" ht="15">
      <c r="A171" s="151"/>
      <c r="B171" s="151"/>
      <c r="C171" s="152"/>
      <c r="D171" s="39" t="s">
        <v>184</v>
      </c>
      <c r="E171" s="73" t="e">
        <f>#REF!</f>
        <v>#REF!</v>
      </c>
      <c r="F171" s="73"/>
      <c r="G171" s="73"/>
      <c r="H171" s="73"/>
      <c r="I171" s="73"/>
      <c r="J171" s="73"/>
      <c r="K171" s="75"/>
      <c r="L171" s="75"/>
      <c r="M171" s="73"/>
      <c r="N171" s="74"/>
      <c r="O171" s="74"/>
      <c r="P171" s="74"/>
      <c r="Q171" s="74"/>
      <c r="R171" s="29">
        <f t="shared" si="57"/>
        <v>0</v>
      </c>
      <c r="S171" s="30">
        <f t="shared" si="53"/>
        <v>0</v>
      </c>
      <c r="T171" s="65" t="e">
        <f t="shared" si="54"/>
        <v>#REF!</v>
      </c>
    </row>
    <row r="172" spans="1:20" ht="27.6" collapsed="1">
      <c r="A172" s="151"/>
      <c r="B172" s="151"/>
      <c r="C172" s="152"/>
      <c r="D172" s="39" t="s">
        <v>185</v>
      </c>
      <c r="E172" s="73" t="e">
        <f>#REF!</f>
        <v>#REF!</v>
      </c>
      <c r="F172" s="73"/>
      <c r="G172" s="73"/>
      <c r="H172" s="73"/>
      <c r="I172" s="73"/>
      <c r="J172" s="73"/>
      <c r="K172" s="73" t="e">
        <f>E172</f>
        <v>#REF!</v>
      </c>
      <c r="L172" s="73"/>
      <c r="M172" s="73"/>
      <c r="N172" s="74"/>
      <c r="O172" s="74"/>
      <c r="P172" s="74"/>
      <c r="Q172" s="74"/>
      <c r="R172" s="29" t="e">
        <f t="shared" si="57"/>
        <v>#REF!</v>
      </c>
      <c r="S172" s="30" t="e">
        <f t="shared" si="53"/>
        <v>#REF!</v>
      </c>
      <c r="T172" s="65" t="e">
        <f t="shared" si="54"/>
        <v>#REF!</v>
      </c>
    </row>
    <row r="173" spans="1:20" ht="15" hidden="1" outlineLevel="1">
      <c r="A173" s="151"/>
      <c r="B173" s="151"/>
      <c r="C173" s="152"/>
      <c r="D173" s="39" t="s">
        <v>186</v>
      </c>
      <c r="E173" s="73" t="e">
        <f>#REF!</f>
        <v>#REF!</v>
      </c>
      <c r="F173" s="73"/>
      <c r="G173" s="73"/>
      <c r="H173" s="73"/>
      <c r="I173" s="73"/>
      <c r="J173" s="73"/>
      <c r="K173" s="75"/>
      <c r="L173" s="75"/>
      <c r="M173" s="73"/>
      <c r="N173" s="74"/>
      <c r="O173" s="74"/>
      <c r="P173" s="74"/>
      <c r="Q173" s="74"/>
      <c r="R173" s="29">
        <f t="shared" si="57"/>
        <v>0</v>
      </c>
      <c r="S173" s="30">
        <f t="shared" si="53"/>
        <v>0</v>
      </c>
      <c r="T173" s="65" t="e">
        <f t="shared" si="54"/>
        <v>#REF!</v>
      </c>
    </row>
    <row r="174" spans="1:20" ht="41.4" collapsed="1">
      <c r="A174" s="151"/>
      <c r="B174" s="151"/>
      <c r="C174" s="152"/>
      <c r="D174" s="39" t="s">
        <v>187</v>
      </c>
      <c r="E174" s="73" t="e">
        <f>#REF!</f>
        <v>#REF!</v>
      </c>
      <c r="F174" s="75"/>
      <c r="G174" s="75"/>
      <c r="H174" s="75"/>
      <c r="I174" s="73"/>
      <c r="J174" s="73" t="e">
        <f>E174</f>
        <v>#REF!</v>
      </c>
      <c r="K174" s="73"/>
      <c r="L174" s="73"/>
      <c r="M174" s="73"/>
      <c r="N174" s="74"/>
      <c r="O174" s="74"/>
      <c r="P174" s="74"/>
      <c r="Q174" s="74"/>
      <c r="R174" s="29" t="e">
        <f t="shared" si="57"/>
        <v>#REF!</v>
      </c>
      <c r="S174" s="30" t="e">
        <f t="shared" si="53"/>
        <v>#REF!</v>
      </c>
      <c r="T174" s="65" t="e">
        <f t="shared" si="54"/>
        <v>#REF!</v>
      </c>
    </row>
    <row r="175" spans="1:20" ht="82.8" hidden="1" outlineLevel="1">
      <c r="A175" s="162"/>
      <c r="B175" s="162"/>
      <c r="C175" s="163"/>
      <c r="D175" s="97" t="s">
        <v>188</v>
      </c>
      <c r="E175" s="73" t="e">
        <f>#REF!</f>
        <v>#REF!</v>
      </c>
      <c r="F175" s="73"/>
      <c r="G175" s="73"/>
      <c r="H175" s="73"/>
      <c r="I175" s="73"/>
      <c r="J175" s="73"/>
      <c r="K175" s="73"/>
      <c r="L175" s="73"/>
      <c r="M175" s="73"/>
      <c r="N175" s="74"/>
      <c r="O175" s="74"/>
      <c r="P175" s="74"/>
      <c r="Q175" s="74"/>
      <c r="R175" s="29">
        <f t="shared" si="57"/>
        <v>0</v>
      </c>
      <c r="S175" s="30">
        <f t="shared" si="53"/>
        <v>0</v>
      </c>
      <c r="T175" s="65" t="e">
        <f t="shared" si="54"/>
        <v>#REF!</v>
      </c>
    </row>
    <row r="176" spans="1:20" ht="55.2" hidden="1" outlineLevel="1">
      <c r="A176" s="162"/>
      <c r="B176" s="162"/>
      <c r="C176" s="163"/>
      <c r="D176" s="97" t="s">
        <v>189</v>
      </c>
      <c r="E176" s="73" t="e">
        <f>#REF!</f>
        <v>#REF!</v>
      </c>
      <c r="F176" s="73"/>
      <c r="G176" s="73"/>
      <c r="H176" s="73"/>
      <c r="I176" s="73"/>
      <c r="J176" s="73"/>
      <c r="K176" s="73"/>
      <c r="L176" s="73"/>
      <c r="M176" s="73"/>
      <c r="N176" s="74"/>
      <c r="O176" s="74"/>
      <c r="P176" s="74"/>
      <c r="Q176" s="74"/>
      <c r="R176" s="29">
        <f t="shared" si="57"/>
        <v>0</v>
      </c>
      <c r="S176" s="30">
        <f t="shared" si="53"/>
        <v>0</v>
      </c>
      <c r="T176" s="65" t="e">
        <f t="shared" si="54"/>
        <v>#REF!</v>
      </c>
    </row>
    <row r="177" spans="1:20" ht="41.4" hidden="1" outlineLevel="1">
      <c r="A177" s="162"/>
      <c r="B177" s="162"/>
      <c r="C177" s="163"/>
      <c r="D177" s="97" t="s">
        <v>190</v>
      </c>
      <c r="E177" s="73" t="e">
        <f>#REF!</f>
        <v>#REF!</v>
      </c>
      <c r="F177" s="73"/>
      <c r="G177" s="73"/>
      <c r="H177" s="73"/>
      <c r="I177" s="73"/>
      <c r="J177" s="73"/>
      <c r="K177" s="73"/>
      <c r="L177" s="73"/>
      <c r="M177" s="73"/>
      <c r="N177" s="74"/>
      <c r="O177" s="74"/>
      <c r="P177" s="74"/>
      <c r="Q177" s="74"/>
      <c r="R177" s="29">
        <f t="shared" si="57"/>
        <v>0</v>
      </c>
      <c r="S177" s="30">
        <f t="shared" si="53"/>
        <v>0</v>
      </c>
      <c r="T177" s="65" t="e">
        <f t="shared" si="54"/>
        <v>#REF!</v>
      </c>
    </row>
    <row r="178" spans="1:20" ht="15" hidden="1" outlineLevel="1">
      <c r="A178" s="162"/>
      <c r="B178" s="162"/>
      <c r="C178" s="163"/>
      <c r="D178" s="97" t="s">
        <v>191</v>
      </c>
      <c r="E178" s="73" t="e">
        <f>#REF!</f>
        <v>#REF!</v>
      </c>
      <c r="F178" s="73"/>
      <c r="G178" s="73"/>
      <c r="H178" s="73"/>
      <c r="I178" s="73"/>
      <c r="J178" s="73"/>
      <c r="K178" s="73"/>
      <c r="L178" s="73"/>
      <c r="M178" s="73"/>
      <c r="N178" s="74"/>
      <c r="O178" s="74"/>
      <c r="P178" s="74"/>
      <c r="Q178" s="74"/>
      <c r="R178" s="29">
        <f t="shared" si="57"/>
        <v>0</v>
      </c>
      <c r="S178" s="30">
        <f t="shared" si="53"/>
        <v>0</v>
      </c>
      <c r="T178" s="65" t="e">
        <f t="shared" si="54"/>
        <v>#REF!</v>
      </c>
    </row>
    <row r="179" spans="1:20" ht="15" collapsed="1">
      <c r="A179" s="155"/>
      <c r="B179" s="148" t="e">
        <f>R179-C179</f>
        <v>#REF!</v>
      </c>
      <c r="C179" s="148">
        <v>316.22000000000003</v>
      </c>
      <c r="D179" s="78" t="s">
        <v>192</v>
      </c>
      <c r="E179" s="29" t="e">
        <f t="shared" ref="E179:Q179" si="58">SUM(E170:E178)</f>
        <v>#REF!</v>
      </c>
      <c r="F179" s="29">
        <f t="shared" si="58"/>
        <v>0</v>
      </c>
      <c r="G179" s="29">
        <f t="shared" si="58"/>
        <v>0</v>
      </c>
      <c r="H179" s="29">
        <f t="shared" si="58"/>
        <v>0</v>
      </c>
      <c r="I179" s="29">
        <f t="shared" si="58"/>
        <v>0</v>
      </c>
      <c r="J179" s="29" t="e">
        <f t="shared" si="58"/>
        <v>#REF!</v>
      </c>
      <c r="K179" s="29" t="e">
        <f t="shared" si="58"/>
        <v>#REF!</v>
      </c>
      <c r="L179" s="29">
        <f t="shared" si="58"/>
        <v>0</v>
      </c>
      <c r="M179" s="29" t="e">
        <f t="shared" si="58"/>
        <v>#REF!</v>
      </c>
      <c r="N179" s="29">
        <f t="shared" si="58"/>
        <v>0</v>
      </c>
      <c r="O179" s="29">
        <f t="shared" si="58"/>
        <v>0</v>
      </c>
      <c r="P179" s="29">
        <f t="shared" si="58"/>
        <v>0</v>
      </c>
      <c r="Q179" s="29">
        <f t="shared" si="58"/>
        <v>0</v>
      </c>
      <c r="R179" s="29" t="e">
        <f t="shared" si="57"/>
        <v>#REF!</v>
      </c>
      <c r="S179" s="30" t="e">
        <f t="shared" si="53"/>
        <v>#REF!</v>
      </c>
      <c r="T179" s="65" t="e">
        <f t="shared" si="54"/>
        <v>#REF!</v>
      </c>
    </row>
    <row r="180" spans="1:20" ht="13.8" hidden="1" outlineLevel="1">
      <c r="A180" s="139"/>
      <c r="B180" s="139"/>
      <c r="C180" s="140"/>
      <c r="D180" s="334" t="s">
        <v>193</v>
      </c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7"/>
      <c r="S180" s="71"/>
      <c r="T180" s="71"/>
    </row>
    <row r="181" spans="1:20" ht="13.8" hidden="1" outlineLevel="1">
      <c r="A181" s="151"/>
      <c r="B181" s="151"/>
      <c r="C181" s="152"/>
      <c r="D181" s="39" t="s">
        <v>194</v>
      </c>
      <c r="E181" s="73" t="e">
        <f>#REF!</f>
        <v>#REF!</v>
      </c>
      <c r="F181" s="75"/>
      <c r="G181" s="73"/>
      <c r="H181" s="73"/>
      <c r="I181" s="73"/>
      <c r="J181" s="73"/>
      <c r="K181" s="73"/>
      <c r="L181" s="73"/>
      <c r="M181" s="73"/>
      <c r="N181" s="74"/>
      <c r="O181" s="74"/>
      <c r="P181" s="74"/>
      <c r="Q181" s="74"/>
      <c r="R181" s="29">
        <f t="shared" ref="R181:R182" si="59">SUM(F181:Q181)</f>
        <v>0</v>
      </c>
      <c r="S181" s="30" t="e">
        <f t="shared" ref="S181:S182" si="60">M181+L181+K181+J181+I181+H181+G181+F181+E181</f>
        <v>#REF!</v>
      </c>
      <c r="T181" s="30" t="e">
        <f t="shared" ref="T181:T182" si="61">S181-R181</f>
        <v>#REF!</v>
      </c>
    </row>
    <row r="182" spans="1:20" ht="13.8" hidden="1" outlineLevel="1">
      <c r="A182" s="155"/>
      <c r="B182" s="155"/>
      <c r="C182" s="148"/>
      <c r="D182" s="78" t="s">
        <v>195</v>
      </c>
      <c r="E182" s="29" t="e">
        <f t="shared" ref="E182:Q182" si="62">E181</f>
        <v>#REF!</v>
      </c>
      <c r="F182" s="29">
        <f t="shared" si="62"/>
        <v>0</v>
      </c>
      <c r="G182" s="29">
        <f t="shared" si="62"/>
        <v>0</v>
      </c>
      <c r="H182" s="29">
        <f t="shared" si="62"/>
        <v>0</v>
      </c>
      <c r="I182" s="29">
        <f t="shared" si="62"/>
        <v>0</v>
      </c>
      <c r="J182" s="29">
        <f t="shared" si="62"/>
        <v>0</v>
      </c>
      <c r="K182" s="29">
        <f t="shared" si="62"/>
        <v>0</v>
      </c>
      <c r="L182" s="29">
        <f t="shared" si="62"/>
        <v>0</v>
      </c>
      <c r="M182" s="29">
        <f t="shared" si="62"/>
        <v>0</v>
      </c>
      <c r="N182" s="29">
        <f t="shared" si="62"/>
        <v>0</v>
      </c>
      <c r="O182" s="29">
        <f t="shared" si="62"/>
        <v>0</v>
      </c>
      <c r="P182" s="29">
        <f t="shared" si="62"/>
        <v>0</v>
      </c>
      <c r="Q182" s="29">
        <f t="shared" si="62"/>
        <v>0</v>
      </c>
      <c r="R182" s="29">
        <f t="shared" si="59"/>
        <v>0</v>
      </c>
      <c r="S182" s="30" t="e">
        <f t="shared" si="60"/>
        <v>#REF!</v>
      </c>
      <c r="T182" s="30" t="e">
        <f t="shared" si="61"/>
        <v>#REF!</v>
      </c>
    </row>
    <row r="183" spans="1:20" ht="13.8" hidden="1" outlineLevel="1">
      <c r="A183" s="139"/>
      <c r="B183" s="139"/>
      <c r="C183" s="140"/>
      <c r="D183" s="334" t="s">
        <v>196</v>
      </c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7"/>
      <c r="S183" s="71"/>
      <c r="T183" s="71"/>
    </row>
    <row r="184" spans="1:20" ht="13.8" hidden="1" outlineLevel="1">
      <c r="A184" s="151"/>
      <c r="B184" s="151"/>
      <c r="C184" s="152"/>
      <c r="D184" s="39" t="s">
        <v>197</v>
      </c>
      <c r="E184" s="73" t="e">
        <f>#REF!</f>
        <v>#REF!</v>
      </c>
      <c r="F184" s="73"/>
      <c r="G184" s="73"/>
      <c r="H184" s="73"/>
      <c r="I184" s="73"/>
      <c r="J184" s="73"/>
      <c r="K184" s="73"/>
      <c r="L184" s="73"/>
      <c r="M184" s="73"/>
      <c r="N184" s="74"/>
      <c r="O184" s="74"/>
      <c r="P184" s="74"/>
      <c r="Q184" s="74"/>
      <c r="R184" s="29">
        <f t="shared" ref="R184:R185" si="63">SUM(F184:Q184)</f>
        <v>0</v>
      </c>
      <c r="S184" s="30" t="e">
        <f t="shared" ref="S184:S188" si="64">M184+L184+K184+J184+I184+H184+G184+F184+E184</f>
        <v>#REF!</v>
      </c>
      <c r="T184" s="30" t="e">
        <f t="shared" ref="T184:T188" si="65">S184-R184</f>
        <v>#REF!</v>
      </c>
    </row>
    <row r="185" spans="1:20" ht="13.8" hidden="1" outlineLevel="1">
      <c r="A185" s="155"/>
      <c r="B185" s="148">
        <f>R185-C185</f>
        <v>-59.73</v>
      </c>
      <c r="C185" s="148">
        <v>59.73</v>
      </c>
      <c r="D185" s="78" t="s">
        <v>198</v>
      </c>
      <c r="E185" s="29" t="e">
        <f t="shared" ref="E185:Q185" si="66">E184</f>
        <v>#REF!</v>
      </c>
      <c r="F185" s="29">
        <f t="shared" si="66"/>
        <v>0</v>
      </c>
      <c r="G185" s="29">
        <f t="shared" si="66"/>
        <v>0</v>
      </c>
      <c r="H185" s="29">
        <f t="shared" si="66"/>
        <v>0</v>
      </c>
      <c r="I185" s="29">
        <f t="shared" si="66"/>
        <v>0</v>
      </c>
      <c r="J185" s="29">
        <f t="shared" si="66"/>
        <v>0</v>
      </c>
      <c r="K185" s="29">
        <f t="shared" si="66"/>
        <v>0</v>
      </c>
      <c r="L185" s="29">
        <f t="shared" si="66"/>
        <v>0</v>
      </c>
      <c r="M185" s="29">
        <f t="shared" si="66"/>
        <v>0</v>
      </c>
      <c r="N185" s="29">
        <f t="shared" si="66"/>
        <v>0</v>
      </c>
      <c r="O185" s="29">
        <f t="shared" si="66"/>
        <v>0</v>
      </c>
      <c r="P185" s="29">
        <f t="shared" si="66"/>
        <v>0</v>
      </c>
      <c r="Q185" s="29">
        <f t="shared" si="66"/>
        <v>0</v>
      </c>
      <c r="R185" s="29">
        <f t="shared" si="63"/>
        <v>0</v>
      </c>
      <c r="S185" s="30" t="e">
        <f t="shared" si="64"/>
        <v>#REF!</v>
      </c>
      <c r="T185" s="30" t="e">
        <f t="shared" si="65"/>
        <v>#REF!</v>
      </c>
    </row>
    <row r="186" spans="1:20" ht="13.8" hidden="1" outlineLevel="1">
      <c r="A186" s="139"/>
      <c r="B186" s="139"/>
      <c r="C186" s="140"/>
      <c r="D186" s="334" t="s">
        <v>199</v>
      </c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7"/>
      <c r="S186" s="71">
        <f t="shared" si="64"/>
        <v>0</v>
      </c>
      <c r="T186" s="71">
        <f t="shared" si="65"/>
        <v>0</v>
      </c>
    </row>
    <row r="187" spans="1:20" ht="13.8" hidden="1" outlineLevel="1">
      <c r="A187" s="151"/>
      <c r="B187" s="151"/>
      <c r="C187" s="152"/>
      <c r="D187" s="39" t="s">
        <v>200</v>
      </c>
      <c r="E187" s="73" t="e">
        <f>#REF!</f>
        <v>#REF!</v>
      </c>
      <c r="F187" s="75"/>
      <c r="G187" s="75"/>
      <c r="H187" s="75"/>
      <c r="I187" s="73"/>
      <c r="J187" s="75"/>
      <c r="K187" s="75"/>
      <c r="L187" s="73"/>
      <c r="M187" s="73"/>
      <c r="N187" s="74"/>
      <c r="O187" s="74"/>
      <c r="P187" s="74"/>
      <c r="Q187" s="74"/>
      <c r="R187" s="29">
        <f>SUM(F187:Q187)</f>
        <v>0</v>
      </c>
      <c r="S187" s="30" t="e">
        <f t="shared" si="64"/>
        <v>#REF!</v>
      </c>
      <c r="T187" s="30" t="e">
        <f t="shared" si="65"/>
        <v>#REF!</v>
      </c>
    </row>
    <row r="188" spans="1:20" ht="13.8" hidden="1" outlineLevel="1">
      <c r="A188" s="155"/>
      <c r="B188" s="148">
        <f>R188-C188</f>
        <v>0</v>
      </c>
      <c r="C188" s="148"/>
      <c r="D188" s="78" t="s">
        <v>201</v>
      </c>
      <c r="E188" s="29" t="e">
        <f t="shared" ref="E188:R188" si="67">E187</f>
        <v>#REF!</v>
      </c>
      <c r="F188" s="29">
        <f t="shared" si="67"/>
        <v>0</v>
      </c>
      <c r="G188" s="29">
        <f t="shared" si="67"/>
        <v>0</v>
      </c>
      <c r="H188" s="29">
        <f t="shared" si="67"/>
        <v>0</v>
      </c>
      <c r="I188" s="29">
        <f t="shared" si="67"/>
        <v>0</v>
      </c>
      <c r="J188" s="29">
        <f t="shared" si="67"/>
        <v>0</v>
      </c>
      <c r="K188" s="29">
        <f t="shared" si="67"/>
        <v>0</v>
      </c>
      <c r="L188" s="29">
        <f t="shared" si="67"/>
        <v>0</v>
      </c>
      <c r="M188" s="29">
        <f t="shared" si="67"/>
        <v>0</v>
      </c>
      <c r="N188" s="29">
        <f t="shared" si="67"/>
        <v>0</v>
      </c>
      <c r="O188" s="29">
        <f t="shared" si="67"/>
        <v>0</v>
      </c>
      <c r="P188" s="29">
        <f t="shared" si="67"/>
        <v>0</v>
      </c>
      <c r="Q188" s="29">
        <f t="shared" si="67"/>
        <v>0</v>
      </c>
      <c r="R188" s="29">
        <f t="shared" si="67"/>
        <v>0</v>
      </c>
      <c r="S188" s="30" t="e">
        <f t="shared" si="64"/>
        <v>#REF!</v>
      </c>
      <c r="T188" s="30" t="e">
        <f t="shared" si="65"/>
        <v>#REF!</v>
      </c>
    </row>
    <row r="189" spans="1:20" ht="13.8">
      <c r="A189" s="137"/>
      <c r="B189" s="137"/>
      <c r="C189" s="138"/>
      <c r="D189" s="55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71"/>
      <c r="T189" s="71"/>
    </row>
    <row r="190" spans="1:20" ht="13.8">
      <c r="A190" s="162"/>
      <c r="B190" s="162"/>
      <c r="C190" s="163"/>
      <c r="D190" s="98" t="e">
        <f>'4611021'!D193</f>
        <v>#REF!</v>
      </c>
      <c r="E190" s="56"/>
      <c r="F190" s="56"/>
      <c r="G190" s="56"/>
      <c r="H190" s="56"/>
      <c r="I190" s="335" t="e">
        <f>'4611021'!I193</f>
        <v>#REF!</v>
      </c>
      <c r="J190" s="319"/>
      <c r="K190" s="56"/>
      <c r="L190" s="56"/>
      <c r="M190" s="56"/>
      <c r="N190" s="56"/>
      <c r="O190" s="56"/>
      <c r="P190" s="56"/>
      <c r="Q190" s="56"/>
      <c r="R190" s="56"/>
      <c r="S190" s="58"/>
      <c r="T190" s="58"/>
    </row>
    <row r="191" spans="1:20" ht="13.8">
      <c r="A191" s="137"/>
      <c r="B191" s="137"/>
      <c r="C191" s="138"/>
      <c r="D191" s="55"/>
      <c r="E191" s="56"/>
      <c r="F191" s="56"/>
      <c r="G191" s="56"/>
      <c r="H191" s="56"/>
      <c r="I191" s="99"/>
      <c r="J191" s="56"/>
      <c r="K191" s="56"/>
      <c r="L191" s="56"/>
      <c r="M191" s="56"/>
      <c r="N191" s="56"/>
      <c r="O191" s="56"/>
      <c r="P191" s="56"/>
      <c r="Q191" s="56"/>
      <c r="R191" s="56"/>
      <c r="S191" s="58"/>
      <c r="T191" s="58"/>
    </row>
    <row r="192" spans="1:20" ht="13.8">
      <c r="A192" s="162"/>
      <c r="B192" s="162"/>
      <c r="C192" s="163"/>
      <c r="D192" s="98" t="s">
        <v>202</v>
      </c>
      <c r="E192" s="56"/>
      <c r="F192" s="56"/>
      <c r="G192" s="56"/>
      <c r="H192" s="56"/>
      <c r="I192" s="335" t="s">
        <v>203</v>
      </c>
      <c r="J192" s="319"/>
      <c r="K192" s="56"/>
      <c r="L192" s="56"/>
      <c r="M192" s="56"/>
      <c r="N192" s="56"/>
      <c r="O192" s="56"/>
      <c r="P192" s="56"/>
      <c r="Q192" s="56"/>
      <c r="R192" s="56"/>
      <c r="S192" s="58"/>
      <c r="T192" s="58"/>
    </row>
    <row r="193" spans="1:20" ht="13.8">
      <c r="A193" s="137"/>
      <c r="B193" s="137"/>
      <c r="C193" s="138"/>
      <c r="D193" s="55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8"/>
      <c r="T193" s="58"/>
    </row>
    <row r="194" spans="1:20" ht="13.8">
      <c r="A194" s="137"/>
      <c r="B194" s="137"/>
      <c r="C194" s="138"/>
      <c r="D194" s="55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8"/>
      <c r="T194" s="58"/>
    </row>
    <row r="195" spans="1:20" ht="13.8">
      <c r="A195" s="137"/>
      <c r="B195" s="137"/>
      <c r="C195" s="138"/>
      <c r="D195" s="55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8"/>
      <c r="T195" s="58"/>
    </row>
    <row r="196" spans="1:20" ht="13.8">
      <c r="A196" s="137"/>
      <c r="B196" s="137"/>
      <c r="C196" s="138"/>
      <c r="D196" s="55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8"/>
      <c r="T196" s="58"/>
    </row>
    <row r="197" spans="1:20" ht="13.2">
      <c r="A197" s="164"/>
      <c r="B197" s="164"/>
      <c r="C197" s="165"/>
      <c r="D197" s="100" t="s">
        <v>204</v>
      </c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2"/>
      <c r="T197" s="102"/>
    </row>
    <row r="198" spans="1:20" ht="13.2">
      <c r="A198" s="164"/>
      <c r="B198" s="164"/>
      <c r="C198" s="165"/>
      <c r="D198" s="100" t="s">
        <v>205</v>
      </c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2"/>
      <c r="T198" s="102"/>
    </row>
    <row r="199" spans="1:20" ht="13.2">
      <c r="A199" s="164"/>
      <c r="B199" s="164"/>
      <c r="C199" s="165"/>
      <c r="D199" s="100" t="s">
        <v>206</v>
      </c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2"/>
      <c r="T199" s="102"/>
    </row>
    <row r="200" spans="1:20" ht="13.8">
      <c r="A200" s="137"/>
      <c r="B200" s="137"/>
      <c r="C200" s="138"/>
      <c r="D200" s="55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8"/>
      <c r="T200" s="58"/>
    </row>
    <row r="201" spans="1:20" ht="13.8">
      <c r="A201" s="137"/>
      <c r="B201" s="137"/>
      <c r="C201" s="138"/>
      <c r="D201" s="55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8"/>
      <c r="T201" s="58"/>
    </row>
    <row r="202" spans="1:20" ht="13.8">
      <c r="A202" s="137"/>
      <c r="B202" s="137"/>
      <c r="C202" s="138"/>
      <c r="D202" s="55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8"/>
      <c r="T202" s="58"/>
    </row>
    <row r="203" spans="1:20" ht="13.8">
      <c r="A203" s="137"/>
      <c r="B203" s="137"/>
      <c r="C203" s="138"/>
      <c r="D203" s="55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8"/>
      <c r="T203" s="58"/>
    </row>
    <row r="204" spans="1:20" ht="13.8">
      <c r="A204" s="137"/>
      <c r="B204" s="137"/>
      <c r="C204" s="138"/>
      <c r="D204" s="55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8"/>
      <c r="T204" s="58"/>
    </row>
    <row r="205" spans="1:20" ht="13.8">
      <c r="A205" s="137"/>
      <c r="B205" s="137"/>
      <c r="C205" s="138"/>
      <c r="D205" s="55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8"/>
      <c r="T205" s="58"/>
    </row>
    <row r="206" spans="1:20" ht="13.8">
      <c r="A206" s="137"/>
      <c r="B206" s="137"/>
      <c r="C206" s="138"/>
      <c r="D206" s="55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8"/>
      <c r="T206" s="58"/>
    </row>
    <row r="207" spans="1:20" ht="13.8">
      <c r="A207" s="137"/>
      <c r="B207" s="137"/>
      <c r="C207" s="138"/>
      <c r="D207" s="55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8"/>
      <c r="T207" s="58"/>
    </row>
    <row r="208" spans="1:20" ht="13.8">
      <c r="A208" s="137"/>
      <c r="B208" s="137"/>
      <c r="C208" s="138"/>
      <c r="D208" s="55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8"/>
      <c r="T208" s="58"/>
    </row>
    <row r="209" spans="1:20" ht="13.8">
      <c r="A209" s="137"/>
      <c r="B209" s="137"/>
      <c r="C209" s="138"/>
      <c r="D209" s="55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8"/>
      <c r="T209" s="58"/>
    </row>
    <row r="210" spans="1:20" ht="13.8">
      <c r="A210" s="137"/>
      <c r="B210" s="137"/>
      <c r="C210" s="138"/>
      <c r="D210" s="55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8"/>
      <c r="T210" s="58"/>
    </row>
    <row r="211" spans="1:20" ht="13.8">
      <c r="A211" s="137"/>
      <c r="B211" s="137"/>
      <c r="C211" s="138"/>
      <c r="D211" s="55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8"/>
      <c r="T211" s="58"/>
    </row>
    <row r="212" spans="1:20" ht="13.8">
      <c r="A212" s="137"/>
      <c r="B212" s="137"/>
      <c r="C212" s="138"/>
      <c r="D212" s="55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8"/>
      <c r="T212" s="58"/>
    </row>
    <row r="213" spans="1:20" ht="13.8">
      <c r="A213" s="137"/>
      <c r="B213" s="137"/>
      <c r="C213" s="138"/>
      <c r="D213" s="55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8"/>
      <c r="T213" s="58"/>
    </row>
    <row r="214" spans="1:20" ht="13.8">
      <c r="A214" s="137"/>
      <c r="B214" s="137"/>
      <c r="C214" s="138"/>
      <c r="D214" s="55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8"/>
      <c r="T214" s="58"/>
    </row>
    <row r="215" spans="1:20" ht="13.8">
      <c r="A215" s="137"/>
      <c r="B215" s="137"/>
      <c r="C215" s="138"/>
      <c r="D215" s="55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8"/>
      <c r="T215" s="58"/>
    </row>
    <row r="216" spans="1:20" ht="13.8">
      <c r="A216" s="137"/>
      <c r="B216" s="137"/>
      <c r="C216" s="138"/>
      <c r="D216" s="55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8"/>
      <c r="T216" s="58"/>
    </row>
    <row r="217" spans="1:20" ht="13.8">
      <c r="A217" s="137"/>
      <c r="B217" s="137"/>
      <c r="C217" s="138"/>
      <c r="D217" s="55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8"/>
      <c r="T217" s="58"/>
    </row>
    <row r="218" spans="1:20" ht="13.8">
      <c r="A218" s="137"/>
      <c r="B218" s="137"/>
      <c r="C218" s="138"/>
      <c r="D218" s="55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8"/>
      <c r="T218" s="58"/>
    </row>
    <row r="219" spans="1:20" ht="13.8">
      <c r="A219" s="137"/>
      <c r="B219" s="137"/>
      <c r="C219" s="138"/>
      <c r="D219" s="55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8"/>
      <c r="T219" s="58"/>
    </row>
    <row r="220" spans="1:20" ht="13.8">
      <c r="A220" s="137"/>
      <c r="B220" s="137"/>
      <c r="C220" s="138"/>
      <c r="D220" s="55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8"/>
      <c r="T220" s="58"/>
    </row>
    <row r="221" spans="1:20" ht="13.8">
      <c r="A221" s="137"/>
      <c r="B221" s="137"/>
      <c r="C221" s="138"/>
      <c r="D221" s="55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8"/>
      <c r="T221" s="58"/>
    </row>
    <row r="222" spans="1:20" ht="13.8">
      <c r="A222" s="137"/>
      <c r="B222" s="137"/>
      <c r="C222" s="138"/>
      <c r="D222" s="55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8"/>
      <c r="T222" s="58"/>
    </row>
    <row r="223" spans="1:20" ht="13.2">
      <c r="A223" s="166"/>
      <c r="B223" s="166"/>
      <c r="C223" s="167"/>
      <c r="D223" s="103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5"/>
      <c r="T223" s="105"/>
    </row>
    <row r="224" spans="1:20" ht="13.2">
      <c r="A224" s="166"/>
      <c r="B224" s="166"/>
      <c r="C224" s="167"/>
      <c r="D224" s="103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5"/>
      <c r="T224" s="105"/>
    </row>
    <row r="225" spans="1:20" ht="13.2">
      <c r="A225" s="166"/>
      <c r="B225" s="166"/>
      <c r="C225" s="167"/>
      <c r="D225" s="103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5"/>
      <c r="T225" s="105"/>
    </row>
    <row r="226" spans="1:20" ht="13.2">
      <c r="A226" s="166"/>
      <c r="B226" s="166"/>
      <c r="C226" s="167"/>
      <c r="D226" s="103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5"/>
      <c r="T226" s="105"/>
    </row>
    <row r="227" spans="1:20" ht="13.2">
      <c r="A227" s="166"/>
      <c r="B227" s="166"/>
      <c r="C227" s="167"/>
      <c r="D227" s="103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5"/>
      <c r="T227" s="105"/>
    </row>
    <row r="228" spans="1:20" ht="13.2">
      <c r="A228" s="166"/>
      <c r="B228" s="166"/>
      <c r="C228" s="167"/>
      <c r="D228" s="103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5"/>
      <c r="T228" s="105"/>
    </row>
    <row r="229" spans="1:20" ht="13.2">
      <c r="A229" s="166"/>
      <c r="B229" s="166"/>
      <c r="C229" s="167"/>
      <c r="D229" s="103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5"/>
      <c r="T229" s="105"/>
    </row>
    <row r="230" spans="1:20" ht="13.2">
      <c r="A230" s="166"/>
      <c r="B230" s="166"/>
      <c r="C230" s="167"/>
      <c r="D230" s="103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5"/>
      <c r="T230" s="105"/>
    </row>
    <row r="231" spans="1:20" ht="13.2">
      <c r="A231" s="166"/>
      <c r="B231" s="166"/>
      <c r="C231" s="167"/>
      <c r="D231" s="103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5"/>
      <c r="T231" s="105"/>
    </row>
    <row r="232" spans="1:20" ht="13.2">
      <c r="A232" s="166"/>
      <c r="B232" s="166"/>
      <c r="C232" s="167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5"/>
      <c r="T232" s="105"/>
    </row>
    <row r="233" spans="1:20" ht="13.2">
      <c r="A233" s="166"/>
      <c r="B233" s="166"/>
      <c r="C233" s="167"/>
      <c r="D233" s="103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5"/>
      <c r="T233" s="105"/>
    </row>
    <row r="234" spans="1:20" ht="13.2">
      <c r="A234" s="166"/>
      <c r="B234" s="166"/>
      <c r="C234" s="167"/>
      <c r="D234" s="103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5"/>
      <c r="T234" s="105"/>
    </row>
    <row r="235" spans="1:20" ht="13.2">
      <c r="A235" s="166"/>
      <c r="B235" s="166"/>
      <c r="C235" s="167"/>
      <c r="D235" s="103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5"/>
      <c r="T235" s="105"/>
    </row>
    <row r="236" spans="1:20" ht="13.2">
      <c r="A236" s="166"/>
      <c r="B236" s="166"/>
      <c r="C236" s="167"/>
      <c r="D236" s="103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5"/>
      <c r="T236" s="105"/>
    </row>
    <row r="237" spans="1:20" ht="13.2">
      <c r="A237" s="166"/>
      <c r="B237" s="166"/>
      <c r="C237" s="167"/>
      <c r="D237" s="103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5"/>
      <c r="T237" s="105"/>
    </row>
    <row r="238" spans="1:20" ht="13.2">
      <c r="A238" s="166"/>
      <c r="B238" s="166"/>
      <c r="C238" s="167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5"/>
      <c r="T238" s="105"/>
    </row>
    <row r="239" spans="1:20" ht="13.2">
      <c r="A239" s="166"/>
      <c r="B239" s="166"/>
      <c r="C239" s="167"/>
      <c r="D239" s="103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5"/>
      <c r="T239" s="105"/>
    </row>
    <row r="240" spans="1:20" ht="13.2">
      <c r="A240" s="166"/>
      <c r="B240" s="166"/>
      <c r="C240" s="167"/>
      <c r="D240" s="103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5"/>
      <c r="T240" s="105"/>
    </row>
    <row r="241" spans="1:20" ht="13.2">
      <c r="A241" s="166"/>
      <c r="B241" s="166"/>
      <c r="C241" s="167"/>
      <c r="D241" s="103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5"/>
      <c r="T241" s="105"/>
    </row>
    <row r="242" spans="1:20" ht="13.2">
      <c r="A242" s="166"/>
      <c r="B242" s="166"/>
      <c r="C242" s="167"/>
      <c r="D242" s="103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5"/>
      <c r="T242" s="105"/>
    </row>
    <row r="243" spans="1:20" ht="13.2">
      <c r="A243" s="166"/>
      <c r="B243" s="166"/>
      <c r="C243" s="167"/>
      <c r="D243" s="103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5"/>
      <c r="T243" s="105"/>
    </row>
    <row r="244" spans="1:20" ht="13.2">
      <c r="A244" s="166"/>
      <c r="B244" s="166"/>
      <c r="C244" s="167"/>
      <c r="D244" s="103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5"/>
      <c r="T244" s="105"/>
    </row>
    <row r="245" spans="1:20" ht="13.2">
      <c r="A245" s="166"/>
      <c r="B245" s="166"/>
      <c r="C245" s="167"/>
      <c r="D245" s="103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5"/>
      <c r="T245" s="105"/>
    </row>
    <row r="246" spans="1:20" ht="13.2">
      <c r="A246" s="166"/>
      <c r="B246" s="166"/>
      <c r="C246" s="167"/>
      <c r="D246" s="103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5"/>
      <c r="T246" s="105"/>
    </row>
    <row r="247" spans="1:20" ht="13.2">
      <c r="A247" s="166"/>
      <c r="B247" s="166"/>
      <c r="C247" s="167"/>
      <c r="D247" s="103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5"/>
      <c r="T247" s="105"/>
    </row>
    <row r="248" spans="1:20" ht="13.2">
      <c r="A248" s="166"/>
      <c r="B248" s="166"/>
      <c r="C248" s="167"/>
      <c r="D248" s="103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5"/>
      <c r="T248" s="105"/>
    </row>
    <row r="249" spans="1:20" ht="13.2">
      <c r="A249" s="166"/>
      <c r="B249" s="166"/>
      <c r="C249" s="167"/>
      <c r="D249" s="103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5"/>
      <c r="T249" s="105"/>
    </row>
    <row r="250" spans="1:20" ht="13.2">
      <c r="A250" s="166"/>
      <c r="B250" s="166"/>
      <c r="C250" s="167"/>
      <c r="D250" s="103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5"/>
      <c r="T250" s="105"/>
    </row>
    <row r="251" spans="1:20" ht="13.2">
      <c r="A251" s="166"/>
      <c r="B251" s="166"/>
      <c r="C251" s="167"/>
      <c r="D251" s="103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5"/>
      <c r="T251" s="105"/>
    </row>
    <row r="252" spans="1:20" ht="13.2">
      <c r="A252" s="166"/>
      <c r="B252" s="166"/>
      <c r="C252" s="167"/>
      <c r="D252" s="103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5"/>
      <c r="T252" s="105"/>
    </row>
    <row r="253" spans="1:20" ht="13.2">
      <c r="A253" s="166"/>
      <c r="B253" s="166"/>
      <c r="C253" s="167"/>
      <c r="D253" s="103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5"/>
      <c r="T253" s="105"/>
    </row>
    <row r="254" spans="1:20" ht="13.2">
      <c r="A254" s="166"/>
      <c r="B254" s="166"/>
      <c r="C254" s="167"/>
      <c r="D254" s="103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5"/>
      <c r="T254" s="105"/>
    </row>
    <row r="255" spans="1:20" ht="13.2">
      <c r="A255" s="166"/>
      <c r="B255" s="166"/>
      <c r="C255" s="167"/>
      <c r="D255" s="103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5"/>
      <c r="T255" s="105"/>
    </row>
    <row r="256" spans="1:20" ht="13.2">
      <c r="A256" s="166"/>
      <c r="B256" s="166"/>
      <c r="C256" s="167"/>
      <c r="D256" s="103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5"/>
      <c r="T256" s="105"/>
    </row>
    <row r="257" spans="1:20" ht="13.2">
      <c r="A257" s="166"/>
      <c r="B257" s="166"/>
      <c r="C257" s="167"/>
      <c r="D257" s="103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5"/>
      <c r="T257" s="105"/>
    </row>
    <row r="258" spans="1:20" ht="13.2">
      <c r="A258" s="166"/>
      <c r="B258" s="166"/>
      <c r="C258" s="167"/>
      <c r="D258" s="103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5"/>
      <c r="T258" s="105"/>
    </row>
    <row r="259" spans="1:20" ht="13.2">
      <c r="A259" s="166"/>
      <c r="B259" s="166"/>
      <c r="C259" s="167"/>
      <c r="D259" s="103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5"/>
      <c r="T259" s="105"/>
    </row>
    <row r="260" spans="1:20" ht="13.2">
      <c r="A260" s="166"/>
      <c r="B260" s="166"/>
      <c r="C260" s="167"/>
      <c r="D260" s="103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5"/>
      <c r="T260" s="105"/>
    </row>
    <row r="261" spans="1:20" ht="13.2">
      <c r="A261" s="166"/>
      <c r="B261" s="166"/>
      <c r="C261" s="167"/>
      <c r="D261" s="103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5"/>
      <c r="T261" s="105"/>
    </row>
    <row r="262" spans="1:20" ht="13.2">
      <c r="A262" s="166"/>
      <c r="B262" s="166"/>
      <c r="C262" s="167"/>
      <c r="D262" s="103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5"/>
      <c r="T262" s="105"/>
    </row>
    <row r="263" spans="1:20" ht="13.2">
      <c r="A263" s="166"/>
      <c r="B263" s="166"/>
      <c r="C263" s="167"/>
      <c r="D263" s="103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5"/>
      <c r="T263" s="105"/>
    </row>
    <row r="264" spans="1:20" ht="13.2">
      <c r="A264" s="166"/>
      <c r="B264" s="166"/>
      <c r="C264" s="167"/>
      <c r="D264" s="103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5"/>
      <c r="T264" s="105"/>
    </row>
    <row r="265" spans="1:20" ht="13.2">
      <c r="A265" s="166"/>
      <c r="B265" s="166"/>
      <c r="C265" s="167"/>
      <c r="D265" s="103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5"/>
      <c r="T265" s="105"/>
    </row>
    <row r="266" spans="1:20" ht="13.2">
      <c r="A266" s="166"/>
      <c r="B266" s="166"/>
      <c r="C266" s="167"/>
      <c r="D266" s="103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5"/>
      <c r="T266" s="105"/>
    </row>
    <row r="267" spans="1:20" ht="13.2">
      <c r="A267" s="166"/>
      <c r="B267" s="166"/>
      <c r="C267" s="167"/>
      <c r="D267" s="103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5"/>
      <c r="T267" s="105"/>
    </row>
    <row r="268" spans="1:20" ht="13.2">
      <c r="A268" s="166"/>
      <c r="B268" s="166"/>
      <c r="C268" s="167"/>
      <c r="D268" s="103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5"/>
      <c r="T268" s="105"/>
    </row>
    <row r="269" spans="1:20" ht="13.2">
      <c r="A269" s="166"/>
      <c r="B269" s="166"/>
      <c r="C269" s="167"/>
      <c r="D269" s="103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5"/>
      <c r="T269" s="105"/>
    </row>
    <row r="270" spans="1:20" ht="13.2">
      <c r="A270" s="166"/>
      <c r="B270" s="166"/>
      <c r="C270" s="167"/>
      <c r="D270" s="103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5"/>
      <c r="T270" s="105"/>
    </row>
    <row r="271" spans="1:20" ht="13.2">
      <c r="A271" s="166"/>
      <c r="B271" s="166"/>
      <c r="C271" s="167"/>
      <c r="D271" s="103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5"/>
      <c r="T271" s="105"/>
    </row>
    <row r="272" spans="1:20" ht="13.2">
      <c r="A272" s="166"/>
      <c r="B272" s="166"/>
      <c r="C272" s="167"/>
      <c r="D272" s="103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5"/>
      <c r="T272" s="105"/>
    </row>
    <row r="273" spans="1:20" ht="13.2">
      <c r="A273" s="166"/>
      <c r="B273" s="166"/>
      <c r="C273" s="167"/>
      <c r="D273" s="103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5"/>
      <c r="T273" s="105"/>
    </row>
    <row r="274" spans="1:20" ht="13.2">
      <c r="A274" s="166"/>
      <c r="B274" s="166"/>
      <c r="C274" s="167"/>
      <c r="D274" s="103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5"/>
      <c r="T274" s="105"/>
    </row>
    <row r="275" spans="1:20" ht="13.2">
      <c r="A275" s="166"/>
      <c r="B275" s="166"/>
      <c r="C275" s="167"/>
      <c r="D275" s="103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5"/>
      <c r="T275" s="105"/>
    </row>
    <row r="276" spans="1:20" ht="13.2">
      <c r="A276" s="166"/>
      <c r="B276" s="166"/>
      <c r="C276" s="167"/>
      <c r="D276" s="103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5"/>
      <c r="T276" s="105"/>
    </row>
    <row r="277" spans="1:20" ht="13.2">
      <c r="A277" s="166"/>
      <c r="B277" s="166"/>
      <c r="C277" s="167"/>
      <c r="D277" s="103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5"/>
      <c r="T277" s="105"/>
    </row>
    <row r="278" spans="1:20" ht="13.2">
      <c r="A278" s="166"/>
      <c r="B278" s="166"/>
      <c r="C278" s="167"/>
      <c r="D278" s="103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5"/>
      <c r="T278" s="105"/>
    </row>
    <row r="279" spans="1:20" ht="13.2">
      <c r="A279" s="166"/>
      <c r="B279" s="166"/>
      <c r="C279" s="167"/>
      <c r="D279" s="103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5"/>
      <c r="T279" s="105"/>
    </row>
    <row r="280" spans="1:20" ht="13.2">
      <c r="A280" s="166"/>
      <c r="B280" s="166"/>
      <c r="C280" s="167"/>
      <c r="D280" s="103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5"/>
      <c r="T280" s="105"/>
    </row>
    <row r="281" spans="1:20" ht="13.2">
      <c r="A281" s="166"/>
      <c r="B281" s="166"/>
      <c r="C281" s="167"/>
      <c r="D281" s="103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5"/>
      <c r="T281" s="105"/>
    </row>
    <row r="282" spans="1:20" ht="13.2">
      <c r="A282" s="166"/>
      <c r="B282" s="166"/>
      <c r="C282" s="167"/>
      <c r="D282" s="103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5"/>
      <c r="T282" s="105"/>
    </row>
    <row r="283" spans="1:20" ht="13.2">
      <c r="A283" s="166"/>
      <c r="B283" s="166"/>
      <c r="C283" s="167"/>
      <c r="D283" s="103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5"/>
      <c r="T283" s="105"/>
    </row>
    <row r="284" spans="1:20" ht="13.2">
      <c r="A284" s="166"/>
      <c r="B284" s="166"/>
      <c r="C284" s="167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5"/>
      <c r="T284" s="105"/>
    </row>
    <row r="285" spans="1:20" ht="13.2">
      <c r="A285" s="166"/>
      <c r="B285" s="166"/>
      <c r="C285" s="167"/>
      <c r="D285" s="103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5"/>
      <c r="T285" s="105"/>
    </row>
    <row r="286" spans="1:20" ht="13.2">
      <c r="A286" s="166"/>
      <c r="B286" s="166"/>
      <c r="C286" s="167"/>
      <c r="D286" s="103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5"/>
      <c r="T286" s="105"/>
    </row>
    <row r="287" spans="1:20" ht="13.2">
      <c r="A287" s="166"/>
      <c r="B287" s="166"/>
      <c r="C287" s="167"/>
      <c r="D287" s="103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5"/>
      <c r="T287" s="105"/>
    </row>
    <row r="288" spans="1:20" ht="13.2">
      <c r="A288" s="166"/>
      <c r="B288" s="166"/>
      <c r="C288" s="167"/>
      <c r="D288" s="103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5"/>
      <c r="T288" s="105"/>
    </row>
    <row r="289" spans="1:20" ht="13.2">
      <c r="A289" s="166"/>
      <c r="B289" s="166"/>
      <c r="C289" s="167"/>
      <c r="D289" s="103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5"/>
      <c r="T289" s="105"/>
    </row>
    <row r="290" spans="1:20" ht="13.2">
      <c r="A290" s="166"/>
      <c r="B290" s="166"/>
      <c r="C290" s="167"/>
      <c r="D290" s="103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5"/>
      <c r="T290" s="105"/>
    </row>
    <row r="291" spans="1:20" ht="13.2">
      <c r="A291" s="166"/>
      <c r="B291" s="166"/>
      <c r="C291" s="167"/>
      <c r="D291" s="103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5"/>
      <c r="T291" s="105"/>
    </row>
    <row r="292" spans="1:20" ht="13.2">
      <c r="A292" s="166"/>
      <c r="B292" s="166"/>
      <c r="C292" s="167"/>
      <c r="D292" s="103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5"/>
      <c r="T292" s="105"/>
    </row>
    <row r="293" spans="1:20" ht="13.2">
      <c r="A293" s="166"/>
      <c r="B293" s="166"/>
      <c r="C293" s="167"/>
      <c r="D293" s="103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5"/>
      <c r="T293" s="105"/>
    </row>
    <row r="294" spans="1:20" ht="13.2">
      <c r="A294" s="166"/>
      <c r="B294" s="166"/>
      <c r="C294" s="167"/>
      <c r="D294" s="103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5"/>
      <c r="T294" s="105"/>
    </row>
    <row r="295" spans="1:20" ht="13.2">
      <c r="A295" s="166"/>
      <c r="B295" s="166"/>
      <c r="C295" s="167"/>
      <c r="D295" s="103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5"/>
      <c r="T295" s="105"/>
    </row>
    <row r="296" spans="1:20" ht="13.2">
      <c r="A296" s="166"/>
      <c r="B296" s="166"/>
      <c r="C296" s="167"/>
      <c r="D296" s="103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5"/>
      <c r="T296" s="105"/>
    </row>
    <row r="297" spans="1:20" ht="13.2">
      <c r="A297" s="166"/>
      <c r="B297" s="166"/>
      <c r="C297" s="167"/>
      <c r="D297" s="103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5"/>
      <c r="T297" s="105"/>
    </row>
    <row r="298" spans="1:20" ht="13.2">
      <c r="A298" s="166"/>
      <c r="B298" s="166"/>
      <c r="C298" s="167"/>
      <c r="D298" s="103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5"/>
      <c r="T298" s="105"/>
    </row>
    <row r="299" spans="1:20" ht="13.2">
      <c r="A299" s="166"/>
      <c r="B299" s="166"/>
      <c r="C299" s="167"/>
      <c r="D299" s="103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5"/>
      <c r="T299" s="105"/>
    </row>
    <row r="300" spans="1:20" ht="13.2">
      <c r="A300" s="166"/>
      <c r="B300" s="166"/>
      <c r="C300" s="167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5"/>
      <c r="T300" s="105"/>
    </row>
    <row r="301" spans="1:20" ht="13.2">
      <c r="A301" s="166"/>
      <c r="B301" s="166"/>
      <c r="C301" s="167"/>
      <c r="D301" s="103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5"/>
      <c r="T301" s="105"/>
    </row>
    <row r="302" spans="1:20" ht="13.2">
      <c r="A302" s="166"/>
      <c r="B302" s="166"/>
      <c r="C302" s="167"/>
      <c r="D302" s="103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5"/>
      <c r="T302" s="105"/>
    </row>
    <row r="303" spans="1:20" ht="13.2">
      <c r="A303" s="166"/>
      <c r="B303" s="166"/>
      <c r="C303" s="167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5"/>
      <c r="T303" s="105"/>
    </row>
    <row r="304" spans="1:20" ht="13.2">
      <c r="A304" s="166"/>
      <c r="B304" s="166"/>
      <c r="C304" s="167"/>
      <c r="D304" s="103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5"/>
      <c r="T304" s="105"/>
    </row>
    <row r="305" spans="1:20" ht="13.2">
      <c r="A305" s="166"/>
      <c r="B305" s="166"/>
      <c r="C305" s="167"/>
      <c r="D305" s="103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5"/>
      <c r="T305" s="105"/>
    </row>
    <row r="306" spans="1:20" ht="13.2">
      <c r="A306" s="166"/>
      <c r="B306" s="166"/>
      <c r="C306" s="167"/>
      <c r="D306" s="103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5"/>
      <c r="T306" s="105"/>
    </row>
    <row r="307" spans="1:20" ht="13.2">
      <c r="A307" s="166"/>
      <c r="B307" s="166"/>
      <c r="C307" s="167"/>
      <c r="D307" s="103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5"/>
      <c r="T307" s="105"/>
    </row>
    <row r="308" spans="1:20" ht="13.2">
      <c r="A308" s="166"/>
      <c r="B308" s="166"/>
      <c r="C308" s="167"/>
      <c r="D308" s="103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5"/>
      <c r="T308" s="105"/>
    </row>
    <row r="309" spans="1:20" ht="13.2">
      <c r="A309" s="166"/>
      <c r="B309" s="166"/>
      <c r="C309" s="167"/>
      <c r="D309" s="103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5"/>
      <c r="T309" s="105"/>
    </row>
    <row r="310" spans="1:20" ht="13.2">
      <c r="A310" s="166"/>
      <c r="B310" s="166"/>
      <c r="C310" s="167"/>
      <c r="D310" s="103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5"/>
      <c r="T310" s="105"/>
    </row>
    <row r="311" spans="1:20" ht="13.2">
      <c r="A311" s="166"/>
      <c r="B311" s="166"/>
      <c r="C311" s="167"/>
      <c r="D311" s="103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5"/>
      <c r="T311" s="105"/>
    </row>
    <row r="312" spans="1:20" ht="13.2">
      <c r="A312" s="166"/>
      <c r="B312" s="166"/>
      <c r="C312" s="167"/>
      <c r="D312" s="103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5"/>
      <c r="T312" s="105"/>
    </row>
    <row r="313" spans="1:20" ht="13.2">
      <c r="A313" s="166"/>
      <c r="B313" s="166"/>
      <c r="C313" s="167"/>
      <c r="D313" s="103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5"/>
      <c r="T313" s="105"/>
    </row>
    <row r="314" spans="1:20" ht="13.2">
      <c r="A314" s="166"/>
      <c r="B314" s="166"/>
      <c r="C314" s="167"/>
      <c r="D314" s="103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5"/>
      <c r="T314" s="105"/>
    </row>
    <row r="315" spans="1:20" ht="13.2">
      <c r="A315" s="166"/>
      <c r="B315" s="166"/>
      <c r="C315" s="167"/>
      <c r="D315" s="103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5"/>
      <c r="T315" s="105"/>
    </row>
    <row r="316" spans="1:20" ht="13.2">
      <c r="A316" s="166"/>
      <c r="B316" s="166"/>
      <c r="C316" s="167"/>
      <c r="D316" s="103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5"/>
      <c r="T316" s="105"/>
    </row>
    <row r="317" spans="1:20" ht="13.2">
      <c r="A317" s="166"/>
      <c r="B317" s="166"/>
      <c r="C317" s="167"/>
      <c r="D317" s="103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5"/>
      <c r="T317" s="105"/>
    </row>
    <row r="318" spans="1:20" ht="13.2">
      <c r="A318" s="166"/>
      <c r="B318" s="166"/>
      <c r="C318" s="167"/>
      <c r="D318" s="103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5"/>
      <c r="T318" s="105"/>
    </row>
    <row r="319" spans="1:20" ht="13.2">
      <c r="A319" s="166"/>
      <c r="B319" s="166"/>
      <c r="C319" s="167"/>
      <c r="D319" s="103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5"/>
      <c r="T319" s="105"/>
    </row>
    <row r="320" spans="1:20" ht="13.2">
      <c r="A320" s="166"/>
      <c r="B320" s="166"/>
      <c r="C320" s="167"/>
      <c r="D320" s="103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5"/>
      <c r="T320" s="105"/>
    </row>
    <row r="321" spans="1:20" ht="13.2">
      <c r="A321" s="166"/>
      <c r="B321" s="166"/>
      <c r="C321" s="167"/>
      <c r="D321" s="103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5"/>
      <c r="T321" s="105"/>
    </row>
    <row r="322" spans="1:20" ht="13.2">
      <c r="A322" s="166"/>
      <c r="B322" s="166"/>
      <c r="C322" s="167"/>
      <c r="D322" s="103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5"/>
      <c r="T322" s="105"/>
    </row>
    <row r="323" spans="1:20" ht="13.2">
      <c r="A323" s="166"/>
      <c r="B323" s="166"/>
      <c r="C323" s="167"/>
      <c r="D323" s="103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5"/>
      <c r="T323" s="105"/>
    </row>
    <row r="324" spans="1:20" ht="13.2">
      <c r="A324" s="166"/>
      <c r="B324" s="166"/>
      <c r="C324" s="167"/>
      <c r="D324" s="103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5"/>
      <c r="T324" s="105"/>
    </row>
    <row r="325" spans="1:20" ht="13.2">
      <c r="A325" s="166"/>
      <c r="B325" s="166"/>
      <c r="C325" s="167"/>
      <c r="D325" s="103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5"/>
      <c r="T325" s="105"/>
    </row>
    <row r="326" spans="1:20" ht="13.2">
      <c r="A326" s="166"/>
      <c r="B326" s="166"/>
      <c r="C326" s="167"/>
      <c r="D326" s="103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5"/>
      <c r="T326" s="105"/>
    </row>
    <row r="327" spans="1:20" ht="13.2">
      <c r="A327" s="166"/>
      <c r="B327" s="166"/>
      <c r="C327" s="167"/>
      <c r="D327" s="103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5"/>
      <c r="T327" s="105"/>
    </row>
    <row r="328" spans="1:20" ht="13.2">
      <c r="A328" s="166"/>
      <c r="B328" s="166"/>
      <c r="C328" s="167"/>
      <c r="D328" s="103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5"/>
      <c r="T328" s="105"/>
    </row>
    <row r="329" spans="1:20" ht="13.2">
      <c r="A329" s="166"/>
      <c r="B329" s="166"/>
      <c r="C329" s="167"/>
      <c r="D329" s="103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5"/>
      <c r="T329" s="105"/>
    </row>
    <row r="330" spans="1:20" ht="13.2">
      <c r="A330" s="166"/>
      <c r="B330" s="166"/>
      <c r="C330" s="167"/>
      <c r="D330" s="103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5"/>
      <c r="T330" s="105"/>
    </row>
    <row r="331" spans="1:20" ht="13.2">
      <c r="A331" s="166"/>
      <c r="B331" s="166"/>
      <c r="C331" s="167"/>
      <c r="D331" s="103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5"/>
      <c r="T331" s="105"/>
    </row>
    <row r="332" spans="1:20" ht="13.2">
      <c r="A332" s="166"/>
      <c r="B332" s="166"/>
      <c r="C332" s="167"/>
      <c r="D332" s="103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5"/>
      <c r="T332" s="105"/>
    </row>
    <row r="333" spans="1:20" ht="13.2">
      <c r="A333" s="166"/>
      <c r="B333" s="166"/>
      <c r="C333" s="167"/>
      <c r="D333" s="103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5"/>
      <c r="T333" s="105"/>
    </row>
    <row r="334" spans="1:20" ht="13.2">
      <c r="A334" s="166"/>
      <c r="B334" s="166"/>
      <c r="C334" s="167"/>
      <c r="D334" s="103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5"/>
      <c r="T334" s="105"/>
    </row>
    <row r="335" spans="1:20" ht="13.2">
      <c r="A335" s="166"/>
      <c r="B335" s="166"/>
      <c r="C335" s="167"/>
      <c r="D335" s="103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5"/>
      <c r="T335" s="105"/>
    </row>
    <row r="336" spans="1:20" ht="13.2">
      <c r="A336" s="166"/>
      <c r="B336" s="166"/>
      <c r="C336" s="167"/>
      <c r="D336" s="103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5"/>
      <c r="T336" s="105"/>
    </row>
    <row r="337" spans="1:20" ht="13.2">
      <c r="A337" s="166"/>
      <c r="B337" s="166"/>
      <c r="C337" s="167"/>
      <c r="D337" s="103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5"/>
      <c r="T337" s="105"/>
    </row>
    <row r="338" spans="1:20" ht="13.2">
      <c r="A338" s="166"/>
      <c r="B338" s="166"/>
      <c r="C338" s="167"/>
      <c r="D338" s="103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5"/>
      <c r="T338" s="105"/>
    </row>
    <row r="339" spans="1:20" ht="13.2">
      <c r="A339" s="166"/>
      <c r="B339" s="166"/>
      <c r="C339" s="167"/>
      <c r="D339" s="103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5"/>
      <c r="T339" s="105"/>
    </row>
    <row r="340" spans="1:20" ht="13.2">
      <c r="A340" s="166"/>
      <c r="B340" s="166"/>
      <c r="C340" s="167"/>
      <c r="D340" s="103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5"/>
      <c r="T340" s="105"/>
    </row>
    <row r="341" spans="1:20" ht="13.2">
      <c r="A341" s="166"/>
      <c r="B341" s="166"/>
      <c r="C341" s="167"/>
      <c r="D341" s="103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5"/>
      <c r="T341" s="105"/>
    </row>
    <row r="342" spans="1:20" ht="13.2">
      <c r="A342" s="166"/>
      <c r="B342" s="166"/>
      <c r="C342" s="167"/>
      <c r="D342" s="103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5"/>
      <c r="T342" s="105"/>
    </row>
    <row r="343" spans="1:20" ht="13.2">
      <c r="A343" s="166"/>
      <c r="B343" s="166"/>
      <c r="C343" s="167"/>
      <c r="D343" s="103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5"/>
      <c r="T343" s="105"/>
    </row>
    <row r="344" spans="1:20" ht="13.2">
      <c r="A344" s="166"/>
      <c r="B344" s="166"/>
      <c r="C344" s="167"/>
      <c r="D344" s="103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5"/>
      <c r="T344" s="105"/>
    </row>
    <row r="345" spans="1:20" ht="13.2">
      <c r="A345" s="166"/>
      <c r="B345" s="166"/>
      <c r="C345" s="167"/>
      <c r="D345" s="103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5"/>
      <c r="T345" s="105"/>
    </row>
    <row r="346" spans="1:20" ht="13.2">
      <c r="A346" s="166"/>
      <c r="B346" s="166"/>
      <c r="C346" s="167"/>
      <c r="D346" s="103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5"/>
      <c r="T346" s="105"/>
    </row>
    <row r="347" spans="1:20" ht="13.2">
      <c r="A347" s="166"/>
      <c r="B347" s="166"/>
      <c r="C347" s="167"/>
      <c r="D347" s="103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5"/>
      <c r="T347" s="105"/>
    </row>
    <row r="348" spans="1:20" ht="13.2">
      <c r="A348" s="166"/>
      <c r="B348" s="166"/>
      <c r="C348" s="167"/>
      <c r="D348" s="103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5"/>
      <c r="T348" s="105"/>
    </row>
    <row r="349" spans="1:20" ht="13.2">
      <c r="A349" s="166"/>
      <c r="B349" s="166"/>
      <c r="C349" s="167"/>
      <c r="D349" s="103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5"/>
      <c r="T349" s="105"/>
    </row>
    <row r="350" spans="1:20" ht="13.2">
      <c r="A350" s="166"/>
      <c r="B350" s="166"/>
      <c r="C350" s="167"/>
      <c r="D350" s="103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5"/>
      <c r="T350" s="105"/>
    </row>
    <row r="351" spans="1:20" ht="13.2">
      <c r="A351" s="166"/>
      <c r="B351" s="166"/>
      <c r="C351" s="167"/>
      <c r="D351" s="103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5"/>
      <c r="T351" s="105"/>
    </row>
    <row r="352" spans="1:20" ht="13.2">
      <c r="A352" s="166"/>
      <c r="B352" s="166"/>
      <c r="C352" s="167"/>
      <c r="D352" s="103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5"/>
      <c r="T352" s="105"/>
    </row>
    <row r="353" spans="1:20" ht="13.2">
      <c r="A353" s="166"/>
      <c r="B353" s="166"/>
      <c r="C353" s="167"/>
      <c r="D353" s="103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5"/>
      <c r="T353" s="105"/>
    </row>
    <row r="354" spans="1:20" ht="13.2">
      <c r="A354" s="166"/>
      <c r="B354" s="166"/>
      <c r="C354" s="167"/>
      <c r="D354" s="103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5"/>
      <c r="T354" s="105"/>
    </row>
    <row r="355" spans="1:20" ht="13.2">
      <c r="A355" s="166"/>
      <c r="B355" s="166"/>
      <c r="C355" s="167"/>
      <c r="D355" s="103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5"/>
      <c r="T355" s="105"/>
    </row>
    <row r="356" spans="1:20" ht="13.2">
      <c r="A356" s="166"/>
      <c r="B356" s="166"/>
      <c r="C356" s="167"/>
      <c r="D356" s="103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5"/>
      <c r="T356" s="105"/>
    </row>
    <row r="357" spans="1:20" ht="13.2">
      <c r="A357" s="166"/>
      <c r="B357" s="166"/>
      <c r="C357" s="167"/>
      <c r="D357" s="103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5"/>
      <c r="T357" s="105"/>
    </row>
    <row r="358" spans="1:20" ht="13.2">
      <c r="A358" s="166"/>
      <c r="B358" s="166"/>
      <c r="C358" s="167"/>
      <c r="D358" s="103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5"/>
      <c r="T358" s="105"/>
    </row>
    <row r="359" spans="1:20" ht="13.2">
      <c r="A359" s="166"/>
      <c r="B359" s="166"/>
      <c r="C359" s="167"/>
      <c r="D359" s="103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5"/>
      <c r="T359" s="105"/>
    </row>
    <row r="360" spans="1:20" ht="13.2">
      <c r="A360" s="166"/>
      <c r="B360" s="166"/>
      <c r="C360" s="167"/>
      <c r="D360" s="103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5"/>
      <c r="T360" s="105"/>
    </row>
    <row r="361" spans="1:20" ht="13.2">
      <c r="A361" s="166"/>
      <c r="B361" s="166"/>
      <c r="C361" s="167"/>
      <c r="D361" s="103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5"/>
      <c r="T361" s="105"/>
    </row>
    <row r="362" spans="1:20" ht="13.2">
      <c r="A362" s="166"/>
      <c r="B362" s="166"/>
      <c r="C362" s="167"/>
      <c r="D362" s="103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5"/>
      <c r="T362" s="105"/>
    </row>
    <row r="363" spans="1:20" ht="13.2">
      <c r="A363" s="166"/>
      <c r="B363" s="166"/>
      <c r="C363" s="167"/>
      <c r="D363" s="103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5"/>
      <c r="T363" s="105"/>
    </row>
    <row r="364" spans="1:20" ht="13.2">
      <c r="A364" s="166"/>
      <c r="B364" s="166"/>
      <c r="C364" s="167"/>
      <c r="D364" s="103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5"/>
      <c r="T364" s="105"/>
    </row>
    <row r="365" spans="1:20" ht="13.2">
      <c r="A365" s="166"/>
      <c r="B365" s="166"/>
      <c r="C365" s="167"/>
      <c r="D365" s="103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5"/>
      <c r="T365" s="105"/>
    </row>
    <row r="366" spans="1:20" ht="13.2">
      <c r="A366" s="166"/>
      <c r="B366" s="166"/>
      <c r="C366" s="167"/>
      <c r="D366" s="103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5"/>
      <c r="T366" s="105"/>
    </row>
    <row r="367" spans="1:20" ht="13.2">
      <c r="A367" s="166"/>
      <c r="B367" s="166"/>
      <c r="C367" s="167"/>
      <c r="D367" s="103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5"/>
      <c r="T367" s="105"/>
    </row>
    <row r="368" spans="1:20" ht="13.2">
      <c r="A368" s="166"/>
      <c r="B368" s="166"/>
      <c r="C368" s="167"/>
      <c r="D368" s="103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5"/>
      <c r="T368" s="105"/>
    </row>
    <row r="369" spans="1:20" ht="13.2">
      <c r="A369" s="166"/>
      <c r="B369" s="166"/>
      <c r="C369" s="167"/>
      <c r="D369" s="103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5"/>
      <c r="T369" s="105"/>
    </row>
    <row r="370" spans="1:20" ht="13.2">
      <c r="A370" s="166"/>
      <c r="B370" s="166"/>
      <c r="C370" s="167"/>
      <c r="D370" s="103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5"/>
      <c r="T370" s="105"/>
    </row>
    <row r="371" spans="1:20" ht="13.2">
      <c r="A371" s="166"/>
      <c r="B371" s="166"/>
      <c r="C371" s="167"/>
      <c r="D371" s="103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5"/>
      <c r="T371" s="105"/>
    </row>
    <row r="372" spans="1:20" ht="13.2">
      <c r="A372" s="166"/>
      <c r="B372" s="166"/>
      <c r="C372" s="167"/>
      <c r="D372" s="103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5"/>
      <c r="T372" s="105"/>
    </row>
    <row r="373" spans="1:20" ht="13.2">
      <c r="A373" s="166"/>
      <c r="B373" s="166"/>
      <c r="C373" s="167"/>
      <c r="D373" s="103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5"/>
      <c r="T373" s="105"/>
    </row>
    <row r="374" spans="1:20" ht="13.2">
      <c r="A374" s="166"/>
      <c r="B374" s="166"/>
      <c r="C374" s="167"/>
      <c r="D374" s="103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5"/>
      <c r="T374" s="105"/>
    </row>
    <row r="375" spans="1:20" ht="13.2">
      <c r="A375" s="166"/>
      <c r="B375" s="166"/>
      <c r="C375" s="167"/>
      <c r="D375" s="103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5"/>
      <c r="T375" s="105"/>
    </row>
    <row r="376" spans="1:20" ht="13.2">
      <c r="A376" s="166"/>
      <c r="B376" s="166"/>
      <c r="C376" s="167"/>
      <c r="D376" s="103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5"/>
      <c r="T376" s="105"/>
    </row>
    <row r="377" spans="1:20" ht="13.2">
      <c r="A377" s="166"/>
      <c r="B377" s="166"/>
      <c r="C377" s="167"/>
      <c r="D377" s="103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5"/>
      <c r="T377" s="105"/>
    </row>
    <row r="378" spans="1:20" ht="13.2">
      <c r="A378" s="166"/>
      <c r="B378" s="166"/>
      <c r="C378" s="167"/>
      <c r="D378" s="103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5"/>
      <c r="T378" s="105"/>
    </row>
    <row r="379" spans="1:20" ht="13.2">
      <c r="A379" s="166"/>
      <c r="B379" s="166"/>
      <c r="C379" s="167"/>
      <c r="D379" s="103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5"/>
      <c r="T379" s="105"/>
    </row>
    <row r="380" spans="1:20" ht="13.2">
      <c r="A380" s="166"/>
      <c r="B380" s="166"/>
      <c r="C380" s="167"/>
      <c r="D380" s="103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5"/>
      <c r="T380" s="105"/>
    </row>
    <row r="381" spans="1:20" ht="13.2">
      <c r="A381" s="166"/>
      <c r="B381" s="166"/>
      <c r="C381" s="167"/>
      <c r="D381" s="103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5"/>
      <c r="T381" s="105"/>
    </row>
    <row r="382" spans="1:20" ht="13.2">
      <c r="A382" s="166"/>
      <c r="B382" s="166"/>
      <c r="C382" s="167"/>
      <c r="D382" s="103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5"/>
      <c r="T382" s="105"/>
    </row>
    <row r="383" spans="1:20" ht="13.2">
      <c r="A383" s="166"/>
      <c r="B383" s="166"/>
      <c r="C383" s="167"/>
      <c r="D383" s="103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5"/>
      <c r="T383" s="105"/>
    </row>
    <row r="384" spans="1:20" ht="13.2">
      <c r="A384" s="166"/>
      <c r="B384" s="166"/>
      <c r="C384" s="167"/>
      <c r="D384" s="103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5"/>
      <c r="T384" s="105"/>
    </row>
    <row r="385" spans="1:20" ht="13.2">
      <c r="A385" s="166"/>
      <c r="B385" s="166"/>
      <c r="C385" s="167"/>
      <c r="D385" s="103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5"/>
      <c r="T385" s="105"/>
    </row>
    <row r="386" spans="1:20" ht="13.2">
      <c r="A386" s="166"/>
      <c r="B386" s="166"/>
      <c r="C386" s="167"/>
      <c r="D386" s="103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5"/>
      <c r="T386" s="105"/>
    </row>
    <row r="387" spans="1:20" ht="13.2">
      <c r="A387" s="166"/>
      <c r="B387" s="166"/>
      <c r="C387" s="167"/>
      <c r="D387" s="103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5"/>
      <c r="T387" s="105"/>
    </row>
    <row r="388" spans="1:20" ht="13.2">
      <c r="A388" s="166"/>
      <c r="B388" s="166"/>
      <c r="C388" s="167"/>
      <c r="D388" s="103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5"/>
      <c r="T388" s="105"/>
    </row>
    <row r="389" spans="1:20" ht="13.2">
      <c r="A389" s="166"/>
      <c r="B389" s="166"/>
      <c r="C389" s="167"/>
      <c r="D389" s="103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5"/>
      <c r="T389" s="105"/>
    </row>
    <row r="390" spans="1:20" ht="13.2">
      <c r="A390" s="166"/>
      <c r="B390" s="166"/>
      <c r="C390" s="167"/>
      <c r="D390" s="103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5"/>
      <c r="T390" s="105"/>
    </row>
    <row r="391" spans="1:20" ht="13.2">
      <c r="A391" s="166"/>
      <c r="B391" s="166"/>
      <c r="C391" s="167"/>
      <c r="D391" s="103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5"/>
      <c r="T391" s="105"/>
    </row>
    <row r="392" spans="1:20" ht="13.2">
      <c r="A392" s="166"/>
      <c r="B392" s="166"/>
      <c r="C392" s="167"/>
      <c r="D392" s="103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5"/>
      <c r="T392" s="105"/>
    </row>
    <row r="393" spans="1:20" ht="13.2">
      <c r="A393" s="166"/>
      <c r="B393" s="166"/>
      <c r="C393" s="167"/>
      <c r="D393" s="103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5"/>
      <c r="T393" s="105"/>
    </row>
    <row r="394" spans="1:20" ht="13.2">
      <c r="A394" s="166"/>
      <c r="B394" s="166"/>
      <c r="C394" s="167"/>
      <c r="D394" s="103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5"/>
      <c r="T394" s="105"/>
    </row>
    <row r="395" spans="1:20" ht="13.2">
      <c r="A395" s="166"/>
      <c r="B395" s="166"/>
      <c r="C395" s="167"/>
      <c r="D395" s="103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5"/>
      <c r="T395" s="105"/>
    </row>
    <row r="396" spans="1:20" ht="13.2">
      <c r="A396" s="166"/>
      <c r="B396" s="166"/>
      <c r="C396" s="167"/>
      <c r="D396" s="103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5"/>
      <c r="T396" s="105"/>
    </row>
    <row r="397" spans="1:20" ht="13.2">
      <c r="A397" s="166"/>
      <c r="B397" s="166"/>
      <c r="C397" s="167"/>
      <c r="D397" s="103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5"/>
      <c r="T397" s="105"/>
    </row>
    <row r="398" spans="1:20" ht="13.2">
      <c r="A398" s="166"/>
      <c r="B398" s="166"/>
      <c r="C398" s="167"/>
      <c r="D398" s="103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5"/>
      <c r="T398" s="105"/>
    </row>
    <row r="399" spans="1:20" ht="13.2">
      <c r="A399" s="166"/>
      <c r="B399" s="166"/>
      <c r="C399" s="167"/>
      <c r="D399" s="103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5"/>
      <c r="T399" s="105"/>
    </row>
    <row r="400" spans="1:20" ht="13.2">
      <c r="A400" s="166"/>
      <c r="B400" s="166"/>
      <c r="C400" s="167"/>
      <c r="D400" s="103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5"/>
      <c r="T400" s="105"/>
    </row>
    <row r="401" spans="1:20" ht="13.2">
      <c r="A401" s="166"/>
      <c r="B401" s="166"/>
      <c r="C401" s="167"/>
      <c r="D401" s="103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5"/>
      <c r="T401" s="105"/>
    </row>
    <row r="402" spans="1:20" ht="13.2">
      <c r="A402" s="166"/>
      <c r="B402" s="166"/>
      <c r="C402" s="167"/>
      <c r="D402" s="103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5"/>
      <c r="T402" s="105"/>
    </row>
    <row r="403" spans="1:20" ht="13.2">
      <c r="A403" s="166"/>
      <c r="B403" s="166"/>
      <c r="C403" s="167"/>
      <c r="D403" s="103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5"/>
      <c r="T403" s="105"/>
    </row>
    <row r="404" spans="1:20" ht="13.2">
      <c r="A404" s="166"/>
      <c r="B404" s="166"/>
      <c r="C404" s="167"/>
      <c r="D404" s="103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5"/>
      <c r="T404" s="105"/>
    </row>
    <row r="405" spans="1:20" ht="13.2">
      <c r="A405" s="166"/>
      <c r="B405" s="166"/>
      <c r="C405" s="167"/>
      <c r="D405" s="103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5"/>
      <c r="T405" s="105"/>
    </row>
    <row r="406" spans="1:20" ht="13.2">
      <c r="A406" s="166"/>
      <c r="B406" s="166"/>
      <c r="C406" s="167"/>
      <c r="D406" s="103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5"/>
      <c r="T406" s="105"/>
    </row>
    <row r="407" spans="1:20" ht="13.2">
      <c r="A407" s="166"/>
      <c r="B407" s="166"/>
      <c r="C407" s="167"/>
      <c r="D407" s="103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5"/>
      <c r="T407" s="105"/>
    </row>
    <row r="408" spans="1:20" ht="13.2">
      <c r="A408" s="166"/>
      <c r="B408" s="166"/>
      <c r="C408" s="167"/>
      <c r="D408" s="103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5"/>
      <c r="T408" s="105"/>
    </row>
    <row r="409" spans="1:20" ht="13.2">
      <c r="A409" s="166"/>
      <c r="B409" s="166"/>
      <c r="C409" s="167"/>
      <c r="D409" s="103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5"/>
      <c r="T409" s="105"/>
    </row>
    <row r="410" spans="1:20" ht="13.2">
      <c r="A410" s="166"/>
      <c r="B410" s="166"/>
      <c r="C410" s="167"/>
      <c r="D410" s="103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5"/>
      <c r="T410" s="105"/>
    </row>
    <row r="411" spans="1:20" ht="13.2">
      <c r="A411" s="166"/>
      <c r="B411" s="166"/>
      <c r="C411" s="167"/>
      <c r="D411" s="103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5"/>
      <c r="T411" s="105"/>
    </row>
    <row r="412" spans="1:20" ht="13.2">
      <c r="A412" s="166"/>
      <c r="B412" s="166"/>
      <c r="C412" s="167"/>
      <c r="D412" s="103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5"/>
      <c r="T412" s="105"/>
    </row>
    <row r="413" spans="1:20" ht="13.2">
      <c r="A413" s="166"/>
      <c r="B413" s="166"/>
      <c r="C413" s="167"/>
      <c r="D413" s="103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5"/>
      <c r="T413" s="105"/>
    </row>
    <row r="414" spans="1:20" ht="13.2">
      <c r="A414" s="166"/>
      <c r="B414" s="166"/>
      <c r="C414" s="167"/>
      <c r="D414" s="103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5"/>
      <c r="T414" s="105"/>
    </row>
    <row r="415" spans="1:20" ht="13.2">
      <c r="A415" s="166"/>
      <c r="B415" s="166"/>
      <c r="C415" s="167"/>
      <c r="D415" s="103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5"/>
      <c r="T415" s="105"/>
    </row>
    <row r="416" spans="1:20" ht="13.2">
      <c r="A416" s="166"/>
      <c r="B416" s="166"/>
      <c r="C416" s="167"/>
      <c r="D416" s="103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5"/>
      <c r="T416" s="105"/>
    </row>
    <row r="417" spans="1:20" ht="13.2">
      <c r="A417" s="166"/>
      <c r="B417" s="166"/>
      <c r="C417" s="167"/>
      <c r="D417" s="103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5"/>
      <c r="T417" s="105"/>
    </row>
    <row r="418" spans="1:20" ht="13.2">
      <c r="A418" s="166"/>
      <c r="B418" s="166"/>
      <c r="C418" s="167"/>
      <c r="D418" s="103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5"/>
      <c r="T418" s="105"/>
    </row>
    <row r="419" spans="1:20" ht="13.2">
      <c r="A419" s="166"/>
      <c r="B419" s="166"/>
      <c r="C419" s="167"/>
      <c r="D419" s="103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5"/>
      <c r="T419" s="105"/>
    </row>
    <row r="420" spans="1:20" ht="13.2">
      <c r="A420" s="166"/>
      <c r="B420" s="166"/>
      <c r="C420" s="167"/>
      <c r="D420" s="103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5"/>
      <c r="T420" s="105"/>
    </row>
    <row r="421" spans="1:20" ht="13.2">
      <c r="A421" s="166"/>
      <c r="B421" s="166"/>
      <c r="C421" s="167"/>
      <c r="D421" s="103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5"/>
      <c r="T421" s="105"/>
    </row>
    <row r="422" spans="1:20" ht="13.2">
      <c r="A422" s="166"/>
      <c r="B422" s="166"/>
      <c r="C422" s="167"/>
      <c r="D422" s="103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5"/>
      <c r="T422" s="105"/>
    </row>
    <row r="423" spans="1:20" ht="13.2">
      <c r="A423" s="166"/>
      <c r="B423" s="166"/>
      <c r="C423" s="167"/>
      <c r="D423" s="103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5"/>
      <c r="T423" s="105"/>
    </row>
    <row r="424" spans="1:20" ht="13.2">
      <c r="A424" s="166"/>
      <c r="B424" s="166"/>
      <c r="C424" s="167"/>
      <c r="D424" s="103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5"/>
      <c r="T424" s="105"/>
    </row>
    <row r="425" spans="1:20" ht="13.2">
      <c r="A425" s="166"/>
      <c r="B425" s="166"/>
      <c r="C425" s="167"/>
      <c r="D425" s="103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5"/>
      <c r="T425" s="105"/>
    </row>
    <row r="426" spans="1:20" ht="13.2">
      <c r="A426" s="166"/>
      <c r="B426" s="166"/>
      <c r="C426" s="167"/>
      <c r="D426" s="103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5"/>
      <c r="T426" s="105"/>
    </row>
    <row r="427" spans="1:20" ht="13.2">
      <c r="A427" s="166"/>
      <c r="B427" s="166"/>
      <c r="C427" s="167"/>
      <c r="D427" s="103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5"/>
      <c r="T427" s="105"/>
    </row>
    <row r="428" spans="1:20" ht="13.2">
      <c r="A428" s="166"/>
      <c r="B428" s="166"/>
      <c r="C428" s="167"/>
      <c r="D428" s="103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5"/>
      <c r="T428" s="105"/>
    </row>
    <row r="429" spans="1:20" ht="13.2">
      <c r="A429" s="166"/>
      <c r="B429" s="166"/>
      <c r="C429" s="167"/>
      <c r="D429" s="103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5"/>
      <c r="T429" s="105"/>
    </row>
    <row r="430" spans="1:20" ht="13.2">
      <c r="A430" s="166"/>
      <c r="B430" s="166"/>
      <c r="C430" s="167"/>
      <c r="D430" s="103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5"/>
      <c r="T430" s="105"/>
    </row>
    <row r="431" spans="1:20" ht="13.2">
      <c r="A431" s="166"/>
      <c r="B431" s="166"/>
      <c r="C431" s="167"/>
      <c r="D431" s="103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5"/>
      <c r="T431" s="105"/>
    </row>
    <row r="432" spans="1:20" ht="13.2">
      <c r="A432" s="166"/>
      <c r="B432" s="166"/>
      <c r="C432" s="167"/>
      <c r="D432" s="103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5"/>
      <c r="T432" s="105"/>
    </row>
    <row r="433" spans="1:20" ht="13.2">
      <c r="A433" s="166"/>
      <c r="B433" s="166"/>
      <c r="C433" s="167"/>
      <c r="D433" s="103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5"/>
      <c r="T433" s="105"/>
    </row>
    <row r="434" spans="1:20" ht="13.2">
      <c r="A434" s="166"/>
      <c r="B434" s="166"/>
      <c r="C434" s="167"/>
      <c r="D434" s="103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5"/>
      <c r="T434" s="105"/>
    </row>
    <row r="435" spans="1:20" ht="13.2">
      <c r="A435" s="166"/>
      <c r="B435" s="166"/>
      <c r="C435" s="167"/>
      <c r="D435" s="103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5"/>
      <c r="T435" s="105"/>
    </row>
    <row r="436" spans="1:20" ht="13.2">
      <c r="A436" s="166"/>
      <c r="B436" s="166"/>
      <c r="C436" s="167"/>
      <c r="D436" s="103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5"/>
      <c r="T436" s="105"/>
    </row>
    <row r="437" spans="1:20" ht="13.2">
      <c r="A437" s="166"/>
      <c r="B437" s="166"/>
      <c r="C437" s="167"/>
      <c r="D437" s="103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5"/>
      <c r="T437" s="105"/>
    </row>
    <row r="438" spans="1:20" ht="13.2">
      <c r="A438" s="166"/>
      <c r="B438" s="166"/>
      <c r="C438" s="167"/>
      <c r="D438" s="103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5"/>
      <c r="T438" s="105"/>
    </row>
    <row r="439" spans="1:20" ht="13.2">
      <c r="A439" s="166"/>
      <c r="B439" s="166"/>
      <c r="C439" s="167"/>
      <c r="D439" s="103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5"/>
      <c r="T439" s="105"/>
    </row>
    <row r="440" spans="1:20" ht="13.2">
      <c r="A440" s="166"/>
      <c r="B440" s="166"/>
      <c r="C440" s="167"/>
      <c r="D440" s="103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5"/>
      <c r="T440" s="105"/>
    </row>
    <row r="441" spans="1:20" ht="13.2">
      <c r="A441" s="166"/>
      <c r="B441" s="166"/>
      <c r="C441" s="167"/>
      <c r="D441" s="103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5"/>
      <c r="T441" s="105"/>
    </row>
    <row r="442" spans="1:20" ht="13.2">
      <c r="A442" s="166"/>
      <c r="B442" s="166"/>
      <c r="C442" s="167"/>
      <c r="D442" s="103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5"/>
      <c r="T442" s="105"/>
    </row>
    <row r="443" spans="1:20" ht="13.2">
      <c r="A443" s="166"/>
      <c r="B443" s="166"/>
      <c r="C443" s="167"/>
      <c r="D443" s="103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5"/>
      <c r="T443" s="105"/>
    </row>
    <row r="444" spans="1:20" ht="13.2">
      <c r="A444" s="166"/>
      <c r="B444" s="166"/>
      <c r="C444" s="167"/>
      <c r="D444" s="103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5"/>
      <c r="T444" s="105"/>
    </row>
    <row r="445" spans="1:20" ht="13.2">
      <c r="A445" s="166"/>
      <c r="B445" s="166"/>
      <c r="C445" s="167"/>
      <c r="D445" s="103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5"/>
      <c r="T445" s="105"/>
    </row>
    <row r="446" spans="1:20" ht="13.2">
      <c r="A446" s="166"/>
      <c r="B446" s="166"/>
      <c r="C446" s="167"/>
      <c r="D446" s="103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5"/>
      <c r="T446" s="105"/>
    </row>
    <row r="447" spans="1:20" ht="13.2">
      <c r="A447" s="166"/>
      <c r="B447" s="166"/>
      <c r="C447" s="167"/>
      <c r="D447" s="103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5"/>
      <c r="T447" s="105"/>
    </row>
    <row r="448" spans="1:20" ht="13.2">
      <c r="A448" s="166"/>
      <c r="B448" s="166"/>
      <c r="C448" s="167"/>
      <c r="D448" s="103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5"/>
      <c r="T448" s="105"/>
    </row>
    <row r="449" spans="1:20" ht="13.2">
      <c r="A449" s="166"/>
      <c r="B449" s="166"/>
      <c r="C449" s="167"/>
      <c r="D449" s="103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5"/>
      <c r="T449" s="105"/>
    </row>
    <row r="450" spans="1:20" ht="13.2">
      <c r="A450" s="166"/>
      <c r="B450" s="166"/>
      <c r="C450" s="167"/>
      <c r="D450" s="103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5"/>
      <c r="T450" s="105"/>
    </row>
    <row r="451" spans="1:20" ht="13.2">
      <c r="A451" s="166"/>
      <c r="B451" s="166"/>
      <c r="C451" s="167"/>
      <c r="D451" s="103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5"/>
      <c r="T451" s="105"/>
    </row>
    <row r="452" spans="1:20" ht="13.2">
      <c r="A452" s="166"/>
      <c r="B452" s="166"/>
      <c r="C452" s="167"/>
      <c r="D452" s="103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5"/>
      <c r="T452" s="105"/>
    </row>
    <row r="453" spans="1:20" ht="13.2">
      <c r="A453" s="166"/>
      <c r="B453" s="166"/>
      <c r="C453" s="167"/>
      <c r="D453" s="103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5"/>
      <c r="T453" s="105"/>
    </row>
    <row r="454" spans="1:20" ht="13.2">
      <c r="A454" s="166"/>
      <c r="B454" s="166"/>
      <c r="C454" s="167"/>
      <c r="D454" s="103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5"/>
      <c r="T454" s="105"/>
    </row>
    <row r="455" spans="1:20" ht="13.2">
      <c r="A455" s="166"/>
      <c r="B455" s="166"/>
      <c r="C455" s="167"/>
      <c r="D455" s="103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5"/>
      <c r="T455" s="105"/>
    </row>
    <row r="456" spans="1:20" ht="13.2">
      <c r="A456" s="166"/>
      <c r="B456" s="166"/>
      <c r="C456" s="167"/>
      <c r="D456" s="103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5"/>
      <c r="T456" s="105"/>
    </row>
    <row r="457" spans="1:20" ht="13.2">
      <c r="A457" s="166"/>
      <c r="B457" s="166"/>
      <c r="C457" s="167"/>
      <c r="D457" s="103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5"/>
      <c r="T457" s="105"/>
    </row>
    <row r="458" spans="1:20" ht="13.2">
      <c r="A458" s="166"/>
      <c r="B458" s="166"/>
      <c r="C458" s="167"/>
      <c r="D458" s="103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5"/>
      <c r="T458" s="105"/>
    </row>
    <row r="459" spans="1:20" ht="13.2">
      <c r="A459" s="166"/>
      <c r="B459" s="166"/>
      <c r="C459" s="167"/>
      <c r="D459" s="103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5"/>
      <c r="T459" s="105"/>
    </row>
    <row r="460" spans="1:20" ht="13.2">
      <c r="A460" s="166"/>
      <c r="B460" s="166"/>
      <c r="C460" s="167"/>
      <c r="D460" s="103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5"/>
      <c r="T460" s="105"/>
    </row>
    <row r="461" spans="1:20" ht="13.2">
      <c r="A461" s="166"/>
      <c r="B461" s="166"/>
      <c r="C461" s="167"/>
      <c r="D461" s="103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5"/>
      <c r="T461" s="105"/>
    </row>
    <row r="462" spans="1:20" ht="13.2">
      <c r="A462" s="166"/>
      <c r="B462" s="166"/>
      <c r="C462" s="167"/>
      <c r="D462" s="103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5"/>
      <c r="T462" s="105"/>
    </row>
    <row r="463" spans="1:20" ht="13.2">
      <c r="A463" s="166"/>
      <c r="B463" s="166"/>
      <c r="C463" s="167"/>
      <c r="D463" s="103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5"/>
      <c r="T463" s="105"/>
    </row>
    <row r="464" spans="1:20" ht="13.2">
      <c r="A464" s="166"/>
      <c r="B464" s="166"/>
      <c r="C464" s="167"/>
      <c r="D464" s="103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5"/>
      <c r="T464" s="105"/>
    </row>
    <row r="465" spans="1:20" ht="13.2">
      <c r="A465" s="166"/>
      <c r="B465" s="166"/>
      <c r="C465" s="167"/>
      <c r="D465" s="103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5"/>
      <c r="T465" s="105"/>
    </row>
    <row r="466" spans="1:20" ht="13.2">
      <c r="A466" s="166"/>
      <c r="B466" s="166"/>
      <c r="C466" s="167"/>
      <c r="D466" s="103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5"/>
      <c r="T466" s="105"/>
    </row>
    <row r="467" spans="1:20" ht="13.2">
      <c r="A467" s="166"/>
      <c r="B467" s="166"/>
      <c r="C467" s="167"/>
      <c r="D467" s="103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5"/>
      <c r="T467" s="105"/>
    </row>
    <row r="468" spans="1:20" ht="13.2">
      <c r="A468" s="166"/>
      <c r="B468" s="166"/>
      <c r="C468" s="167"/>
      <c r="D468" s="103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5"/>
      <c r="T468" s="105"/>
    </row>
    <row r="469" spans="1:20" ht="13.2">
      <c r="A469" s="166"/>
      <c r="B469" s="166"/>
      <c r="C469" s="167"/>
      <c r="D469" s="103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5"/>
      <c r="T469" s="105"/>
    </row>
    <row r="470" spans="1:20" ht="13.2">
      <c r="A470" s="166"/>
      <c r="B470" s="166"/>
      <c r="C470" s="167"/>
      <c r="D470" s="103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5"/>
      <c r="T470" s="105"/>
    </row>
    <row r="471" spans="1:20" ht="13.2">
      <c r="A471" s="166"/>
      <c r="B471" s="166"/>
      <c r="C471" s="167"/>
      <c r="D471" s="103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5"/>
      <c r="T471" s="105"/>
    </row>
    <row r="472" spans="1:20" ht="13.2">
      <c r="A472" s="166"/>
      <c r="B472" s="166"/>
      <c r="C472" s="167"/>
      <c r="D472" s="103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5"/>
      <c r="T472" s="105"/>
    </row>
    <row r="473" spans="1:20" ht="13.2">
      <c r="A473" s="166"/>
      <c r="B473" s="166"/>
      <c r="C473" s="167"/>
      <c r="D473" s="103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5"/>
      <c r="T473" s="105"/>
    </row>
    <row r="474" spans="1:20" ht="13.2">
      <c r="A474" s="166"/>
      <c r="B474" s="166"/>
      <c r="C474" s="167"/>
      <c r="D474" s="103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5"/>
      <c r="T474" s="105"/>
    </row>
    <row r="475" spans="1:20" ht="13.2">
      <c r="A475" s="166"/>
      <c r="B475" s="166"/>
      <c r="C475" s="167"/>
      <c r="D475" s="103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5"/>
      <c r="T475" s="105"/>
    </row>
    <row r="476" spans="1:20" ht="13.2">
      <c r="A476" s="166"/>
      <c r="B476" s="166"/>
      <c r="C476" s="167"/>
      <c r="D476" s="103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5"/>
      <c r="T476" s="105"/>
    </row>
    <row r="477" spans="1:20" ht="13.2">
      <c r="A477" s="166"/>
      <c r="B477" s="166"/>
      <c r="C477" s="167"/>
      <c r="D477" s="103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5"/>
      <c r="T477" s="105"/>
    </row>
    <row r="478" spans="1:20" ht="13.2">
      <c r="A478" s="166"/>
      <c r="B478" s="166"/>
      <c r="C478" s="167"/>
      <c r="D478" s="103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5"/>
      <c r="T478" s="105"/>
    </row>
    <row r="479" spans="1:20" ht="13.2">
      <c r="A479" s="166"/>
      <c r="B479" s="166"/>
      <c r="C479" s="167"/>
      <c r="D479" s="103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5"/>
      <c r="T479" s="105"/>
    </row>
    <row r="480" spans="1:20" ht="13.2">
      <c r="A480" s="166"/>
      <c r="B480" s="166"/>
      <c r="C480" s="167"/>
      <c r="D480" s="103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5"/>
      <c r="T480" s="105"/>
    </row>
    <row r="481" spans="1:20" ht="13.2">
      <c r="A481" s="166"/>
      <c r="B481" s="166"/>
      <c r="C481" s="167"/>
      <c r="D481" s="103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5"/>
      <c r="T481" s="105"/>
    </row>
    <row r="482" spans="1:20" ht="13.2">
      <c r="A482" s="166"/>
      <c r="B482" s="166"/>
      <c r="C482" s="167"/>
      <c r="D482" s="103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5"/>
      <c r="T482" s="105"/>
    </row>
    <row r="483" spans="1:20" ht="13.2">
      <c r="A483" s="166"/>
      <c r="B483" s="166"/>
      <c r="C483" s="167"/>
      <c r="D483" s="103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5"/>
      <c r="T483" s="105"/>
    </row>
    <row r="484" spans="1:20" ht="13.2">
      <c r="A484" s="166"/>
      <c r="B484" s="166"/>
      <c r="C484" s="167"/>
      <c r="D484" s="103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5"/>
      <c r="T484" s="105"/>
    </row>
    <row r="485" spans="1:20" ht="13.2">
      <c r="A485" s="166"/>
      <c r="B485" s="166"/>
      <c r="C485" s="167"/>
      <c r="D485" s="103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5"/>
      <c r="T485" s="105"/>
    </row>
    <row r="486" spans="1:20" ht="13.2">
      <c r="A486" s="166"/>
      <c r="B486" s="166"/>
      <c r="C486" s="167"/>
      <c r="D486" s="103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5"/>
      <c r="T486" s="105"/>
    </row>
    <row r="487" spans="1:20" ht="13.2">
      <c r="A487" s="166"/>
      <c r="B487" s="166"/>
      <c r="C487" s="167"/>
      <c r="D487" s="103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5"/>
      <c r="T487" s="105"/>
    </row>
    <row r="488" spans="1:20" ht="13.2">
      <c r="A488" s="166"/>
      <c r="B488" s="166"/>
      <c r="C488" s="167"/>
      <c r="D488" s="103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5"/>
      <c r="T488" s="105"/>
    </row>
    <row r="489" spans="1:20" ht="13.2">
      <c r="A489" s="166"/>
      <c r="B489" s="166"/>
      <c r="C489" s="167"/>
      <c r="D489" s="103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5"/>
      <c r="T489" s="105"/>
    </row>
    <row r="490" spans="1:20" ht="13.2">
      <c r="A490" s="166"/>
      <c r="B490" s="166"/>
      <c r="C490" s="167"/>
      <c r="D490" s="103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5"/>
      <c r="T490" s="105"/>
    </row>
    <row r="491" spans="1:20" ht="13.2">
      <c r="A491" s="166"/>
      <c r="B491" s="166"/>
      <c r="C491" s="167"/>
      <c r="D491" s="103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5"/>
      <c r="T491" s="105"/>
    </row>
    <row r="492" spans="1:20" ht="13.2">
      <c r="A492" s="166"/>
      <c r="B492" s="166"/>
      <c r="C492" s="167"/>
      <c r="D492" s="103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5"/>
      <c r="T492" s="105"/>
    </row>
    <row r="493" spans="1:20" ht="13.2">
      <c r="A493" s="166"/>
      <c r="B493" s="166"/>
      <c r="C493" s="167"/>
      <c r="D493" s="103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5"/>
      <c r="T493" s="105"/>
    </row>
    <row r="494" spans="1:20" ht="13.2">
      <c r="A494" s="166"/>
      <c r="B494" s="166"/>
      <c r="C494" s="167"/>
      <c r="D494" s="103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5"/>
      <c r="T494" s="105"/>
    </row>
    <row r="495" spans="1:20" ht="13.2">
      <c r="A495" s="166"/>
      <c r="B495" s="166"/>
      <c r="C495" s="167"/>
      <c r="D495" s="103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5"/>
      <c r="T495" s="105"/>
    </row>
    <row r="496" spans="1:20" ht="13.2">
      <c r="A496" s="166"/>
      <c r="B496" s="166"/>
      <c r="C496" s="167"/>
      <c r="D496" s="103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5"/>
      <c r="T496" s="105"/>
    </row>
    <row r="497" spans="1:20" ht="13.2">
      <c r="A497" s="166"/>
      <c r="B497" s="166"/>
      <c r="C497" s="167"/>
      <c r="D497" s="103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5"/>
      <c r="T497" s="105"/>
    </row>
    <row r="498" spans="1:20" ht="13.2">
      <c r="A498" s="166"/>
      <c r="B498" s="166"/>
      <c r="C498" s="167"/>
      <c r="D498" s="103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5"/>
      <c r="T498" s="105"/>
    </row>
    <row r="499" spans="1:20" ht="13.2">
      <c r="A499" s="166"/>
      <c r="B499" s="166"/>
      <c r="C499" s="167"/>
      <c r="D499" s="103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5"/>
      <c r="T499" s="105"/>
    </row>
    <row r="500" spans="1:20" ht="13.2">
      <c r="A500" s="166"/>
      <c r="B500" s="166"/>
      <c r="C500" s="167"/>
      <c r="D500" s="103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5"/>
      <c r="T500" s="105"/>
    </row>
    <row r="501" spans="1:20" ht="13.2">
      <c r="A501" s="166"/>
      <c r="B501" s="166"/>
      <c r="C501" s="167"/>
      <c r="D501" s="103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5"/>
      <c r="T501" s="105"/>
    </row>
    <row r="502" spans="1:20" ht="13.2">
      <c r="A502" s="166"/>
      <c r="B502" s="166"/>
      <c r="C502" s="167"/>
      <c r="D502" s="103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5"/>
      <c r="T502" s="105"/>
    </row>
    <row r="503" spans="1:20" ht="13.2">
      <c r="A503" s="166"/>
      <c r="B503" s="166"/>
      <c r="C503" s="167"/>
      <c r="D503" s="103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5"/>
      <c r="T503" s="105"/>
    </row>
    <row r="504" spans="1:20" ht="13.2">
      <c r="A504" s="166"/>
      <c r="B504" s="166"/>
      <c r="C504" s="167"/>
      <c r="D504" s="103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5"/>
      <c r="T504" s="105"/>
    </row>
    <row r="505" spans="1:20" ht="13.2">
      <c r="A505" s="166"/>
      <c r="B505" s="166"/>
      <c r="C505" s="167"/>
      <c r="D505" s="103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5"/>
      <c r="T505" s="105"/>
    </row>
    <row r="506" spans="1:20" ht="13.2">
      <c r="A506" s="166"/>
      <c r="B506" s="166"/>
      <c r="C506" s="167"/>
      <c r="D506" s="103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5"/>
      <c r="T506" s="105"/>
    </row>
    <row r="507" spans="1:20" ht="13.2">
      <c r="A507" s="166"/>
      <c r="B507" s="166"/>
      <c r="C507" s="167"/>
      <c r="D507" s="103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5"/>
      <c r="T507" s="105"/>
    </row>
    <row r="508" spans="1:20" ht="13.2">
      <c r="A508" s="166"/>
      <c r="B508" s="166"/>
      <c r="C508" s="167"/>
      <c r="D508" s="103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5"/>
      <c r="T508" s="105"/>
    </row>
    <row r="509" spans="1:20" ht="13.2">
      <c r="A509" s="166"/>
      <c r="B509" s="166"/>
      <c r="C509" s="167"/>
      <c r="D509" s="103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5"/>
      <c r="T509" s="105"/>
    </row>
    <row r="510" spans="1:20" ht="13.2">
      <c r="A510" s="166"/>
      <c r="B510" s="166"/>
      <c r="C510" s="167"/>
      <c r="D510" s="103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5"/>
      <c r="T510" s="105"/>
    </row>
    <row r="511" spans="1:20" ht="13.2">
      <c r="A511" s="166"/>
      <c r="B511" s="166"/>
      <c r="C511" s="167"/>
      <c r="D511" s="103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5"/>
      <c r="T511" s="105"/>
    </row>
    <row r="512" spans="1:20" ht="13.2">
      <c r="A512" s="166"/>
      <c r="B512" s="166"/>
      <c r="C512" s="167"/>
      <c r="D512" s="103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5"/>
      <c r="T512" s="105"/>
    </row>
    <row r="513" spans="1:20" ht="13.2">
      <c r="A513" s="166"/>
      <c r="B513" s="166"/>
      <c r="C513" s="167"/>
      <c r="D513" s="103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5"/>
      <c r="T513" s="105"/>
    </row>
    <row r="514" spans="1:20" ht="13.2">
      <c r="A514" s="166"/>
      <c r="B514" s="166"/>
      <c r="C514" s="167"/>
      <c r="D514" s="103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5"/>
      <c r="T514" s="105"/>
    </row>
    <row r="515" spans="1:20" ht="13.2">
      <c r="A515" s="166"/>
      <c r="B515" s="166"/>
      <c r="C515" s="167"/>
      <c r="D515" s="103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5"/>
      <c r="T515" s="105"/>
    </row>
    <row r="516" spans="1:20" ht="13.2">
      <c r="A516" s="166"/>
      <c r="B516" s="166"/>
      <c r="C516" s="167"/>
      <c r="D516" s="103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5"/>
      <c r="T516" s="105"/>
    </row>
    <row r="517" spans="1:20" ht="13.2">
      <c r="A517" s="166"/>
      <c r="B517" s="166"/>
      <c r="C517" s="167"/>
      <c r="D517" s="103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5"/>
      <c r="T517" s="105"/>
    </row>
    <row r="518" spans="1:20" ht="13.2">
      <c r="A518" s="166"/>
      <c r="B518" s="166"/>
      <c r="C518" s="167"/>
      <c r="D518" s="103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5"/>
      <c r="T518" s="105"/>
    </row>
    <row r="519" spans="1:20" ht="13.2">
      <c r="A519" s="166"/>
      <c r="B519" s="166"/>
      <c r="C519" s="167"/>
      <c r="D519" s="103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5"/>
      <c r="T519" s="105"/>
    </row>
    <row r="520" spans="1:20" ht="13.2">
      <c r="A520" s="166"/>
      <c r="B520" s="166"/>
      <c r="C520" s="167"/>
      <c r="D520" s="103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5"/>
      <c r="T520" s="105"/>
    </row>
    <row r="521" spans="1:20" ht="13.2">
      <c r="A521" s="166"/>
      <c r="B521" s="166"/>
      <c r="C521" s="167"/>
      <c r="D521" s="103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5"/>
      <c r="T521" s="105"/>
    </row>
    <row r="522" spans="1:20" ht="13.2">
      <c r="A522" s="166"/>
      <c r="B522" s="166"/>
      <c r="C522" s="167"/>
      <c r="D522" s="103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5"/>
      <c r="T522" s="105"/>
    </row>
    <row r="523" spans="1:20" ht="13.2">
      <c r="A523" s="166"/>
      <c r="B523" s="166"/>
      <c r="C523" s="167"/>
      <c r="D523" s="103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5"/>
      <c r="T523" s="105"/>
    </row>
    <row r="524" spans="1:20" ht="13.2">
      <c r="A524" s="166"/>
      <c r="B524" s="166"/>
      <c r="C524" s="167"/>
      <c r="D524" s="103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5"/>
      <c r="T524" s="105"/>
    </row>
    <row r="525" spans="1:20" ht="13.2">
      <c r="A525" s="166"/>
      <c r="B525" s="166"/>
      <c r="C525" s="167"/>
      <c r="D525" s="103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5"/>
      <c r="T525" s="105"/>
    </row>
    <row r="526" spans="1:20" ht="13.2">
      <c r="A526" s="166"/>
      <c r="B526" s="166"/>
      <c r="C526" s="167"/>
      <c r="D526" s="103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5"/>
      <c r="T526" s="105"/>
    </row>
    <row r="527" spans="1:20" ht="13.2">
      <c r="A527" s="166"/>
      <c r="B527" s="166"/>
      <c r="C527" s="167"/>
      <c r="D527" s="103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5"/>
      <c r="T527" s="105"/>
    </row>
    <row r="528" spans="1:20" ht="13.2">
      <c r="A528" s="166"/>
      <c r="B528" s="166"/>
      <c r="C528" s="167"/>
      <c r="D528" s="103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5"/>
      <c r="T528" s="105"/>
    </row>
    <row r="529" spans="1:20" ht="13.2">
      <c r="A529" s="166"/>
      <c r="B529" s="166"/>
      <c r="C529" s="167"/>
      <c r="D529" s="103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5"/>
      <c r="T529" s="105"/>
    </row>
    <row r="530" spans="1:20" ht="13.2">
      <c r="A530" s="166"/>
      <c r="B530" s="166"/>
      <c r="C530" s="167"/>
      <c r="D530" s="103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5"/>
      <c r="T530" s="105"/>
    </row>
    <row r="531" spans="1:20" ht="13.2">
      <c r="A531" s="166"/>
      <c r="B531" s="166"/>
      <c r="C531" s="167"/>
      <c r="D531" s="103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5"/>
      <c r="T531" s="105"/>
    </row>
    <row r="532" spans="1:20" ht="13.2">
      <c r="A532" s="166"/>
      <c r="B532" s="166"/>
      <c r="C532" s="167"/>
      <c r="D532" s="103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5"/>
      <c r="T532" s="105"/>
    </row>
    <row r="533" spans="1:20" ht="13.2">
      <c r="A533" s="166"/>
      <c r="B533" s="166"/>
      <c r="C533" s="167"/>
      <c r="D533" s="103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5"/>
      <c r="T533" s="105"/>
    </row>
    <row r="534" spans="1:20" ht="13.2">
      <c r="A534" s="166"/>
      <c r="B534" s="166"/>
      <c r="C534" s="167"/>
      <c r="D534" s="103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5"/>
      <c r="T534" s="105"/>
    </row>
    <row r="535" spans="1:20" ht="13.2">
      <c r="A535" s="166"/>
      <c r="B535" s="166"/>
      <c r="C535" s="167"/>
      <c r="D535" s="103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5"/>
      <c r="T535" s="105"/>
    </row>
    <row r="536" spans="1:20" ht="13.2">
      <c r="A536" s="166"/>
      <c r="B536" s="166"/>
      <c r="C536" s="167"/>
      <c r="D536" s="103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5"/>
      <c r="T536" s="105"/>
    </row>
    <row r="537" spans="1:20" ht="13.2">
      <c r="A537" s="166"/>
      <c r="B537" s="166"/>
      <c r="C537" s="167"/>
      <c r="D537" s="103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5"/>
      <c r="T537" s="105"/>
    </row>
    <row r="538" spans="1:20" ht="13.2">
      <c r="A538" s="166"/>
      <c r="B538" s="166"/>
      <c r="C538" s="167"/>
      <c r="D538" s="103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5"/>
      <c r="T538" s="105"/>
    </row>
    <row r="539" spans="1:20" ht="13.2">
      <c r="A539" s="166"/>
      <c r="B539" s="166"/>
      <c r="C539" s="167"/>
      <c r="D539" s="103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5"/>
      <c r="T539" s="105"/>
    </row>
    <row r="540" spans="1:20" ht="13.2">
      <c r="A540" s="166"/>
      <c r="B540" s="166"/>
      <c r="C540" s="167"/>
      <c r="D540" s="103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5"/>
      <c r="T540" s="105"/>
    </row>
    <row r="541" spans="1:20" ht="13.2">
      <c r="A541" s="166"/>
      <c r="B541" s="166"/>
      <c r="C541" s="167"/>
      <c r="D541" s="103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5"/>
      <c r="T541" s="105"/>
    </row>
    <row r="542" spans="1:20" ht="13.2">
      <c r="A542" s="166"/>
      <c r="B542" s="166"/>
      <c r="C542" s="167"/>
      <c r="D542" s="103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5"/>
      <c r="T542" s="105"/>
    </row>
    <row r="543" spans="1:20" ht="13.2">
      <c r="A543" s="166"/>
      <c r="B543" s="166"/>
      <c r="C543" s="167"/>
      <c r="D543" s="103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5"/>
      <c r="T543" s="105"/>
    </row>
    <row r="544" spans="1:20" ht="13.2">
      <c r="A544" s="166"/>
      <c r="B544" s="166"/>
      <c r="C544" s="167"/>
      <c r="D544" s="103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5"/>
      <c r="T544" s="105"/>
    </row>
    <row r="545" spans="1:20" ht="13.2">
      <c r="A545" s="166"/>
      <c r="B545" s="166"/>
      <c r="C545" s="167"/>
      <c r="D545" s="103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5"/>
      <c r="T545" s="105"/>
    </row>
    <row r="546" spans="1:20" ht="13.2">
      <c r="A546" s="166"/>
      <c r="B546" s="166"/>
      <c r="C546" s="167"/>
      <c r="D546" s="103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5"/>
      <c r="T546" s="105"/>
    </row>
    <row r="547" spans="1:20" ht="13.2">
      <c r="A547" s="166"/>
      <c r="B547" s="166"/>
      <c r="C547" s="167"/>
      <c r="D547" s="103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5"/>
      <c r="T547" s="105"/>
    </row>
    <row r="548" spans="1:20" ht="13.2">
      <c r="A548" s="166"/>
      <c r="B548" s="166"/>
      <c r="C548" s="167"/>
      <c r="D548" s="103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5"/>
      <c r="T548" s="105"/>
    </row>
    <row r="549" spans="1:20" ht="13.2">
      <c r="A549" s="166"/>
      <c r="B549" s="166"/>
      <c r="C549" s="167"/>
      <c r="D549" s="103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5"/>
      <c r="T549" s="105"/>
    </row>
    <row r="550" spans="1:20" ht="13.2">
      <c r="A550" s="166"/>
      <c r="B550" s="166"/>
      <c r="C550" s="167"/>
      <c r="D550" s="103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5"/>
      <c r="T550" s="105"/>
    </row>
    <row r="551" spans="1:20" ht="13.2">
      <c r="A551" s="166"/>
      <c r="B551" s="166"/>
      <c r="C551" s="167"/>
      <c r="D551" s="103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5"/>
      <c r="T551" s="105"/>
    </row>
    <row r="552" spans="1:20" ht="13.2">
      <c r="A552" s="166"/>
      <c r="B552" s="166"/>
      <c r="C552" s="167"/>
      <c r="D552" s="103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5"/>
      <c r="T552" s="105"/>
    </row>
    <row r="553" spans="1:20" ht="13.2">
      <c r="A553" s="166"/>
      <c r="B553" s="166"/>
      <c r="C553" s="167"/>
      <c r="D553" s="103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5"/>
      <c r="T553" s="105"/>
    </row>
    <row r="554" spans="1:20" ht="13.2">
      <c r="A554" s="166"/>
      <c r="B554" s="166"/>
      <c r="C554" s="167"/>
      <c r="D554" s="103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5"/>
      <c r="T554" s="105"/>
    </row>
    <row r="555" spans="1:20" ht="13.2">
      <c r="A555" s="166"/>
      <c r="B555" s="166"/>
      <c r="C555" s="167"/>
      <c r="D555" s="103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5"/>
      <c r="T555" s="105"/>
    </row>
    <row r="556" spans="1:20" ht="13.2">
      <c r="A556" s="166"/>
      <c r="B556" s="166"/>
      <c r="C556" s="167"/>
      <c r="D556" s="103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5"/>
      <c r="T556" s="105"/>
    </row>
    <row r="557" spans="1:20" ht="13.2">
      <c r="A557" s="166"/>
      <c r="B557" s="166"/>
      <c r="C557" s="167"/>
      <c r="D557" s="103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5"/>
      <c r="T557" s="105"/>
    </row>
    <row r="558" spans="1:20" ht="13.2">
      <c r="A558" s="166"/>
      <c r="B558" s="166"/>
      <c r="C558" s="167"/>
      <c r="D558" s="103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5"/>
      <c r="T558" s="105"/>
    </row>
    <row r="559" spans="1:20" ht="13.2">
      <c r="A559" s="166"/>
      <c r="B559" s="166"/>
      <c r="C559" s="167"/>
      <c r="D559" s="103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5"/>
      <c r="T559" s="105"/>
    </row>
    <row r="560" spans="1:20" ht="13.2">
      <c r="A560" s="166"/>
      <c r="B560" s="166"/>
      <c r="C560" s="167"/>
      <c r="D560" s="103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5"/>
      <c r="T560" s="105"/>
    </row>
    <row r="561" spans="1:20" ht="13.2">
      <c r="A561" s="166"/>
      <c r="B561" s="166"/>
      <c r="C561" s="167"/>
      <c r="D561" s="103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5"/>
      <c r="T561" s="105"/>
    </row>
    <row r="562" spans="1:20" ht="13.2">
      <c r="A562" s="166"/>
      <c r="B562" s="166"/>
      <c r="C562" s="167"/>
      <c r="D562" s="103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5"/>
      <c r="T562" s="105"/>
    </row>
    <row r="563" spans="1:20" ht="13.2">
      <c r="A563" s="166"/>
      <c r="B563" s="166"/>
      <c r="C563" s="167"/>
      <c r="D563" s="103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5"/>
      <c r="T563" s="105"/>
    </row>
    <row r="564" spans="1:20" ht="13.2">
      <c r="A564" s="166"/>
      <c r="B564" s="166"/>
      <c r="C564" s="167"/>
      <c r="D564" s="103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5"/>
      <c r="T564" s="105"/>
    </row>
    <row r="565" spans="1:20" ht="13.2">
      <c r="A565" s="166"/>
      <c r="B565" s="166"/>
      <c r="C565" s="167"/>
      <c r="D565" s="103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5"/>
      <c r="T565" s="105"/>
    </row>
    <row r="566" spans="1:20" ht="13.2">
      <c r="A566" s="166"/>
      <c r="B566" s="166"/>
      <c r="C566" s="167"/>
      <c r="D566" s="103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5"/>
      <c r="T566" s="105"/>
    </row>
    <row r="567" spans="1:20" ht="13.2">
      <c r="A567" s="166"/>
      <c r="B567" s="166"/>
      <c r="C567" s="167"/>
      <c r="D567" s="103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5"/>
      <c r="T567" s="105"/>
    </row>
    <row r="568" spans="1:20" ht="13.2">
      <c r="A568" s="166"/>
      <c r="B568" s="166"/>
      <c r="C568" s="167"/>
      <c r="D568" s="103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5"/>
      <c r="T568" s="105"/>
    </row>
    <row r="569" spans="1:20" ht="13.2">
      <c r="A569" s="166"/>
      <c r="B569" s="166"/>
      <c r="C569" s="167"/>
      <c r="D569" s="103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5"/>
      <c r="T569" s="105"/>
    </row>
    <row r="570" spans="1:20" ht="13.2">
      <c r="A570" s="166"/>
      <c r="B570" s="166"/>
      <c r="C570" s="167"/>
      <c r="D570" s="103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5"/>
      <c r="T570" s="105"/>
    </row>
    <row r="571" spans="1:20" ht="13.2">
      <c r="A571" s="166"/>
      <c r="B571" s="166"/>
      <c r="C571" s="167"/>
      <c r="D571" s="103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5"/>
      <c r="T571" s="105"/>
    </row>
    <row r="572" spans="1:20" ht="13.2">
      <c r="A572" s="166"/>
      <c r="B572" s="166"/>
      <c r="C572" s="167"/>
      <c r="D572" s="103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5"/>
      <c r="T572" s="105"/>
    </row>
    <row r="573" spans="1:20" ht="13.2">
      <c r="A573" s="166"/>
      <c r="B573" s="166"/>
      <c r="C573" s="167"/>
      <c r="D573" s="103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5"/>
      <c r="T573" s="105"/>
    </row>
    <row r="574" spans="1:20" ht="13.2">
      <c r="A574" s="166"/>
      <c r="B574" s="166"/>
      <c r="C574" s="167"/>
      <c r="D574" s="103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5"/>
      <c r="T574" s="105"/>
    </row>
    <row r="575" spans="1:20" ht="13.2">
      <c r="A575" s="166"/>
      <c r="B575" s="166"/>
      <c r="C575" s="167"/>
      <c r="D575" s="103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5"/>
      <c r="T575" s="105"/>
    </row>
    <row r="576" spans="1:20" ht="13.2">
      <c r="A576" s="166"/>
      <c r="B576" s="166"/>
      <c r="C576" s="167"/>
      <c r="D576" s="103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5"/>
      <c r="T576" s="105"/>
    </row>
    <row r="577" spans="1:20" ht="13.2">
      <c r="A577" s="166"/>
      <c r="B577" s="166"/>
      <c r="C577" s="167"/>
      <c r="D577" s="103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5"/>
      <c r="T577" s="105"/>
    </row>
    <row r="578" spans="1:20" ht="13.2">
      <c r="A578" s="166"/>
      <c r="B578" s="166"/>
      <c r="C578" s="167"/>
      <c r="D578" s="103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5"/>
      <c r="T578" s="105"/>
    </row>
    <row r="579" spans="1:20" ht="13.2">
      <c r="A579" s="166"/>
      <c r="B579" s="166"/>
      <c r="C579" s="167"/>
      <c r="D579" s="103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5"/>
      <c r="T579" s="105"/>
    </row>
    <row r="580" spans="1:20" ht="13.2">
      <c r="A580" s="166"/>
      <c r="B580" s="166"/>
      <c r="C580" s="167"/>
      <c r="D580" s="103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5"/>
      <c r="T580" s="105"/>
    </row>
    <row r="581" spans="1:20" ht="13.2">
      <c r="A581" s="166"/>
      <c r="B581" s="166"/>
      <c r="C581" s="167"/>
      <c r="D581" s="103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5"/>
      <c r="T581" s="105"/>
    </row>
    <row r="582" spans="1:20" ht="13.2">
      <c r="A582" s="166"/>
      <c r="B582" s="166"/>
      <c r="C582" s="167"/>
      <c r="D582" s="103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5"/>
      <c r="T582" s="105"/>
    </row>
    <row r="583" spans="1:20" ht="13.2">
      <c r="A583" s="166"/>
      <c r="B583" s="166"/>
      <c r="C583" s="167"/>
      <c r="D583" s="103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5"/>
      <c r="T583" s="105"/>
    </row>
    <row r="584" spans="1:20" ht="13.2">
      <c r="A584" s="166"/>
      <c r="B584" s="166"/>
      <c r="C584" s="167"/>
      <c r="D584" s="103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5"/>
      <c r="T584" s="105"/>
    </row>
    <row r="585" spans="1:20" ht="13.2">
      <c r="A585" s="166"/>
      <c r="B585" s="166"/>
      <c r="C585" s="167"/>
      <c r="D585" s="103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5"/>
      <c r="T585" s="105"/>
    </row>
    <row r="586" spans="1:20" ht="13.2">
      <c r="A586" s="166"/>
      <c r="B586" s="166"/>
      <c r="C586" s="167"/>
      <c r="D586" s="103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5"/>
      <c r="T586" s="105"/>
    </row>
    <row r="587" spans="1:20" ht="13.2">
      <c r="A587" s="166"/>
      <c r="B587" s="166"/>
      <c r="C587" s="167"/>
      <c r="D587" s="103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5"/>
      <c r="T587" s="105"/>
    </row>
    <row r="588" spans="1:20" ht="13.2">
      <c r="A588" s="166"/>
      <c r="B588" s="166"/>
      <c r="C588" s="167"/>
      <c r="D588" s="103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5"/>
      <c r="T588" s="105"/>
    </row>
    <row r="589" spans="1:20" ht="13.2">
      <c r="A589" s="166"/>
      <c r="B589" s="166"/>
      <c r="C589" s="167"/>
      <c r="D589" s="103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5"/>
      <c r="T589" s="105"/>
    </row>
    <row r="590" spans="1:20" ht="13.2">
      <c r="A590" s="166"/>
      <c r="B590" s="166"/>
      <c r="C590" s="167"/>
      <c r="D590" s="103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5"/>
      <c r="T590" s="105"/>
    </row>
    <row r="591" spans="1:20" ht="13.2">
      <c r="A591" s="166"/>
      <c r="B591" s="166"/>
      <c r="C591" s="167"/>
      <c r="D591" s="103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5"/>
      <c r="T591" s="105"/>
    </row>
    <row r="592" spans="1:20" ht="13.2">
      <c r="A592" s="166"/>
      <c r="B592" s="166"/>
      <c r="C592" s="167"/>
      <c r="D592" s="103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5"/>
      <c r="T592" s="105"/>
    </row>
    <row r="593" spans="1:20" ht="13.2">
      <c r="A593" s="166"/>
      <c r="B593" s="166"/>
      <c r="C593" s="167"/>
      <c r="D593" s="103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5"/>
      <c r="T593" s="105"/>
    </row>
    <row r="594" spans="1:20" ht="13.2">
      <c r="A594" s="166"/>
      <c r="B594" s="166"/>
      <c r="C594" s="167"/>
      <c r="D594" s="103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5"/>
      <c r="T594" s="105"/>
    </row>
    <row r="595" spans="1:20" ht="13.2">
      <c r="A595" s="166"/>
      <c r="B595" s="166"/>
      <c r="C595" s="167"/>
      <c r="D595" s="103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5"/>
      <c r="T595" s="105"/>
    </row>
    <row r="596" spans="1:20" ht="13.2">
      <c r="A596" s="166"/>
      <c r="B596" s="166"/>
      <c r="C596" s="167"/>
      <c r="D596" s="103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5"/>
      <c r="T596" s="105"/>
    </row>
    <row r="597" spans="1:20" ht="13.2">
      <c r="A597" s="166"/>
      <c r="B597" s="166"/>
      <c r="C597" s="167"/>
      <c r="D597" s="103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5"/>
      <c r="T597" s="105"/>
    </row>
    <row r="598" spans="1:20" ht="13.2">
      <c r="A598" s="166"/>
      <c r="B598" s="166"/>
      <c r="C598" s="167"/>
      <c r="D598" s="103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5"/>
      <c r="T598" s="105"/>
    </row>
    <row r="599" spans="1:20" ht="13.2">
      <c r="A599" s="166"/>
      <c r="B599" s="166"/>
      <c r="C599" s="167"/>
      <c r="D599" s="103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5"/>
      <c r="T599" s="105"/>
    </row>
    <row r="600" spans="1:20" ht="13.2">
      <c r="A600" s="166"/>
      <c r="B600" s="166"/>
      <c r="C600" s="167"/>
      <c r="D600" s="103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5"/>
      <c r="T600" s="105"/>
    </row>
    <row r="601" spans="1:20" ht="13.2">
      <c r="A601" s="166"/>
      <c r="B601" s="166"/>
      <c r="C601" s="167"/>
      <c r="D601" s="103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5"/>
      <c r="T601" s="105"/>
    </row>
    <row r="602" spans="1:20" ht="13.2">
      <c r="A602" s="166"/>
      <c r="B602" s="166"/>
      <c r="C602" s="167"/>
      <c r="D602" s="103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5"/>
      <c r="T602" s="105"/>
    </row>
    <row r="603" spans="1:20" ht="13.2">
      <c r="A603" s="166"/>
      <c r="B603" s="166"/>
      <c r="C603" s="167"/>
      <c r="D603" s="103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5"/>
      <c r="T603" s="105"/>
    </row>
    <row r="604" spans="1:20" ht="13.2">
      <c r="A604" s="166"/>
      <c r="B604" s="166"/>
      <c r="C604" s="167"/>
      <c r="D604" s="103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5"/>
      <c r="T604" s="105"/>
    </row>
    <row r="605" spans="1:20" ht="13.2">
      <c r="A605" s="166"/>
      <c r="B605" s="166"/>
      <c r="C605" s="167"/>
      <c r="D605" s="103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5"/>
      <c r="T605" s="105"/>
    </row>
    <row r="606" spans="1:20" ht="13.2">
      <c r="A606" s="166"/>
      <c r="B606" s="166"/>
      <c r="C606" s="167"/>
      <c r="D606" s="103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5"/>
      <c r="T606" s="105"/>
    </row>
    <row r="607" spans="1:20" ht="13.2">
      <c r="A607" s="166"/>
      <c r="B607" s="166"/>
      <c r="C607" s="167"/>
      <c r="D607" s="103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5"/>
      <c r="T607" s="105"/>
    </row>
    <row r="608" spans="1:20" ht="13.2">
      <c r="A608" s="166"/>
      <c r="B608" s="166"/>
      <c r="C608" s="167"/>
      <c r="D608" s="103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5"/>
      <c r="T608" s="105"/>
    </row>
    <row r="609" spans="1:20" ht="13.2">
      <c r="A609" s="166"/>
      <c r="B609" s="166"/>
      <c r="C609" s="167"/>
      <c r="D609" s="103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5"/>
      <c r="T609" s="105"/>
    </row>
    <row r="610" spans="1:20" ht="13.2">
      <c r="A610" s="166"/>
      <c r="B610" s="166"/>
      <c r="C610" s="167"/>
      <c r="D610" s="103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5"/>
      <c r="T610" s="105"/>
    </row>
    <row r="611" spans="1:20" ht="13.2">
      <c r="A611" s="166"/>
      <c r="B611" s="166"/>
      <c r="C611" s="167"/>
      <c r="D611" s="103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5"/>
      <c r="T611" s="105"/>
    </row>
    <row r="612" spans="1:20" ht="13.2">
      <c r="A612" s="166"/>
      <c r="B612" s="166"/>
      <c r="C612" s="167"/>
      <c r="D612" s="103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5"/>
      <c r="T612" s="105"/>
    </row>
    <row r="613" spans="1:20" ht="13.2">
      <c r="A613" s="166"/>
      <c r="B613" s="166"/>
      <c r="C613" s="167"/>
      <c r="D613" s="103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5"/>
      <c r="T613" s="105"/>
    </row>
    <row r="614" spans="1:20" ht="13.2">
      <c r="A614" s="166"/>
      <c r="B614" s="166"/>
      <c r="C614" s="167"/>
      <c r="D614" s="103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5"/>
      <c r="T614" s="105"/>
    </row>
    <row r="615" spans="1:20" ht="13.2">
      <c r="A615" s="166"/>
      <c r="B615" s="166"/>
      <c r="C615" s="167"/>
      <c r="D615" s="103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5"/>
      <c r="T615" s="105"/>
    </row>
    <row r="616" spans="1:20" ht="13.2">
      <c r="A616" s="166"/>
      <c r="B616" s="166"/>
      <c r="C616" s="167"/>
      <c r="D616" s="103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5"/>
      <c r="T616" s="105"/>
    </row>
    <row r="617" spans="1:20" ht="13.2">
      <c r="A617" s="166"/>
      <c r="B617" s="166"/>
      <c r="C617" s="167"/>
      <c r="D617" s="103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5"/>
      <c r="T617" s="105"/>
    </row>
    <row r="618" spans="1:20" ht="13.2">
      <c r="A618" s="166"/>
      <c r="B618" s="166"/>
      <c r="C618" s="167"/>
      <c r="D618" s="103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5"/>
      <c r="T618" s="105"/>
    </row>
    <row r="619" spans="1:20" ht="13.2">
      <c r="A619" s="166"/>
      <c r="B619" s="166"/>
      <c r="C619" s="167"/>
      <c r="D619" s="103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5"/>
      <c r="T619" s="105"/>
    </row>
    <row r="620" spans="1:20" ht="13.2">
      <c r="A620" s="166"/>
      <c r="B620" s="166"/>
      <c r="C620" s="167"/>
      <c r="D620" s="103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5"/>
      <c r="T620" s="105"/>
    </row>
    <row r="621" spans="1:20" ht="13.2">
      <c r="A621" s="166"/>
      <c r="B621" s="166"/>
      <c r="C621" s="167"/>
      <c r="D621" s="103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5"/>
      <c r="T621" s="105"/>
    </row>
    <row r="622" spans="1:20" ht="13.2">
      <c r="A622" s="166"/>
      <c r="B622" s="166"/>
      <c r="C622" s="167"/>
      <c r="D622" s="103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5"/>
      <c r="T622" s="105"/>
    </row>
    <row r="623" spans="1:20" ht="13.2">
      <c r="A623" s="166"/>
      <c r="B623" s="166"/>
      <c r="C623" s="167"/>
      <c r="D623" s="103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5"/>
      <c r="T623" s="105"/>
    </row>
    <row r="624" spans="1:20" ht="13.2">
      <c r="A624" s="166"/>
      <c r="B624" s="166"/>
      <c r="C624" s="167"/>
      <c r="D624" s="103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5"/>
      <c r="T624" s="105"/>
    </row>
    <row r="625" spans="1:20" ht="13.2">
      <c r="A625" s="166"/>
      <c r="B625" s="166"/>
      <c r="C625" s="167"/>
      <c r="D625" s="103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5"/>
      <c r="T625" s="105"/>
    </row>
    <row r="626" spans="1:20" ht="13.2">
      <c r="A626" s="166"/>
      <c r="B626" s="166"/>
      <c r="C626" s="167"/>
      <c r="D626" s="103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5"/>
      <c r="T626" s="105"/>
    </row>
    <row r="627" spans="1:20" ht="13.2">
      <c r="A627" s="166"/>
      <c r="B627" s="166"/>
      <c r="C627" s="167"/>
      <c r="D627" s="103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5"/>
      <c r="T627" s="105"/>
    </row>
    <row r="628" spans="1:20" ht="13.2">
      <c r="A628" s="166"/>
      <c r="B628" s="166"/>
      <c r="C628" s="167"/>
      <c r="D628" s="103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5"/>
      <c r="T628" s="105"/>
    </row>
    <row r="629" spans="1:20" ht="13.2">
      <c r="A629" s="166"/>
      <c r="B629" s="166"/>
      <c r="C629" s="167"/>
      <c r="D629" s="103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5"/>
      <c r="T629" s="105"/>
    </row>
    <row r="630" spans="1:20" ht="13.2">
      <c r="A630" s="166"/>
      <c r="B630" s="166"/>
      <c r="C630" s="167"/>
      <c r="D630" s="103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5"/>
      <c r="T630" s="105"/>
    </row>
    <row r="631" spans="1:20" ht="13.2">
      <c r="A631" s="166"/>
      <c r="B631" s="166"/>
      <c r="C631" s="167"/>
      <c r="D631" s="103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5"/>
      <c r="T631" s="105"/>
    </row>
    <row r="632" spans="1:20" ht="13.2">
      <c r="A632" s="166"/>
      <c r="B632" s="166"/>
      <c r="C632" s="167"/>
      <c r="D632" s="103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5"/>
      <c r="T632" s="105"/>
    </row>
    <row r="633" spans="1:20" ht="13.2">
      <c r="A633" s="166"/>
      <c r="B633" s="166"/>
      <c r="C633" s="167"/>
      <c r="D633" s="103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5"/>
      <c r="T633" s="105"/>
    </row>
    <row r="634" spans="1:20" ht="13.2">
      <c r="A634" s="166"/>
      <c r="B634" s="166"/>
      <c r="C634" s="167"/>
      <c r="D634" s="103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5"/>
      <c r="T634" s="105"/>
    </row>
    <row r="635" spans="1:20" ht="13.2">
      <c r="A635" s="166"/>
      <c r="B635" s="166"/>
      <c r="C635" s="167"/>
      <c r="D635" s="103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5"/>
      <c r="T635" s="105"/>
    </row>
    <row r="636" spans="1:20" ht="13.2">
      <c r="A636" s="166"/>
      <c r="B636" s="166"/>
      <c r="C636" s="167"/>
      <c r="D636" s="103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5"/>
      <c r="T636" s="105"/>
    </row>
    <row r="637" spans="1:20" ht="13.2">
      <c r="A637" s="166"/>
      <c r="B637" s="166"/>
      <c r="C637" s="167"/>
      <c r="D637" s="103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5"/>
      <c r="T637" s="105"/>
    </row>
    <row r="638" spans="1:20" ht="13.2">
      <c r="A638" s="166"/>
      <c r="B638" s="166"/>
      <c r="C638" s="167"/>
      <c r="D638" s="103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5"/>
      <c r="T638" s="105"/>
    </row>
    <row r="639" spans="1:20" ht="13.2">
      <c r="A639" s="166"/>
      <c r="B639" s="166"/>
      <c r="C639" s="167"/>
      <c r="D639" s="103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5"/>
      <c r="T639" s="105"/>
    </row>
    <row r="640" spans="1:20" ht="13.2">
      <c r="A640" s="166"/>
      <c r="B640" s="166"/>
      <c r="C640" s="167"/>
      <c r="D640" s="103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5"/>
      <c r="T640" s="105"/>
    </row>
    <row r="641" spans="1:20" ht="13.2">
      <c r="A641" s="166"/>
      <c r="B641" s="166"/>
      <c r="C641" s="167"/>
      <c r="D641" s="103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5"/>
      <c r="T641" s="105"/>
    </row>
    <row r="642" spans="1:20" ht="13.2">
      <c r="A642" s="166"/>
      <c r="B642" s="166"/>
      <c r="C642" s="167"/>
      <c r="D642" s="103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5"/>
      <c r="T642" s="105"/>
    </row>
    <row r="643" spans="1:20" ht="13.2">
      <c r="A643" s="166"/>
      <c r="B643" s="166"/>
      <c r="C643" s="167"/>
      <c r="D643" s="103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5"/>
      <c r="T643" s="105"/>
    </row>
    <row r="644" spans="1:20" ht="13.2">
      <c r="A644" s="166"/>
      <c r="B644" s="166"/>
      <c r="C644" s="167"/>
      <c r="D644" s="103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5"/>
      <c r="T644" s="105"/>
    </row>
    <row r="645" spans="1:20" ht="13.2">
      <c r="A645" s="166"/>
      <c r="B645" s="166"/>
      <c r="C645" s="167"/>
      <c r="D645" s="103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5"/>
      <c r="T645" s="105"/>
    </row>
    <row r="646" spans="1:20" ht="13.2">
      <c r="A646" s="166"/>
      <c r="B646" s="166"/>
      <c r="C646" s="167"/>
      <c r="D646" s="103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5"/>
      <c r="T646" s="105"/>
    </row>
    <row r="647" spans="1:20" ht="13.2">
      <c r="A647" s="166"/>
      <c r="B647" s="166"/>
      <c r="C647" s="167"/>
      <c r="D647" s="103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5"/>
      <c r="T647" s="105"/>
    </row>
    <row r="648" spans="1:20" ht="13.2">
      <c r="A648" s="166"/>
      <c r="B648" s="166"/>
      <c r="C648" s="167"/>
      <c r="D648" s="103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5"/>
      <c r="T648" s="105"/>
    </row>
    <row r="649" spans="1:20" ht="13.2">
      <c r="A649" s="166"/>
      <c r="B649" s="166"/>
      <c r="C649" s="167"/>
      <c r="D649" s="103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5"/>
      <c r="T649" s="105"/>
    </row>
    <row r="650" spans="1:20" ht="13.2">
      <c r="A650" s="166"/>
      <c r="B650" s="166"/>
      <c r="C650" s="167"/>
      <c r="D650" s="103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5"/>
      <c r="T650" s="105"/>
    </row>
    <row r="651" spans="1:20" ht="13.2">
      <c r="A651" s="166"/>
      <c r="B651" s="166"/>
      <c r="C651" s="167"/>
      <c r="D651" s="103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5"/>
      <c r="T651" s="105"/>
    </row>
    <row r="652" spans="1:20" ht="13.2">
      <c r="A652" s="166"/>
      <c r="B652" s="166"/>
      <c r="C652" s="167"/>
      <c r="D652" s="103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5"/>
      <c r="T652" s="105"/>
    </row>
    <row r="653" spans="1:20" ht="13.2">
      <c r="A653" s="166"/>
      <c r="B653" s="166"/>
      <c r="C653" s="167"/>
      <c r="D653" s="103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5"/>
      <c r="T653" s="105"/>
    </row>
    <row r="654" spans="1:20" ht="13.2">
      <c r="A654" s="166"/>
      <c r="B654" s="166"/>
      <c r="C654" s="167"/>
      <c r="D654" s="103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5"/>
      <c r="T654" s="105"/>
    </row>
    <row r="655" spans="1:20" ht="13.2">
      <c r="A655" s="166"/>
      <c r="B655" s="166"/>
      <c r="C655" s="167"/>
      <c r="D655" s="103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5"/>
      <c r="T655" s="105"/>
    </row>
    <row r="656" spans="1:20" ht="13.2">
      <c r="A656" s="166"/>
      <c r="B656" s="166"/>
      <c r="C656" s="167"/>
      <c r="D656" s="103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5"/>
      <c r="T656" s="105"/>
    </row>
    <row r="657" spans="1:20" ht="13.2">
      <c r="A657" s="166"/>
      <c r="B657" s="166"/>
      <c r="C657" s="167"/>
      <c r="D657" s="103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5"/>
      <c r="T657" s="105"/>
    </row>
    <row r="658" spans="1:20" ht="13.2">
      <c r="A658" s="166"/>
      <c r="B658" s="166"/>
      <c r="C658" s="167"/>
      <c r="D658" s="103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5"/>
      <c r="T658" s="105"/>
    </row>
    <row r="659" spans="1:20" ht="13.2">
      <c r="A659" s="166"/>
      <c r="B659" s="166"/>
      <c r="C659" s="167"/>
      <c r="D659" s="103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5"/>
      <c r="T659" s="105"/>
    </row>
    <row r="660" spans="1:20" ht="13.2">
      <c r="A660" s="166"/>
      <c r="B660" s="166"/>
      <c r="C660" s="167"/>
      <c r="D660" s="103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5"/>
      <c r="T660" s="105"/>
    </row>
    <row r="661" spans="1:20" ht="13.2">
      <c r="A661" s="166"/>
      <c r="B661" s="166"/>
      <c r="C661" s="167"/>
      <c r="D661" s="103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5"/>
      <c r="T661" s="105"/>
    </row>
    <row r="662" spans="1:20" ht="13.2">
      <c r="A662" s="166"/>
      <c r="B662" s="166"/>
      <c r="C662" s="167"/>
      <c r="D662" s="103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5"/>
      <c r="T662" s="105"/>
    </row>
    <row r="663" spans="1:20" ht="13.2">
      <c r="A663" s="166"/>
      <c r="B663" s="166"/>
      <c r="C663" s="167"/>
      <c r="D663" s="103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5"/>
      <c r="T663" s="105"/>
    </row>
    <row r="664" spans="1:20" ht="13.2">
      <c r="A664" s="166"/>
      <c r="B664" s="166"/>
      <c r="C664" s="167"/>
      <c r="D664" s="103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5"/>
      <c r="T664" s="105"/>
    </row>
    <row r="665" spans="1:20" ht="13.2">
      <c r="A665" s="166"/>
      <c r="B665" s="166"/>
      <c r="C665" s="167"/>
      <c r="D665" s="103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5"/>
      <c r="T665" s="105"/>
    </row>
    <row r="666" spans="1:20" ht="13.2">
      <c r="A666" s="166"/>
      <c r="B666" s="166"/>
      <c r="C666" s="167"/>
      <c r="D666" s="103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5"/>
      <c r="T666" s="105"/>
    </row>
    <row r="667" spans="1:20" ht="13.2">
      <c r="A667" s="166"/>
      <c r="B667" s="166"/>
      <c r="C667" s="167"/>
      <c r="D667" s="103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5"/>
      <c r="T667" s="105"/>
    </row>
    <row r="668" spans="1:20" ht="13.2">
      <c r="A668" s="166"/>
      <c r="B668" s="166"/>
      <c r="C668" s="167"/>
      <c r="D668" s="103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5"/>
      <c r="T668" s="105"/>
    </row>
    <row r="669" spans="1:20" ht="13.2">
      <c r="A669" s="166"/>
      <c r="B669" s="166"/>
      <c r="C669" s="167"/>
      <c r="D669" s="103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5"/>
      <c r="T669" s="105"/>
    </row>
    <row r="670" spans="1:20" ht="13.2">
      <c r="A670" s="166"/>
      <c r="B670" s="166"/>
      <c r="C670" s="167"/>
      <c r="D670" s="103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5"/>
      <c r="T670" s="105"/>
    </row>
    <row r="671" spans="1:20" ht="13.2">
      <c r="A671" s="166"/>
      <c r="B671" s="166"/>
      <c r="C671" s="167"/>
      <c r="D671" s="103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5"/>
      <c r="T671" s="105"/>
    </row>
    <row r="672" spans="1:20" ht="13.2">
      <c r="A672" s="166"/>
      <c r="B672" s="166"/>
      <c r="C672" s="167"/>
      <c r="D672" s="103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5"/>
      <c r="T672" s="105"/>
    </row>
    <row r="673" spans="1:20" ht="13.2">
      <c r="A673" s="166"/>
      <c r="B673" s="166"/>
      <c r="C673" s="167"/>
      <c r="D673" s="103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5"/>
      <c r="T673" s="105"/>
    </row>
    <row r="674" spans="1:20" ht="13.2">
      <c r="A674" s="166"/>
      <c r="B674" s="166"/>
      <c r="C674" s="167"/>
      <c r="D674" s="103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5"/>
      <c r="T674" s="105"/>
    </row>
    <row r="675" spans="1:20" ht="13.2">
      <c r="A675" s="166"/>
      <c r="B675" s="166"/>
      <c r="C675" s="167"/>
      <c r="D675" s="103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5"/>
      <c r="T675" s="105"/>
    </row>
    <row r="676" spans="1:20" ht="13.2">
      <c r="A676" s="166"/>
      <c r="B676" s="166"/>
      <c r="C676" s="167"/>
      <c r="D676" s="103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5"/>
      <c r="T676" s="105"/>
    </row>
    <row r="677" spans="1:20" ht="13.2">
      <c r="A677" s="166"/>
      <c r="B677" s="166"/>
      <c r="C677" s="167"/>
      <c r="D677" s="103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5"/>
      <c r="T677" s="105"/>
    </row>
    <row r="678" spans="1:20" ht="13.2">
      <c r="A678" s="166"/>
      <c r="B678" s="166"/>
      <c r="C678" s="167"/>
      <c r="D678" s="103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5"/>
      <c r="T678" s="105"/>
    </row>
    <row r="679" spans="1:20" ht="13.2">
      <c r="A679" s="166"/>
      <c r="B679" s="166"/>
      <c r="C679" s="167"/>
      <c r="D679" s="103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5"/>
      <c r="T679" s="105"/>
    </row>
    <row r="680" spans="1:20" ht="13.2">
      <c r="A680" s="166"/>
      <c r="B680" s="166"/>
      <c r="C680" s="167"/>
      <c r="D680" s="103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5"/>
      <c r="T680" s="105"/>
    </row>
    <row r="681" spans="1:20" ht="13.2">
      <c r="A681" s="166"/>
      <c r="B681" s="166"/>
      <c r="C681" s="167"/>
      <c r="D681" s="103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5"/>
      <c r="T681" s="105"/>
    </row>
    <row r="682" spans="1:20" ht="13.2">
      <c r="A682" s="166"/>
      <c r="B682" s="166"/>
      <c r="C682" s="167"/>
      <c r="D682" s="103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5"/>
      <c r="T682" s="105"/>
    </row>
    <row r="683" spans="1:20" ht="13.2">
      <c r="A683" s="166"/>
      <c r="B683" s="166"/>
      <c r="C683" s="167"/>
      <c r="D683" s="103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5"/>
      <c r="T683" s="105"/>
    </row>
    <row r="684" spans="1:20" ht="13.2">
      <c r="A684" s="166"/>
      <c r="B684" s="166"/>
      <c r="C684" s="167"/>
      <c r="D684" s="103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5"/>
      <c r="T684" s="105"/>
    </row>
    <row r="685" spans="1:20" ht="13.2">
      <c r="A685" s="166"/>
      <c r="B685" s="166"/>
      <c r="C685" s="167"/>
      <c r="D685" s="103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5"/>
      <c r="T685" s="105"/>
    </row>
    <row r="686" spans="1:20" ht="13.2">
      <c r="A686" s="166"/>
      <c r="B686" s="166"/>
      <c r="C686" s="167"/>
      <c r="D686" s="103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5"/>
      <c r="T686" s="105"/>
    </row>
    <row r="687" spans="1:20" ht="13.2">
      <c r="A687" s="166"/>
      <c r="B687" s="166"/>
      <c r="C687" s="167"/>
      <c r="D687" s="103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5"/>
      <c r="T687" s="105"/>
    </row>
    <row r="688" spans="1:20" ht="13.2">
      <c r="A688" s="166"/>
      <c r="B688" s="166"/>
      <c r="C688" s="167"/>
      <c r="D688" s="103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5"/>
      <c r="T688" s="105"/>
    </row>
    <row r="689" spans="1:20" ht="13.2">
      <c r="A689" s="166"/>
      <c r="B689" s="166"/>
      <c r="C689" s="167"/>
      <c r="D689" s="103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5"/>
      <c r="T689" s="105"/>
    </row>
    <row r="690" spans="1:20" ht="13.2">
      <c r="A690" s="166"/>
      <c r="B690" s="166"/>
      <c r="C690" s="167"/>
      <c r="D690" s="103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5"/>
      <c r="T690" s="105"/>
    </row>
    <row r="691" spans="1:20" ht="13.2">
      <c r="A691" s="166"/>
      <c r="B691" s="166"/>
      <c r="C691" s="167"/>
      <c r="D691" s="103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5"/>
      <c r="T691" s="105"/>
    </row>
    <row r="692" spans="1:20" ht="13.2">
      <c r="A692" s="166"/>
      <c r="B692" s="166"/>
      <c r="C692" s="167"/>
      <c r="D692" s="103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5"/>
      <c r="T692" s="105"/>
    </row>
    <row r="693" spans="1:20" ht="13.2">
      <c r="A693" s="166"/>
      <c r="B693" s="166"/>
      <c r="C693" s="167"/>
      <c r="D693" s="103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5"/>
      <c r="T693" s="105"/>
    </row>
    <row r="694" spans="1:20" ht="13.2">
      <c r="A694" s="166"/>
      <c r="B694" s="166"/>
      <c r="C694" s="167"/>
      <c r="D694" s="103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5"/>
      <c r="T694" s="105"/>
    </row>
    <row r="695" spans="1:20" ht="13.2">
      <c r="A695" s="166"/>
      <c r="B695" s="166"/>
      <c r="C695" s="167"/>
      <c r="D695" s="103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5"/>
      <c r="T695" s="105"/>
    </row>
    <row r="696" spans="1:20" ht="13.2">
      <c r="A696" s="166"/>
      <c r="B696" s="166"/>
      <c r="C696" s="167"/>
      <c r="D696" s="103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5"/>
      <c r="T696" s="105"/>
    </row>
    <row r="697" spans="1:20" ht="13.2">
      <c r="A697" s="166"/>
      <c r="B697" s="166"/>
      <c r="C697" s="167"/>
      <c r="D697" s="103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5"/>
      <c r="T697" s="105"/>
    </row>
    <row r="698" spans="1:20" ht="13.2">
      <c r="A698" s="166"/>
      <c r="B698" s="166"/>
      <c r="C698" s="167"/>
      <c r="D698" s="103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5"/>
      <c r="T698" s="105"/>
    </row>
    <row r="699" spans="1:20" ht="13.2">
      <c r="A699" s="166"/>
      <c r="B699" s="166"/>
      <c r="C699" s="167"/>
      <c r="D699" s="103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5"/>
      <c r="T699" s="105"/>
    </row>
    <row r="700" spans="1:20" ht="13.2">
      <c r="A700" s="166"/>
      <c r="B700" s="166"/>
      <c r="C700" s="167"/>
      <c r="D700" s="103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5"/>
      <c r="T700" s="105"/>
    </row>
    <row r="701" spans="1:20" ht="13.2">
      <c r="A701" s="166"/>
      <c r="B701" s="166"/>
      <c r="C701" s="167"/>
      <c r="D701" s="103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5"/>
      <c r="T701" s="105"/>
    </row>
    <row r="702" spans="1:20" ht="13.2">
      <c r="A702" s="166"/>
      <c r="B702" s="166"/>
      <c r="C702" s="167"/>
      <c r="D702" s="103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5"/>
      <c r="T702" s="105"/>
    </row>
    <row r="703" spans="1:20" ht="13.2">
      <c r="A703" s="166"/>
      <c r="B703" s="166"/>
      <c r="C703" s="167"/>
      <c r="D703" s="103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5"/>
      <c r="T703" s="105"/>
    </row>
    <row r="704" spans="1:20" ht="13.2">
      <c r="A704" s="166"/>
      <c r="B704" s="166"/>
      <c r="C704" s="167"/>
      <c r="D704" s="103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5"/>
      <c r="T704" s="105"/>
    </row>
    <row r="705" spans="1:20" ht="13.2">
      <c r="A705" s="166"/>
      <c r="B705" s="166"/>
      <c r="C705" s="167"/>
      <c r="D705" s="103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5"/>
      <c r="T705" s="105"/>
    </row>
    <row r="706" spans="1:20" ht="13.2">
      <c r="A706" s="166"/>
      <c r="B706" s="166"/>
      <c r="C706" s="167"/>
      <c r="D706" s="103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5"/>
      <c r="T706" s="105"/>
    </row>
    <row r="707" spans="1:20" ht="13.2">
      <c r="A707" s="166"/>
      <c r="B707" s="166"/>
      <c r="C707" s="167"/>
      <c r="D707" s="103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5"/>
      <c r="T707" s="105"/>
    </row>
    <row r="708" spans="1:20" ht="13.2">
      <c r="A708" s="166"/>
      <c r="B708" s="166"/>
      <c r="C708" s="167"/>
      <c r="D708" s="103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5"/>
      <c r="T708" s="105"/>
    </row>
    <row r="709" spans="1:20" ht="13.2">
      <c r="A709" s="166"/>
      <c r="B709" s="166"/>
      <c r="C709" s="167"/>
      <c r="D709" s="103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5"/>
      <c r="T709" s="105"/>
    </row>
    <row r="710" spans="1:20" ht="13.2">
      <c r="A710" s="166"/>
      <c r="B710" s="166"/>
      <c r="C710" s="167"/>
      <c r="D710" s="103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5"/>
      <c r="T710" s="105"/>
    </row>
    <row r="711" spans="1:20" ht="13.2">
      <c r="A711" s="166"/>
      <c r="B711" s="166"/>
      <c r="C711" s="167"/>
      <c r="D711" s="103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5"/>
      <c r="T711" s="105"/>
    </row>
    <row r="712" spans="1:20" ht="13.2">
      <c r="A712" s="166"/>
      <c r="B712" s="166"/>
      <c r="C712" s="167"/>
      <c r="D712" s="103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5"/>
      <c r="T712" s="105"/>
    </row>
    <row r="713" spans="1:20" ht="13.2">
      <c r="A713" s="166"/>
      <c r="B713" s="166"/>
      <c r="C713" s="167"/>
      <c r="D713" s="103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5"/>
      <c r="T713" s="105"/>
    </row>
    <row r="714" spans="1:20" ht="13.2">
      <c r="A714" s="166"/>
      <c r="B714" s="166"/>
      <c r="C714" s="167"/>
      <c r="D714" s="103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5"/>
      <c r="T714" s="105"/>
    </row>
    <row r="715" spans="1:20" ht="13.2">
      <c r="A715" s="166"/>
      <c r="B715" s="166"/>
      <c r="C715" s="167"/>
      <c r="D715" s="103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5"/>
      <c r="T715" s="105"/>
    </row>
    <row r="716" spans="1:20" ht="13.2">
      <c r="A716" s="166"/>
      <c r="B716" s="166"/>
      <c r="C716" s="167"/>
      <c r="D716" s="103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5"/>
      <c r="T716" s="105"/>
    </row>
    <row r="717" spans="1:20" ht="13.2">
      <c r="A717" s="166"/>
      <c r="B717" s="166"/>
      <c r="C717" s="167"/>
      <c r="D717" s="103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5"/>
      <c r="T717" s="105"/>
    </row>
    <row r="718" spans="1:20" ht="13.2">
      <c r="A718" s="166"/>
      <c r="B718" s="166"/>
      <c r="C718" s="167"/>
      <c r="D718" s="103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5"/>
      <c r="T718" s="105"/>
    </row>
    <row r="719" spans="1:20" ht="13.2">
      <c r="A719" s="166"/>
      <c r="B719" s="166"/>
      <c r="C719" s="167"/>
      <c r="D719" s="103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5"/>
      <c r="T719" s="105"/>
    </row>
    <row r="720" spans="1:20" ht="13.2">
      <c r="A720" s="166"/>
      <c r="B720" s="166"/>
      <c r="C720" s="167"/>
      <c r="D720" s="103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5"/>
      <c r="T720" s="105"/>
    </row>
    <row r="721" spans="1:20" ht="13.2">
      <c r="A721" s="166"/>
      <c r="B721" s="166"/>
      <c r="C721" s="167"/>
      <c r="D721" s="103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5"/>
      <c r="T721" s="105"/>
    </row>
    <row r="722" spans="1:20" ht="13.2">
      <c r="A722" s="166"/>
      <c r="B722" s="166"/>
      <c r="C722" s="167"/>
      <c r="D722" s="103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5"/>
      <c r="T722" s="105"/>
    </row>
    <row r="723" spans="1:20" ht="13.2">
      <c r="A723" s="166"/>
      <c r="B723" s="166"/>
      <c r="C723" s="167"/>
      <c r="D723" s="103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5"/>
      <c r="T723" s="105"/>
    </row>
    <row r="724" spans="1:20" ht="13.2">
      <c r="A724" s="166"/>
      <c r="B724" s="166"/>
      <c r="C724" s="167"/>
      <c r="D724" s="103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5"/>
      <c r="T724" s="105"/>
    </row>
    <row r="725" spans="1:20" ht="13.2">
      <c r="A725" s="166"/>
      <c r="B725" s="166"/>
      <c r="C725" s="167"/>
      <c r="D725" s="103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5"/>
      <c r="T725" s="105"/>
    </row>
    <row r="726" spans="1:20" ht="13.2">
      <c r="A726" s="166"/>
      <c r="B726" s="166"/>
      <c r="C726" s="167"/>
      <c r="D726" s="103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5"/>
      <c r="T726" s="105"/>
    </row>
    <row r="727" spans="1:20" ht="13.2">
      <c r="A727" s="166"/>
      <c r="B727" s="166"/>
      <c r="C727" s="167"/>
      <c r="D727" s="103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5"/>
      <c r="T727" s="105"/>
    </row>
    <row r="728" spans="1:20" ht="13.2">
      <c r="A728" s="166"/>
      <c r="B728" s="166"/>
      <c r="C728" s="167"/>
      <c r="D728" s="103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5"/>
      <c r="T728" s="105"/>
    </row>
    <row r="729" spans="1:20" ht="13.2">
      <c r="A729" s="166"/>
      <c r="B729" s="166"/>
      <c r="C729" s="167"/>
      <c r="D729" s="103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5"/>
      <c r="T729" s="105"/>
    </row>
    <row r="730" spans="1:20" ht="13.2">
      <c r="A730" s="166"/>
      <c r="B730" s="166"/>
      <c r="C730" s="167"/>
      <c r="D730" s="103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5"/>
      <c r="T730" s="105"/>
    </row>
    <row r="731" spans="1:20" ht="13.2">
      <c r="A731" s="166"/>
      <c r="B731" s="166"/>
      <c r="C731" s="167"/>
      <c r="D731" s="103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5"/>
      <c r="T731" s="105"/>
    </row>
    <row r="732" spans="1:20" ht="13.2">
      <c r="A732" s="166"/>
      <c r="B732" s="166"/>
      <c r="C732" s="167"/>
      <c r="D732" s="103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5"/>
      <c r="T732" s="105"/>
    </row>
    <row r="733" spans="1:20" ht="13.2">
      <c r="A733" s="166"/>
      <c r="B733" s="166"/>
      <c r="C733" s="167"/>
      <c r="D733" s="103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5"/>
      <c r="T733" s="105"/>
    </row>
    <row r="734" spans="1:20" ht="13.2">
      <c r="A734" s="166"/>
      <c r="B734" s="166"/>
      <c r="C734" s="167"/>
      <c r="D734" s="103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5"/>
      <c r="T734" s="105"/>
    </row>
    <row r="735" spans="1:20" ht="13.2">
      <c r="A735" s="166"/>
      <c r="B735" s="166"/>
      <c r="C735" s="167"/>
      <c r="D735" s="103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5"/>
      <c r="T735" s="105"/>
    </row>
    <row r="736" spans="1:20" ht="13.2">
      <c r="A736" s="166"/>
      <c r="B736" s="166"/>
      <c r="C736" s="167"/>
      <c r="D736" s="103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5"/>
      <c r="T736" s="105"/>
    </row>
    <row r="737" spans="1:20" ht="13.2">
      <c r="A737" s="166"/>
      <c r="B737" s="166"/>
      <c r="C737" s="167"/>
      <c r="D737" s="103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5"/>
      <c r="T737" s="105"/>
    </row>
    <row r="738" spans="1:20" ht="13.2">
      <c r="A738" s="166"/>
      <c r="B738" s="166"/>
      <c r="C738" s="167"/>
      <c r="D738" s="103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5"/>
      <c r="T738" s="105"/>
    </row>
    <row r="739" spans="1:20" ht="13.2">
      <c r="A739" s="166"/>
      <c r="B739" s="166"/>
      <c r="C739" s="167"/>
      <c r="D739" s="103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5"/>
      <c r="T739" s="105"/>
    </row>
    <row r="740" spans="1:20" ht="13.2">
      <c r="A740" s="166"/>
      <c r="B740" s="166"/>
      <c r="C740" s="167"/>
      <c r="D740" s="103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5"/>
      <c r="T740" s="105"/>
    </row>
    <row r="741" spans="1:20" ht="13.2">
      <c r="A741" s="166"/>
      <c r="B741" s="166"/>
      <c r="C741" s="167"/>
      <c r="D741" s="103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5"/>
      <c r="T741" s="105"/>
    </row>
    <row r="742" spans="1:20" ht="13.2">
      <c r="A742" s="166"/>
      <c r="B742" s="166"/>
      <c r="C742" s="167"/>
      <c r="D742" s="103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5"/>
      <c r="T742" s="105"/>
    </row>
    <row r="743" spans="1:20" ht="13.2">
      <c r="A743" s="166"/>
      <c r="B743" s="166"/>
      <c r="C743" s="167"/>
      <c r="D743" s="103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5"/>
      <c r="T743" s="105"/>
    </row>
    <row r="744" spans="1:20" ht="13.2">
      <c r="A744" s="166"/>
      <c r="B744" s="166"/>
      <c r="C744" s="167"/>
      <c r="D744" s="103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5"/>
      <c r="T744" s="105"/>
    </row>
    <row r="745" spans="1:20" ht="13.2">
      <c r="A745" s="166"/>
      <c r="B745" s="166"/>
      <c r="C745" s="167"/>
      <c r="D745" s="103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5"/>
      <c r="T745" s="105"/>
    </row>
    <row r="746" spans="1:20" ht="13.2">
      <c r="A746" s="166"/>
      <c r="B746" s="166"/>
      <c r="C746" s="167"/>
      <c r="D746" s="103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5"/>
      <c r="T746" s="105"/>
    </row>
    <row r="747" spans="1:20" ht="13.2">
      <c r="A747" s="166"/>
      <c r="B747" s="166"/>
      <c r="C747" s="167"/>
      <c r="D747" s="103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5"/>
      <c r="T747" s="105"/>
    </row>
    <row r="748" spans="1:20" ht="13.2">
      <c r="A748" s="166"/>
      <c r="B748" s="166"/>
      <c r="C748" s="167"/>
      <c r="D748" s="103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5"/>
      <c r="T748" s="105"/>
    </row>
    <row r="749" spans="1:20" ht="13.2">
      <c r="A749" s="166"/>
      <c r="B749" s="166"/>
      <c r="C749" s="167"/>
      <c r="D749" s="103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5"/>
      <c r="T749" s="105"/>
    </row>
    <row r="750" spans="1:20" ht="13.2">
      <c r="A750" s="166"/>
      <c r="B750" s="166"/>
      <c r="C750" s="167"/>
      <c r="D750" s="103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5"/>
      <c r="T750" s="105"/>
    </row>
    <row r="751" spans="1:20" ht="13.2">
      <c r="A751" s="166"/>
      <c r="B751" s="166"/>
      <c r="C751" s="167"/>
      <c r="D751" s="103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5"/>
      <c r="T751" s="105"/>
    </row>
    <row r="752" spans="1:20" ht="13.2">
      <c r="A752" s="166"/>
      <c r="B752" s="166"/>
      <c r="C752" s="167"/>
      <c r="D752" s="103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5"/>
      <c r="T752" s="105"/>
    </row>
    <row r="753" spans="1:20" ht="13.2">
      <c r="A753" s="166"/>
      <c r="B753" s="166"/>
      <c r="C753" s="167"/>
      <c r="D753" s="103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5"/>
      <c r="T753" s="105"/>
    </row>
    <row r="754" spans="1:20" ht="13.2">
      <c r="A754" s="166"/>
      <c r="B754" s="166"/>
      <c r="C754" s="167"/>
      <c r="D754" s="103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5"/>
      <c r="T754" s="105"/>
    </row>
    <row r="755" spans="1:20" ht="13.2">
      <c r="A755" s="166"/>
      <c r="B755" s="166"/>
      <c r="C755" s="167"/>
      <c r="D755" s="103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5"/>
      <c r="T755" s="105"/>
    </row>
    <row r="756" spans="1:20" ht="13.2">
      <c r="A756" s="166"/>
      <c r="B756" s="166"/>
      <c r="C756" s="167"/>
      <c r="D756" s="103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5"/>
      <c r="T756" s="105"/>
    </row>
    <row r="757" spans="1:20" ht="13.2">
      <c r="A757" s="166"/>
      <c r="B757" s="166"/>
      <c r="C757" s="167"/>
      <c r="D757" s="103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5"/>
      <c r="T757" s="105"/>
    </row>
    <row r="758" spans="1:20" ht="13.2">
      <c r="A758" s="166"/>
      <c r="B758" s="166"/>
      <c r="C758" s="167"/>
      <c r="D758" s="103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5"/>
      <c r="T758" s="105"/>
    </row>
    <row r="759" spans="1:20" ht="13.2">
      <c r="A759" s="166"/>
      <c r="B759" s="166"/>
      <c r="C759" s="167"/>
      <c r="D759" s="103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5"/>
      <c r="T759" s="105"/>
    </row>
    <row r="760" spans="1:20" ht="13.2">
      <c r="A760" s="166"/>
      <c r="B760" s="166"/>
      <c r="C760" s="167"/>
      <c r="D760" s="103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5"/>
      <c r="T760" s="105"/>
    </row>
    <row r="761" spans="1:20" ht="13.2">
      <c r="A761" s="166"/>
      <c r="B761" s="166"/>
      <c r="C761" s="167"/>
      <c r="D761" s="103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5"/>
      <c r="T761" s="105"/>
    </row>
    <row r="762" spans="1:20" ht="13.2">
      <c r="A762" s="166"/>
      <c r="B762" s="166"/>
      <c r="C762" s="167"/>
      <c r="D762" s="103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5"/>
      <c r="T762" s="105"/>
    </row>
    <row r="763" spans="1:20" ht="13.2">
      <c r="A763" s="166"/>
      <c r="B763" s="166"/>
      <c r="C763" s="167"/>
      <c r="D763" s="103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5"/>
      <c r="T763" s="105"/>
    </row>
    <row r="764" spans="1:20" ht="13.2">
      <c r="A764" s="166"/>
      <c r="B764" s="166"/>
      <c r="C764" s="167"/>
      <c r="D764" s="103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5"/>
      <c r="T764" s="105"/>
    </row>
    <row r="765" spans="1:20" ht="13.2">
      <c r="A765" s="166"/>
      <c r="B765" s="166"/>
      <c r="C765" s="167"/>
      <c r="D765" s="103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5"/>
      <c r="T765" s="105"/>
    </row>
    <row r="766" spans="1:20" ht="13.2">
      <c r="A766" s="166"/>
      <c r="B766" s="166"/>
      <c r="C766" s="167"/>
      <c r="D766" s="103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5"/>
      <c r="T766" s="105"/>
    </row>
    <row r="767" spans="1:20" ht="13.2">
      <c r="A767" s="166"/>
      <c r="B767" s="166"/>
      <c r="C767" s="167"/>
      <c r="D767" s="103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5"/>
      <c r="T767" s="105"/>
    </row>
    <row r="768" spans="1:20" ht="13.2">
      <c r="A768" s="166"/>
      <c r="B768" s="166"/>
      <c r="C768" s="167"/>
      <c r="D768" s="103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5"/>
      <c r="T768" s="105"/>
    </row>
    <row r="769" spans="1:20" ht="13.2">
      <c r="A769" s="166"/>
      <c r="B769" s="166"/>
      <c r="C769" s="167"/>
      <c r="D769" s="103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5"/>
      <c r="T769" s="105"/>
    </row>
    <row r="770" spans="1:20" ht="13.2">
      <c r="A770" s="166"/>
      <c r="B770" s="166"/>
      <c r="C770" s="167"/>
      <c r="D770" s="103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5"/>
      <c r="T770" s="105"/>
    </row>
    <row r="771" spans="1:20" ht="13.2">
      <c r="A771" s="166"/>
      <c r="B771" s="166"/>
      <c r="C771" s="167"/>
      <c r="D771" s="103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5"/>
      <c r="T771" s="105"/>
    </row>
    <row r="772" spans="1:20" ht="13.2">
      <c r="A772" s="166"/>
      <c r="B772" s="166"/>
      <c r="C772" s="167"/>
      <c r="D772" s="103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5"/>
      <c r="T772" s="105"/>
    </row>
    <row r="773" spans="1:20" ht="13.2">
      <c r="A773" s="166"/>
      <c r="B773" s="166"/>
      <c r="C773" s="167"/>
      <c r="D773" s="103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5"/>
      <c r="T773" s="105"/>
    </row>
    <row r="774" spans="1:20" ht="13.2">
      <c r="A774" s="166"/>
      <c r="B774" s="166"/>
      <c r="C774" s="167"/>
      <c r="D774" s="103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5"/>
      <c r="T774" s="105"/>
    </row>
    <row r="775" spans="1:20" ht="13.2">
      <c r="A775" s="166"/>
      <c r="B775" s="166"/>
      <c r="C775" s="167"/>
      <c r="D775" s="103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5"/>
      <c r="T775" s="105"/>
    </row>
    <row r="776" spans="1:20" ht="13.2">
      <c r="A776" s="166"/>
      <c r="B776" s="166"/>
      <c r="C776" s="167"/>
      <c r="D776" s="103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5"/>
      <c r="T776" s="105"/>
    </row>
    <row r="777" spans="1:20" ht="13.2">
      <c r="A777" s="166"/>
      <c r="B777" s="166"/>
      <c r="C777" s="167"/>
      <c r="D777" s="103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5"/>
      <c r="T777" s="105"/>
    </row>
    <row r="778" spans="1:20" ht="13.2">
      <c r="A778" s="166"/>
      <c r="B778" s="166"/>
      <c r="C778" s="167"/>
      <c r="D778" s="103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5"/>
      <c r="T778" s="105"/>
    </row>
    <row r="779" spans="1:20" ht="13.2">
      <c r="A779" s="166"/>
      <c r="B779" s="166"/>
      <c r="C779" s="167"/>
      <c r="D779" s="103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5"/>
      <c r="T779" s="105"/>
    </row>
    <row r="780" spans="1:20" ht="13.2">
      <c r="A780" s="166"/>
      <c r="B780" s="166"/>
      <c r="C780" s="167"/>
      <c r="D780" s="103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5"/>
      <c r="T780" s="105"/>
    </row>
    <row r="781" spans="1:20" ht="13.2">
      <c r="A781" s="166"/>
      <c r="B781" s="166"/>
      <c r="C781" s="167"/>
      <c r="D781" s="103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5"/>
      <c r="T781" s="105"/>
    </row>
    <row r="782" spans="1:20" ht="13.2">
      <c r="A782" s="166"/>
      <c r="B782" s="166"/>
      <c r="C782" s="167"/>
      <c r="D782" s="103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5"/>
      <c r="T782" s="105"/>
    </row>
    <row r="783" spans="1:20" ht="13.2">
      <c r="A783" s="166"/>
      <c r="B783" s="166"/>
      <c r="C783" s="167"/>
      <c r="D783" s="103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5"/>
      <c r="T783" s="105"/>
    </row>
    <row r="784" spans="1:20" ht="13.2">
      <c r="A784" s="166"/>
      <c r="B784" s="166"/>
      <c r="C784" s="167"/>
      <c r="D784" s="103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5"/>
      <c r="T784" s="105"/>
    </row>
    <row r="785" spans="1:20" ht="13.2">
      <c r="A785" s="166"/>
      <c r="B785" s="166"/>
      <c r="C785" s="167"/>
      <c r="D785" s="103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5"/>
      <c r="T785" s="105"/>
    </row>
    <row r="786" spans="1:20" ht="13.2">
      <c r="A786" s="166"/>
      <c r="B786" s="166"/>
      <c r="C786" s="167"/>
      <c r="D786" s="103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5"/>
      <c r="T786" s="105"/>
    </row>
    <row r="787" spans="1:20" ht="13.2">
      <c r="A787" s="166"/>
      <c r="B787" s="166"/>
      <c r="C787" s="167"/>
      <c r="D787" s="103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5"/>
      <c r="T787" s="105"/>
    </row>
    <row r="788" spans="1:20" ht="13.2">
      <c r="A788" s="166"/>
      <c r="B788" s="166"/>
      <c r="C788" s="167"/>
      <c r="D788" s="103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5"/>
      <c r="T788" s="105"/>
    </row>
    <row r="789" spans="1:20" ht="13.2">
      <c r="A789" s="166"/>
      <c r="B789" s="166"/>
      <c r="C789" s="167"/>
      <c r="D789" s="103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5"/>
      <c r="T789" s="105"/>
    </row>
    <row r="790" spans="1:20" ht="13.2">
      <c r="A790" s="166"/>
      <c r="B790" s="166"/>
      <c r="C790" s="167"/>
      <c r="D790" s="103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5"/>
      <c r="T790" s="105"/>
    </row>
    <row r="791" spans="1:20" ht="13.2">
      <c r="A791" s="166"/>
      <c r="B791" s="166"/>
      <c r="C791" s="167"/>
      <c r="D791" s="103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5"/>
      <c r="T791" s="105"/>
    </row>
    <row r="792" spans="1:20" ht="13.2">
      <c r="A792" s="166"/>
      <c r="B792" s="166"/>
      <c r="C792" s="167"/>
      <c r="D792" s="103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5"/>
      <c r="T792" s="105"/>
    </row>
    <row r="793" spans="1:20" ht="13.2">
      <c r="A793" s="166"/>
      <c r="B793" s="166"/>
      <c r="C793" s="167"/>
      <c r="D793" s="103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5"/>
      <c r="T793" s="105"/>
    </row>
    <row r="794" spans="1:20" ht="13.2">
      <c r="A794" s="166"/>
      <c r="B794" s="166"/>
      <c r="C794" s="167"/>
      <c r="D794" s="103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5"/>
      <c r="T794" s="105"/>
    </row>
    <row r="795" spans="1:20" ht="13.2">
      <c r="A795" s="166"/>
      <c r="B795" s="166"/>
      <c r="C795" s="167"/>
      <c r="D795" s="103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5"/>
      <c r="T795" s="105"/>
    </row>
    <row r="796" spans="1:20" ht="13.2">
      <c r="A796" s="166"/>
      <c r="B796" s="166"/>
      <c r="C796" s="167"/>
      <c r="D796" s="103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5"/>
      <c r="T796" s="105"/>
    </row>
    <row r="797" spans="1:20" ht="13.2">
      <c r="A797" s="166"/>
      <c r="B797" s="166"/>
      <c r="C797" s="167"/>
      <c r="D797" s="103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5"/>
      <c r="T797" s="105"/>
    </row>
    <row r="798" spans="1:20" ht="13.2">
      <c r="A798" s="166"/>
      <c r="B798" s="166"/>
      <c r="C798" s="167"/>
      <c r="D798" s="103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5"/>
      <c r="T798" s="105"/>
    </row>
    <row r="799" spans="1:20" ht="13.2">
      <c r="A799" s="166"/>
      <c r="B799" s="166"/>
      <c r="C799" s="167"/>
      <c r="D799" s="103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5"/>
      <c r="T799" s="105"/>
    </row>
    <row r="800" spans="1:20" ht="13.2">
      <c r="A800" s="166"/>
      <c r="B800" s="166"/>
      <c r="C800" s="167"/>
      <c r="D800" s="103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5"/>
      <c r="T800" s="105"/>
    </row>
    <row r="801" spans="1:20" ht="13.2">
      <c r="A801" s="166"/>
      <c r="B801" s="166"/>
      <c r="C801" s="167"/>
      <c r="D801" s="103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5"/>
      <c r="T801" s="105"/>
    </row>
    <row r="802" spans="1:20" ht="13.2">
      <c r="A802" s="166"/>
      <c r="B802" s="166"/>
      <c r="C802" s="167"/>
      <c r="D802" s="103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5"/>
      <c r="T802" s="105"/>
    </row>
    <row r="803" spans="1:20" ht="13.2">
      <c r="A803" s="166"/>
      <c r="B803" s="166"/>
      <c r="C803" s="167"/>
      <c r="D803" s="103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5"/>
      <c r="T803" s="105"/>
    </row>
    <row r="804" spans="1:20" ht="13.2">
      <c r="A804" s="166"/>
      <c r="B804" s="166"/>
      <c r="C804" s="167"/>
      <c r="D804" s="103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5"/>
      <c r="T804" s="105"/>
    </row>
    <row r="805" spans="1:20" ht="13.2">
      <c r="A805" s="166"/>
      <c r="B805" s="166"/>
      <c r="C805" s="167"/>
      <c r="D805" s="103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5"/>
      <c r="T805" s="105"/>
    </row>
    <row r="806" spans="1:20" ht="13.2">
      <c r="A806" s="166"/>
      <c r="B806" s="166"/>
      <c r="C806" s="167"/>
      <c r="D806" s="103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5"/>
      <c r="T806" s="105"/>
    </row>
    <row r="807" spans="1:20" ht="13.2">
      <c r="A807" s="166"/>
      <c r="B807" s="166"/>
      <c r="C807" s="167"/>
      <c r="D807" s="103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5"/>
      <c r="T807" s="105"/>
    </row>
    <row r="808" spans="1:20" ht="13.2">
      <c r="A808" s="166"/>
      <c r="B808" s="166"/>
      <c r="C808" s="167"/>
      <c r="D808" s="103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5"/>
      <c r="T808" s="105"/>
    </row>
    <row r="809" spans="1:20" ht="13.2">
      <c r="A809" s="166"/>
      <c r="B809" s="166"/>
      <c r="C809" s="167"/>
      <c r="D809" s="103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5"/>
      <c r="T809" s="105"/>
    </row>
    <row r="810" spans="1:20" ht="13.2">
      <c r="A810" s="166"/>
      <c r="B810" s="166"/>
      <c r="C810" s="167"/>
      <c r="D810" s="103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5"/>
      <c r="T810" s="105"/>
    </row>
    <row r="811" spans="1:20" ht="13.2">
      <c r="A811" s="166"/>
      <c r="B811" s="166"/>
      <c r="C811" s="167"/>
      <c r="D811" s="103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5"/>
      <c r="T811" s="105"/>
    </row>
    <row r="812" spans="1:20" ht="13.2">
      <c r="A812" s="166"/>
      <c r="B812" s="166"/>
      <c r="C812" s="167"/>
      <c r="D812" s="103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5"/>
      <c r="T812" s="105"/>
    </row>
    <row r="813" spans="1:20" ht="13.2">
      <c r="A813" s="166"/>
      <c r="B813" s="166"/>
      <c r="C813" s="167"/>
      <c r="D813" s="103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5"/>
      <c r="T813" s="105"/>
    </row>
    <row r="814" spans="1:20" ht="13.2">
      <c r="A814" s="166"/>
      <c r="B814" s="166"/>
      <c r="C814" s="167"/>
      <c r="D814" s="103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5"/>
      <c r="T814" s="105"/>
    </row>
    <row r="815" spans="1:20" ht="13.2">
      <c r="A815" s="166"/>
      <c r="B815" s="166"/>
      <c r="C815" s="167"/>
      <c r="D815" s="103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5"/>
      <c r="T815" s="105"/>
    </row>
    <row r="816" spans="1:20" ht="13.2">
      <c r="A816" s="166"/>
      <c r="B816" s="166"/>
      <c r="C816" s="167"/>
      <c r="D816" s="103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5"/>
      <c r="T816" s="105"/>
    </row>
    <row r="817" spans="1:20" ht="13.2">
      <c r="A817" s="166"/>
      <c r="B817" s="166"/>
      <c r="C817" s="167"/>
      <c r="D817" s="103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5"/>
      <c r="T817" s="105"/>
    </row>
    <row r="818" spans="1:20" ht="13.2">
      <c r="A818" s="166"/>
      <c r="B818" s="166"/>
      <c r="C818" s="167"/>
      <c r="D818" s="103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5"/>
      <c r="T818" s="105"/>
    </row>
    <row r="819" spans="1:20" ht="13.2">
      <c r="A819" s="166"/>
      <c r="B819" s="166"/>
      <c r="C819" s="167"/>
      <c r="D819" s="103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5"/>
      <c r="T819" s="105"/>
    </row>
    <row r="820" spans="1:20" ht="13.2">
      <c r="A820" s="166"/>
      <c r="B820" s="166"/>
      <c r="C820" s="167"/>
      <c r="D820" s="103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5"/>
      <c r="T820" s="105"/>
    </row>
    <row r="821" spans="1:20" ht="13.2">
      <c r="A821" s="166"/>
      <c r="B821" s="166"/>
      <c r="C821" s="167"/>
      <c r="D821" s="103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5"/>
      <c r="T821" s="105"/>
    </row>
    <row r="822" spans="1:20" ht="13.2">
      <c r="A822" s="166"/>
      <c r="B822" s="166"/>
      <c r="C822" s="167"/>
      <c r="D822" s="103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5"/>
      <c r="T822" s="105"/>
    </row>
    <row r="823" spans="1:20" ht="13.2">
      <c r="A823" s="166"/>
      <c r="B823" s="166"/>
      <c r="C823" s="167"/>
      <c r="D823" s="103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5"/>
      <c r="T823" s="105"/>
    </row>
    <row r="824" spans="1:20" ht="13.2">
      <c r="A824" s="166"/>
      <c r="B824" s="166"/>
      <c r="C824" s="167"/>
      <c r="D824" s="103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5"/>
      <c r="T824" s="105"/>
    </row>
    <row r="825" spans="1:20" ht="13.2">
      <c r="A825" s="166"/>
      <c r="B825" s="166"/>
      <c r="C825" s="167"/>
      <c r="D825" s="103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5"/>
      <c r="T825" s="105"/>
    </row>
    <row r="826" spans="1:20" ht="13.2">
      <c r="A826" s="166"/>
      <c r="B826" s="166"/>
      <c r="C826" s="167"/>
      <c r="D826" s="103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5"/>
      <c r="T826" s="105"/>
    </row>
    <row r="827" spans="1:20" ht="13.2">
      <c r="A827" s="166"/>
      <c r="B827" s="166"/>
      <c r="C827" s="167"/>
      <c r="D827" s="103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5"/>
      <c r="T827" s="105"/>
    </row>
    <row r="828" spans="1:20" ht="13.2">
      <c r="A828" s="166"/>
      <c r="B828" s="166"/>
      <c r="C828" s="167"/>
      <c r="D828" s="103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5"/>
      <c r="T828" s="105"/>
    </row>
    <row r="829" spans="1:20" ht="13.2">
      <c r="A829" s="166"/>
      <c r="B829" s="166"/>
      <c r="C829" s="167"/>
      <c r="D829" s="103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5"/>
      <c r="T829" s="105"/>
    </row>
    <row r="830" spans="1:20" ht="13.2">
      <c r="A830" s="166"/>
      <c r="B830" s="166"/>
      <c r="C830" s="167"/>
      <c r="D830" s="103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5"/>
      <c r="T830" s="105"/>
    </row>
    <row r="831" spans="1:20" ht="13.2">
      <c r="A831" s="166"/>
      <c r="B831" s="166"/>
      <c r="C831" s="167"/>
      <c r="D831" s="103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5"/>
      <c r="T831" s="105"/>
    </row>
    <row r="832" spans="1:20" ht="13.2">
      <c r="A832" s="166"/>
      <c r="B832" s="166"/>
      <c r="C832" s="167"/>
      <c r="D832" s="103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5"/>
      <c r="T832" s="105"/>
    </row>
    <row r="833" spans="1:20" ht="13.2">
      <c r="A833" s="166"/>
      <c r="B833" s="166"/>
      <c r="C833" s="167"/>
      <c r="D833" s="103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5"/>
      <c r="T833" s="105"/>
    </row>
    <row r="834" spans="1:20" ht="13.2">
      <c r="A834" s="166"/>
      <c r="B834" s="166"/>
      <c r="C834" s="167"/>
      <c r="D834" s="103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5"/>
      <c r="T834" s="105"/>
    </row>
    <row r="835" spans="1:20" ht="13.2">
      <c r="A835" s="166"/>
      <c r="B835" s="166"/>
      <c r="C835" s="167"/>
      <c r="D835" s="103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5"/>
      <c r="T835" s="105"/>
    </row>
    <row r="836" spans="1:20" ht="13.2">
      <c r="A836" s="166"/>
      <c r="B836" s="166"/>
      <c r="C836" s="167"/>
      <c r="D836" s="103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5"/>
      <c r="T836" s="105"/>
    </row>
    <row r="837" spans="1:20" ht="13.2">
      <c r="A837" s="166"/>
      <c r="B837" s="166"/>
      <c r="C837" s="167"/>
      <c r="D837" s="103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5"/>
      <c r="T837" s="105"/>
    </row>
    <row r="838" spans="1:20" ht="13.2">
      <c r="A838" s="166"/>
      <c r="B838" s="166"/>
      <c r="C838" s="167"/>
      <c r="D838" s="103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5"/>
      <c r="T838" s="105"/>
    </row>
    <row r="839" spans="1:20" ht="13.2">
      <c r="A839" s="166"/>
      <c r="B839" s="166"/>
      <c r="C839" s="167"/>
      <c r="D839" s="103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5"/>
      <c r="T839" s="105"/>
    </row>
    <row r="840" spans="1:20" ht="13.2">
      <c r="A840" s="166"/>
      <c r="B840" s="166"/>
      <c r="C840" s="167"/>
      <c r="D840" s="103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5"/>
      <c r="T840" s="105"/>
    </row>
    <row r="841" spans="1:20" ht="13.2">
      <c r="A841" s="166"/>
      <c r="B841" s="166"/>
      <c r="C841" s="167"/>
      <c r="D841" s="103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5"/>
      <c r="T841" s="105"/>
    </row>
    <row r="842" spans="1:20" ht="13.2">
      <c r="A842" s="166"/>
      <c r="B842" s="166"/>
      <c r="C842" s="167"/>
      <c r="D842" s="103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5"/>
      <c r="T842" s="105"/>
    </row>
    <row r="843" spans="1:20" ht="13.2">
      <c r="A843" s="166"/>
      <c r="B843" s="166"/>
      <c r="C843" s="167"/>
      <c r="D843" s="103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5"/>
      <c r="T843" s="105"/>
    </row>
    <row r="844" spans="1:20" ht="13.2">
      <c r="A844" s="166"/>
      <c r="B844" s="166"/>
      <c r="C844" s="167"/>
      <c r="D844" s="103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5"/>
      <c r="T844" s="105"/>
    </row>
    <row r="845" spans="1:20" ht="13.2">
      <c r="A845" s="166"/>
      <c r="B845" s="166"/>
      <c r="C845" s="167"/>
      <c r="D845" s="103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5"/>
      <c r="T845" s="105"/>
    </row>
    <row r="846" spans="1:20" ht="13.2">
      <c r="A846" s="166"/>
      <c r="B846" s="166"/>
      <c r="C846" s="167"/>
      <c r="D846" s="103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5"/>
      <c r="T846" s="105"/>
    </row>
    <row r="847" spans="1:20" ht="13.2">
      <c r="A847" s="166"/>
      <c r="B847" s="166"/>
      <c r="C847" s="167"/>
      <c r="D847" s="103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5"/>
      <c r="T847" s="105"/>
    </row>
    <row r="848" spans="1:20" ht="13.2">
      <c r="A848" s="166"/>
      <c r="B848" s="166"/>
      <c r="C848" s="167"/>
      <c r="D848" s="103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5"/>
      <c r="T848" s="105"/>
    </row>
    <row r="849" spans="1:20" ht="13.2">
      <c r="A849" s="166"/>
      <c r="B849" s="166"/>
      <c r="C849" s="167"/>
      <c r="D849" s="103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5"/>
      <c r="T849" s="105"/>
    </row>
    <row r="850" spans="1:20" ht="13.2">
      <c r="A850" s="166"/>
      <c r="B850" s="166"/>
      <c r="C850" s="167"/>
      <c r="D850" s="103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5"/>
      <c r="T850" s="105"/>
    </row>
    <row r="851" spans="1:20" ht="13.2">
      <c r="A851" s="166"/>
      <c r="B851" s="166"/>
      <c r="C851" s="167"/>
      <c r="D851" s="103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5"/>
      <c r="T851" s="105"/>
    </row>
    <row r="852" spans="1:20" ht="13.2">
      <c r="A852" s="166"/>
      <c r="B852" s="166"/>
      <c r="C852" s="167"/>
      <c r="D852" s="103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5"/>
      <c r="T852" s="105"/>
    </row>
    <row r="853" spans="1:20" ht="13.2">
      <c r="A853" s="166"/>
      <c r="B853" s="166"/>
      <c r="C853" s="167"/>
      <c r="D853" s="103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5"/>
      <c r="T853" s="105"/>
    </row>
    <row r="854" spans="1:20" ht="13.2">
      <c r="A854" s="166"/>
      <c r="B854" s="166"/>
      <c r="C854" s="167"/>
      <c r="D854" s="103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5"/>
      <c r="T854" s="105"/>
    </row>
    <row r="855" spans="1:20" ht="13.2">
      <c r="A855" s="166"/>
      <c r="B855" s="166"/>
      <c r="C855" s="167"/>
      <c r="D855" s="103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5"/>
      <c r="T855" s="105"/>
    </row>
    <row r="856" spans="1:20" ht="13.2">
      <c r="A856" s="166"/>
      <c r="B856" s="166"/>
      <c r="C856" s="167"/>
      <c r="D856" s="103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5"/>
      <c r="T856" s="105"/>
    </row>
    <row r="857" spans="1:20" ht="13.2">
      <c r="A857" s="166"/>
      <c r="B857" s="166"/>
      <c r="C857" s="167"/>
      <c r="D857" s="103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5"/>
      <c r="T857" s="105"/>
    </row>
    <row r="858" spans="1:20" ht="13.2">
      <c r="A858" s="166"/>
      <c r="B858" s="166"/>
      <c r="C858" s="167"/>
      <c r="D858" s="103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5"/>
      <c r="T858" s="105"/>
    </row>
    <row r="859" spans="1:20" ht="13.2">
      <c r="A859" s="166"/>
      <c r="B859" s="166"/>
      <c r="C859" s="167"/>
      <c r="D859" s="103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5"/>
      <c r="T859" s="105"/>
    </row>
    <row r="860" spans="1:20" ht="13.2">
      <c r="A860" s="166"/>
      <c r="B860" s="166"/>
      <c r="C860" s="167"/>
      <c r="D860" s="103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5"/>
      <c r="T860" s="105"/>
    </row>
    <row r="861" spans="1:20" ht="13.2">
      <c r="A861" s="166"/>
      <c r="B861" s="166"/>
      <c r="C861" s="167"/>
      <c r="D861" s="103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5"/>
      <c r="T861" s="105"/>
    </row>
    <row r="862" spans="1:20" ht="13.2">
      <c r="A862" s="166"/>
      <c r="B862" s="166"/>
      <c r="C862" s="167"/>
      <c r="D862" s="103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5"/>
      <c r="T862" s="105"/>
    </row>
    <row r="863" spans="1:20" ht="13.2">
      <c r="A863" s="166"/>
      <c r="B863" s="166"/>
      <c r="C863" s="167"/>
      <c r="D863" s="103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5"/>
      <c r="T863" s="105"/>
    </row>
    <row r="864" spans="1:20" ht="13.2">
      <c r="A864" s="166"/>
      <c r="B864" s="166"/>
      <c r="C864" s="167"/>
      <c r="D864" s="103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5"/>
      <c r="T864" s="105"/>
    </row>
    <row r="865" spans="1:20" ht="13.2">
      <c r="A865" s="166"/>
      <c r="B865" s="166"/>
      <c r="C865" s="167"/>
      <c r="D865" s="103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5"/>
      <c r="T865" s="105"/>
    </row>
    <row r="866" spans="1:20" ht="13.2">
      <c r="A866" s="166"/>
      <c r="B866" s="166"/>
      <c r="C866" s="167"/>
      <c r="D866" s="103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5"/>
      <c r="T866" s="105"/>
    </row>
    <row r="867" spans="1:20" ht="13.2">
      <c r="A867" s="166"/>
      <c r="B867" s="166"/>
      <c r="C867" s="167"/>
      <c r="D867" s="103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5"/>
      <c r="T867" s="105"/>
    </row>
    <row r="868" spans="1:20" ht="13.2">
      <c r="A868" s="166"/>
      <c r="B868" s="166"/>
      <c r="C868" s="167"/>
      <c r="D868" s="103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5"/>
      <c r="T868" s="105"/>
    </row>
    <row r="869" spans="1:20" ht="13.2">
      <c r="A869" s="166"/>
      <c r="B869" s="166"/>
      <c r="C869" s="167"/>
      <c r="D869" s="103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5"/>
      <c r="T869" s="105"/>
    </row>
    <row r="870" spans="1:20" ht="13.2">
      <c r="A870" s="166"/>
      <c r="B870" s="166"/>
      <c r="C870" s="167"/>
      <c r="D870" s="103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5"/>
      <c r="T870" s="105"/>
    </row>
    <row r="871" spans="1:20" ht="13.2">
      <c r="A871" s="166"/>
      <c r="B871" s="166"/>
      <c r="C871" s="167"/>
      <c r="D871" s="103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5"/>
      <c r="T871" s="105"/>
    </row>
    <row r="872" spans="1:20" ht="13.2">
      <c r="A872" s="166"/>
      <c r="B872" s="166"/>
      <c r="C872" s="167"/>
      <c r="D872" s="103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5"/>
      <c r="T872" s="105"/>
    </row>
    <row r="873" spans="1:20" ht="13.2">
      <c r="A873" s="166"/>
      <c r="B873" s="166"/>
      <c r="C873" s="167"/>
      <c r="D873" s="103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5"/>
      <c r="T873" s="105"/>
    </row>
    <row r="874" spans="1:20" ht="13.2">
      <c r="A874" s="166"/>
      <c r="B874" s="166"/>
      <c r="C874" s="167"/>
      <c r="D874" s="103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5"/>
      <c r="T874" s="105"/>
    </row>
    <row r="875" spans="1:20" ht="13.2">
      <c r="A875" s="166"/>
      <c r="B875" s="166"/>
      <c r="C875" s="167"/>
      <c r="D875" s="103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5"/>
      <c r="T875" s="105"/>
    </row>
    <row r="876" spans="1:20" ht="13.2">
      <c r="A876" s="166"/>
      <c r="B876" s="166"/>
      <c r="C876" s="167"/>
      <c r="D876" s="103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5"/>
      <c r="T876" s="105"/>
    </row>
    <row r="877" spans="1:20" ht="13.2">
      <c r="A877" s="166"/>
      <c r="B877" s="166"/>
      <c r="C877" s="167"/>
      <c r="D877" s="103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5"/>
      <c r="T877" s="105"/>
    </row>
    <row r="878" spans="1:20" ht="13.2">
      <c r="A878" s="166"/>
      <c r="B878" s="166"/>
      <c r="C878" s="167"/>
      <c r="D878" s="103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5"/>
      <c r="T878" s="105"/>
    </row>
    <row r="879" spans="1:20" ht="13.2">
      <c r="A879" s="166"/>
      <c r="B879" s="166"/>
      <c r="C879" s="167"/>
      <c r="D879" s="103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5"/>
      <c r="T879" s="105"/>
    </row>
    <row r="880" spans="1:20" ht="13.2">
      <c r="A880" s="166"/>
      <c r="B880" s="166"/>
      <c r="C880" s="167"/>
      <c r="D880" s="103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5"/>
      <c r="T880" s="105"/>
    </row>
    <row r="881" spans="1:20" ht="13.2">
      <c r="A881" s="166"/>
      <c r="B881" s="166"/>
      <c r="C881" s="167"/>
      <c r="D881" s="103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5"/>
      <c r="T881" s="105"/>
    </row>
    <row r="882" spans="1:20" ht="13.2">
      <c r="A882" s="166"/>
      <c r="B882" s="166"/>
      <c r="C882" s="167"/>
      <c r="D882" s="103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5"/>
      <c r="T882" s="105"/>
    </row>
    <row r="883" spans="1:20" ht="13.2">
      <c r="A883" s="166"/>
      <c r="B883" s="166"/>
      <c r="C883" s="167"/>
      <c r="D883" s="103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5"/>
      <c r="T883" s="105"/>
    </row>
    <row r="884" spans="1:20" ht="13.2">
      <c r="A884" s="166"/>
      <c r="B884" s="166"/>
      <c r="C884" s="167"/>
      <c r="D884" s="103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5"/>
      <c r="T884" s="105"/>
    </row>
    <row r="885" spans="1:20" ht="13.2">
      <c r="A885" s="166"/>
      <c r="B885" s="166"/>
      <c r="C885" s="167"/>
      <c r="D885" s="103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5"/>
      <c r="T885" s="105"/>
    </row>
    <row r="886" spans="1:20" ht="13.2">
      <c r="A886" s="166"/>
      <c r="B886" s="166"/>
      <c r="C886" s="167"/>
      <c r="D886" s="103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5"/>
      <c r="T886" s="105"/>
    </row>
    <row r="887" spans="1:20" ht="13.2">
      <c r="A887" s="166"/>
      <c r="B887" s="166"/>
      <c r="C887" s="167"/>
      <c r="D887" s="103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5"/>
      <c r="T887" s="105"/>
    </row>
    <row r="888" spans="1:20" ht="13.2">
      <c r="A888" s="166"/>
      <c r="B888" s="166"/>
      <c r="C888" s="167"/>
      <c r="D888" s="103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5"/>
      <c r="T888" s="105"/>
    </row>
    <row r="889" spans="1:20" ht="13.2">
      <c r="A889" s="166"/>
      <c r="B889" s="166"/>
      <c r="C889" s="167"/>
      <c r="D889" s="103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5"/>
      <c r="T889" s="105"/>
    </row>
    <row r="890" spans="1:20" ht="13.2">
      <c r="A890" s="166"/>
      <c r="B890" s="166"/>
      <c r="C890" s="167"/>
      <c r="D890" s="103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5"/>
      <c r="T890" s="105"/>
    </row>
    <row r="891" spans="1:20" ht="13.2">
      <c r="A891" s="166"/>
      <c r="B891" s="166"/>
      <c r="C891" s="167"/>
      <c r="D891" s="103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5"/>
      <c r="T891" s="105"/>
    </row>
    <row r="892" spans="1:20" ht="13.2">
      <c r="A892" s="166"/>
      <c r="B892" s="166"/>
      <c r="C892" s="167"/>
      <c r="D892" s="103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5"/>
      <c r="T892" s="105"/>
    </row>
    <row r="893" spans="1:20" ht="13.2">
      <c r="A893" s="166"/>
      <c r="B893" s="166"/>
      <c r="C893" s="167"/>
      <c r="D893" s="103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5"/>
      <c r="T893" s="105"/>
    </row>
    <row r="894" spans="1:20" ht="13.2">
      <c r="A894" s="166"/>
      <c r="B894" s="166"/>
      <c r="C894" s="167"/>
      <c r="D894" s="103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5"/>
      <c r="T894" s="105"/>
    </row>
    <row r="895" spans="1:20" ht="13.2">
      <c r="A895" s="166"/>
      <c r="B895" s="166"/>
      <c r="C895" s="167"/>
      <c r="D895" s="103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5"/>
      <c r="T895" s="105"/>
    </row>
    <row r="896" spans="1:20" ht="13.2">
      <c r="A896" s="166"/>
      <c r="B896" s="166"/>
      <c r="C896" s="167"/>
      <c r="D896" s="103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5"/>
      <c r="T896" s="105"/>
    </row>
    <row r="897" spans="1:20" ht="13.2">
      <c r="A897" s="166"/>
      <c r="B897" s="166"/>
      <c r="C897" s="167"/>
      <c r="D897" s="103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5"/>
      <c r="T897" s="105"/>
    </row>
    <row r="898" spans="1:20" ht="13.2">
      <c r="A898" s="166"/>
      <c r="B898" s="166"/>
      <c r="C898" s="167"/>
      <c r="D898" s="103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5"/>
      <c r="T898" s="105"/>
    </row>
    <row r="899" spans="1:20" ht="13.2">
      <c r="A899" s="166"/>
      <c r="B899" s="166"/>
      <c r="C899" s="167"/>
      <c r="D899" s="103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5"/>
      <c r="T899" s="105"/>
    </row>
    <row r="900" spans="1:20" ht="13.2">
      <c r="A900" s="166"/>
      <c r="B900" s="166"/>
      <c r="C900" s="167"/>
      <c r="D900" s="103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5"/>
      <c r="T900" s="105"/>
    </row>
    <row r="901" spans="1:20" ht="13.2">
      <c r="A901" s="166"/>
      <c r="B901" s="166"/>
      <c r="C901" s="167"/>
      <c r="D901" s="103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5"/>
      <c r="T901" s="105"/>
    </row>
    <row r="902" spans="1:20" ht="13.2">
      <c r="A902" s="166"/>
      <c r="B902" s="166"/>
      <c r="C902" s="167"/>
      <c r="D902" s="103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5"/>
      <c r="T902" s="105"/>
    </row>
    <row r="903" spans="1:20" ht="13.2">
      <c r="A903" s="166"/>
      <c r="B903" s="166"/>
      <c r="C903" s="167"/>
      <c r="D903" s="103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5"/>
      <c r="T903" s="105"/>
    </row>
    <row r="904" spans="1:20" ht="13.2">
      <c r="A904" s="166"/>
      <c r="B904" s="166"/>
      <c r="C904" s="167"/>
      <c r="D904" s="103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5"/>
      <c r="T904" s="105"/>
    </row>
    <row r="905" spans="1:20" ht="13.2">
      <c r="A905" s="166"/>
      <c r="B905" s="166"/>
      <c r="C905" s="167"/>
      <c r="D905" s="103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5"/>
      <c r="T905" s="105"/>
    </row>
    <row r="906" spans="1:20" ht="13.2">
      <c r="A906" s="166"/>
      <c r="B906" s="166"/>
      <c r="C906" s="167"/>
      <c r="D906" s="103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5"/>
      <c r="T906" s="105"/>
    </row>
    <row r="907" spans="1:20" ht="13.2">
      <c r="A907" s="166"/>
      <c r="B907" s="166"/>
      <c r="C907" s="167"/>
      <c r="D907" s="103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5"/>
      <c r="T907" s="105"/>
    </row>
    <row r="908" spans="1:20" ht="13.2">
      <c r="A908" s="166"/>
      <c r="B908" s="166"/>
      <c r="C908" s="167"/>
      <c r="D908" s="103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5"/>
      <c r="T908" s="105"/>
    </row>
    <row r="909" spans="1:20" ht="13.2">
      <c r="A909" s="166"/>
      <c r="B909" s="166"/>
      <c r="C909" s="167"/>
      <c r="D909" s="103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5"/>
      <c r="T909" s="105"/>
    </row>
    <row r="910" spans="1:20" ht="13.2">
      <c r="A910" s="166"/>
      <c r="B910" s="166"/>
      <c r="C910" s="167"/>
      <c r="D910" s="103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5"/>
      <c r="T910" s="105"/>
    </row>
    <row r="911" spans="1:20" ht="13.2">
      <c r="A911" s="166"/>
      <c r="B911" s="166"/>
      <c r="C911" s="167"/>
      <c r="D911" s="103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5"/>
      <c r="T911" s="105"/>
    </row>
    <row r="912" spans="1:20" ht="13.2">
      <c r="A912" s="166"/>
      <c r="B912" s="166"/>
      <c r="C912" s="167"/>
      <c r="D912" s="103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5"/>
      <c r="T912" s="105"/>
    </row>
    <row r="913" spans="1:20" ht="13.2">
      <c r="A913" s="166"/>
      <c r="B913" s="166"/>
      <c r="C913" s="167"/>
      <c r="D913" s="103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5"/>
      <c r="T913" s="105"/>
    </row>
    <row r="914" spans="1:20" ht="13.2">
      <c r="A914" s="166"/>
      <c r="B914" s="166"/>
      <c r="C914" s="167"/>
      <c r="D914" s="103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5"/>
      <c r="T914" s="105"/>
    </row>
    <row r="915" spans="1:20" ht="13.2">
      <c r="A915" s="166"/>
      <c r="B915" s="166"/>
      <c r="C915" s="167"/>
      <c r="D915" s="103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5"/>
      <c r="T915" s="105"/>
    </row>
    <row r="916" spans="1:20" ht="13.2">
      <c r="A916" s="166"/>
      <c r="B916" s="166"/>
      <c r="C916" s="167"/>
      <c r="D916" s="103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5"/>
      <c r="T916" s="105"/>
    </row>
    <row r="917" spans="1:20" ht="13.2">
      <c r="A917" s="166"/>
      <c r="B917" s="166"/>
      <c r="C917" s="167"/>
      <c r="D917" s="103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5"/>
      <c r="T917" s="105"/>
    </row>
    <row r="918" spans="1:20" ht="13.2">
      <c r="A918" s="166"/>
      <c r="B918" s="166"/>
      <c r="C918" s="167"/>
      <c r="D918" s="103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5"/>
      <c r="T918" s="105"/>
    </row>
    <row r="919" spans="1:20" ht="13.2">
      <c r="A919" s="166"/>
      <c r="B919" s="166"/>
      <c r="C919" s="167"/>
      <c r="D919" s="103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5"/>
      <c r="T919" s="105"/>
    </row>
    <row r="920" spans="1:20" ht="13.2">
      <c r="A920" s="166"/>
      <c r="B920" s="166"/>
      <c r="C920" s="167"/>
      <c r="D920" s="103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5"/>
      <c r="T920" s="105"/>
    </row>
    <row r="921" spans="1:20" ht="13.2">
      <c r="A921" s="166"/>
      <c r="B921" s="166"/>
      <c r="C921" s="167"/>
      <c r="D921" s="103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5"/>
      <c r="T921" s="105"/>
    </row>
    <row r="922" spans="1:20" ht="13.2">
      <c r="A922" s="166"/>
      <c r="B922" s="166"/>
      <c r="C922" s="167"/>
      <c r="D922" s="103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5"/>
      <c r="T922" s="105"/>
    </row>
    <row r="923" spans="1:20" ht="13.2">
      <c r="A923" s="166"/>
      <c r="B923" s="166"/>
      <c r="C923" s="167"/>
      <c r="D923" s="103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5"/>
      <c r="T923" s="105"/>
    </row>
    <row r="924" spans="1:20" ht="13.2">
      <c r="A924" s="166"/>
      <c r="B924" s="166"/>
      <c r="C924" s="167"/>
      <c r="D924" s="103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5"/>
      <c r="T924" s="105"/>
    </row>
    <row r="925" spans="1:20" ht="13.2">
      <c r="A925" s="166"/>
      <c r="B925" s="166"/>
      <c r="C925" s="167"/>
      <c r="D925" s="103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5"/>
      <c r="T925" s="105"/>
    </row>
    <row r="926" spans="1:20" ht="13.2">
      <c r="A926" s="166"/>
      <c r="B926" s="166"/>
      <c r="C926" s="167"/>
      <c r="D926" s="103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5"/>
      <c r="T926" s="105"/>
    </row>
    <row r="927" spans="1:20" ht="13.2">
      <c r="A927" s="166"/>
      <c r="B927" s="166"/>
      <c r="C927" s="167"/>
      <c r="D927" s="103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5"/>
      <c r="T927" s="105"/>
    </row>
    <row r="928" spans="1:20" ht="13.2">
      <c r="A928" s="166"/>
      <c r="B928" s="166"/>
      <c r="C928" s="167"/>
      <c r="D928" s="103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5"/>
      <c r="T928" s="105"/>
    </row>
    <row r="929" spans="1:20" ht="13.2">
      <c r="A929" s="166"/>
      <c r="B929" s="166"/>
      <c r="C929" s="167"/>
      <c r="D929" s="103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5"/>
      <c r="T929" s="105"/>
    </row>
    <row r="930" spans="1:20" ht="13.2">
      <c r="A930" s="166"/>
      <c r="B930" s="166"/>
      <c r="C930" s="167"/>
      <c r="D930" s="103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5"/>
      <c r="T930" s="105"/>
    </row>
    <row r="931" spans="1:20" ht="13.2">
      <c r="A931" s="166"/>
      <c r="B931" s="166"/>
      <c r="C931" s="167"/>
      <c r="D931" s="103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5"/>
      <c r="T931" s="105"/>
    </row>
    <row r="932" spans="1:20" ht="13.2">
      <c r="A932" s="166"/>
      <c r="B932" s="166"/>
      <c r="C932" s="167"/>
      <c r="D932" s="103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5"/>
      <c r="T932" s="105"/>
    </row>
    <row r="933" spans="1:20" ht="13.2">
      <c r="A933" s="166"/>
      <c r="B933" s="166"/>
      <c r="C933" s="167"/>
      <c r="D933" s="103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5"/>
      <c r="T933" s="105"/>
    </row>
    <row r="934" spans="1:20" ht="13.2">
      <c r="A934" s="166"/>
      <c r="B934" s="166"/>
      <c r="C934" s="167"/>
      <c r="D934" s="103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5"/>
      <c r="T934" s="105"/>
    </row>
    <row r="935" spans="1:20" ht="13.2">
      <c r="A935" s="166"/>
      <c r="B935" s="166"/>
      <c r="C935" s="167"/>
      <c r="D935" s="103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5"/>
      <c r="T935" s="105"/>
    </row>
    <row r="936" spans="1:20" ht="13.2">
      <c r="A936" s="166"/>
      <c r="B936" s="166"/>
      <c r="C936" s="167"/>
      <c r="D936" s="103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5"/>
      <c r="T936" s="105"/>
    </row>
    <row r="937" spans="1:20" ht="13.2">
      <c r="A937" s="166"/>
      <c r="B937" s="166"/>
      <c r="C937" s="167"/>
      <c r="D937" s="103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5"/>
      <c r="T937" s="105"/>
    </row>
    <row r="938" spans="1:20" ht="13.2">
      <c r="A938" s="166"/>
      <c r="B938" s="166"/>
      <c r="C938" s="167"/>
      <c r="D938" s="103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5"/>
      <c r="T938" s="105"/>
    </row>
    <row r="939" spans="1:20" ht="13.2">
      <c r="A939" s="166"/>
      <c r="B939" s="166"/>
      <c r="C939" s="167"/>
      <c r="D939" s="103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5"/>
      <c r="T939" s="105"/>
    </row>
    <row r="940" spans="1:20" ht="13.2">
      <c r="A940" s="166"/>
      <c r="B940" s="166"/>
      <c r="C940" s="167"/>
      <c r="D940" s="103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5"/>
      <c r="T940" s="105"/>
    </row>
    <row r="941" spans="1:20" ht="13.2">
      <c r="A941" s="166"/>
      <c r="B941" s="166"/>
      <c r="C941" s="167"/>
      <c r="D941" s="103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5"/>
      <c r="T941" s="105"/>
    </row>
    <row r="942" spans="1:20" ht="13.2">
      <c r="A942" s="166"/>
      <c r="B942" s="166"/>
      <c r="C942" s="167"/>
      <c r="D942" s="103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5"/>
      <c r="T942" s="105"/>
    </row>
    <row r="943" spans="1:20" ht="13.2">
      <c r="A943" s="166"/>
      <c r="B943" s="166"/>
      <c r="C943" s="167"/>
      <c r="D943" s="103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5"/>
      <c r="T943" s="105"/>
    </row>
    <row r="944" spans="1:20" ht="13.2">
      <c r="A944" s="166"/>
      <c r="B944" s="166"/>
      <c r="C944" s="167"/>
      <c r="D944" s="103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5"/>
      <c r="T944" s="105"/>
    </row>
    <row r="945" spans="1:20" ht="13.2">
      <c r="A945" s="166"/>
      <c r="B945" s="166"/>
      <c r="C945" s="167"/>
      <c r="D945" s="103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5"/>
      <c r="T945" s="105"/>
    </row>
    <row r="946" spans="1:20" ht="13.2">
      <c r="A946" s="166"/>
      <c r="B946" s="166"/>
      <c r="C946" s="167"/>
      <c r="D946" s="103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5"/>
      <c r="T946" s="105"/>
    </row>
    <row r="947" spans="1:20" ht="13.2">
      <c r="A947" s="166"/>
      <c r="B947" s="166"/>
      <c r="C947" s="167"/>
      <c r="D947" s="103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5"/>
      <c r="T947" s="105"/>
    </row>
    <row r="948" spans="1:20" ht="13.2">
      <c r="A948" s="166"/>
      <c r="B948" s="166"/>
      <c r="C948" s="167"/>
      <c r="D948" s="103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5"/>
      <c r="T948" s="105"/>
    </row>
    <row r="949" spans="1:20" ht="13.2">
      <c r="A949" s="166"/>
      <c r="B949" s="166"/>
      <c r="C949" s="167"/>
      <c r="D949" s="103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5"/>
      <c r="T949" s="105"/>
    </row>
    <row r="950" spans="1:20" ht="13.2">
      <c r="A950" s="166"/>
      <c r="B950" s="166"/>
      <c r="C950" s="167"/>
      <c r="D950" s="103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5"/>
      <c r="T950" s="105"/>
    </row>
    <row r="951" spans="1:20" ht="13.2">
      <c r="A951" s="166"/>
      <c r="B951" s="166"/>
      <c r="C951" s="167"/>
      <c r="D951" s="103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5"/>
      <c r="T951" s="105"/>
    </row>
    <row r="952" spans="1:20" ht="13.2">
      <c r="A952" s="166"/>
      <c r="B952" s="166"/>
      <c r="C952" s="167"/>
      <c r="D952" s="103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5"/>
      <c r="T952" s="105"/>
    </row>
    <row r="953" spans="1:20" ht="13.2">
      <c r="A953" s="166"/>
      <c r="B953" s="166"/>
      <c r="C953" s="167"/>
      <c r="D953" s="103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5"/>
      <c r="T953" s="105"/>
    </row>
    <row r="954" spans="1:20" ht="13.2">
      <c r="A954" s="166"/>
      <c r="B954" s="166"/>
      <c r="C954" s="167"/>
      <c r="D954" s="103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5"/>
      <c r="T954" s="105"/>
    </row>
    <row r="955" spans="1:20" ht="13.2">
      <c r="A955" s="166"/>
      <c r="B955" s="166"/>
      <c r="C955" s="167"/>
      <c r="D955" s="103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5"/>
      <c r="T955" s="105"/>
    </row>
    <row r="956" spans="1:20" ht="13.2">
      <c r="A956" s="166"/>
      <c r="B956" s="166"/>
      <c r="C956" s="167"/>
      <c r="D956" s="103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5"/>
      <c r="T956" s="105"/>
    </row>
    <row r="957" spans="1:20" ht="13.2">
      <c r="A957" s="166"/>
      <c r="B957" s="166"/>
      <c r="C957" s="167"/>
      <c r="D957" s="103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5"/>
      <c r="T957" s="105"/>
    </row>
    <row r="958" spans="1:20" ht="13.2">
      <c r="A958" s="166"/>
      <c r="B958" s="166"/>
      <c r="C958" s="167"/>
      <c r="D958" s="103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5"/>
      <c r="T958" s="105"/>
    </row>
    <row r="959" spans="1:20" ht="13.2">
      <c r="A959" s="166"/>
      <c r="B959" s="166"/>
      <c r="C959" s="167"/>
      <c r="D959" s="103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5"/>
      <c r="T959" s="105"/>
    </row>
    <row r="960" spans="1:20" ht="13.2">
      <c r="A960" s="166"/>
      <c r="B960" s="166"/>
      <c r="C960" s="167"/>
      <c r="D960" s="103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5"/>
      <c r="T960" s="105"/>
    </row>
    <row r="961" spans="1:20" ht="13.2">
      <c r="A961" s="166"/>
      <c r="B961" s="166"/>
      <c r="C961" s="167"/>
      <c r="D961" s="103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5"/>
      <c r="T961" s="105"/>
    </row>
    <row r="962" spans="1:20" ht="13.2">
      <c r="A962" s="166"/>
      <c r="B962" s="166"/>
      <c r="C962" s="167"/>
      <c r="D962" s="103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5"/>
      <c r="T962" s="105"/>
    </row>
    <row r="963" spans="1:20" ht="13.2">
      <c r="A963" s="166"/>
      <c r="B963" s="166"/>
      <c r="C963" s="167"/>
      <c r="D963" s="103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5"/>
      <c r="T963" s="105"/>
    </row>
    <row r="964" spans="1:20" ht="13.2">
      <c r="A964" s="166"/>
      <c r="B964" s="166"/>
      <c r="C964" s="167"/>
      <c r="D964" s="103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5"/>
      <c r="T964" s="105"/>
    </row>
    <row r="965" spans="1:20" ht="13.2">
      <c r="A965" s="166"/>
      <c r="B965" s="166"/>
      <c r="C965" s="167"/>
      <c r="D965" s="103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5"/>
      <c r="T965" s="105"/>
    </row>
    <row r="966" spans="1:20" ht="13.2">
      <c r="A966" s="166"/>
      <c r="B966" s="166"/>
      <c r="C966" s="167"/>
      <c r="D966" s="103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5"/>
      <c r="T966" s="105"/>
    </row>
    <row r="967" spans="1:20" ht="13.2">
      <c r="A967" s="166"/>
      <c r="B967" s="166"/>
      <c r="C967" s="167"/>
      <c r="D967" s="103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5"/>
      <c r="T967" s="105"/>
    </row>
    <row r="968" spans="1:20" ht="13.2">
      <c r="A968" s="166"/>
      <c r="B968" s="166"/>
      <c r="C968" s="167"/>
      <c r="D968" s="103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5"/>
      <c r="T968" s="105"/>
    </row>
    <row r="969" spans="1:20" ht="13.2">
      <c r="A969" s="166"/>
      <c r="B969" s="166"/>
      <c r="C969" s="167"/>
      <c r="D969" s="103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5"/>
      <c r="T969" s="105"/>
    </row>
    <row r="970" spans="1:20" ht="13.2">
      <c r="A970" s="166"/>
      <c r="B970" s="166"/>
      <c r="C970" s="167"/>
      <c r="D970" s="103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5"/>
      <c r="T970" s="105"/>
    </row>
    <row r="971" spans="1:20" ht="13.2">
      <c r="A971" s="166"/>
      <c r="B971" s="166"/>
      <c r="C971" s="167"/>
      <c r="D971" s="103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5"/>
      <c r="T971" s="105"/>
    </row>
    <row r="972" spans="1:20" ht="13.2">
      <c r="A972" s="166"/>
      <c r="B972" s="166"/>
      <c r="C972" s="167"/>
      <c r="D972" s="103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5"/>
      <c r="T972" s="105"/>
    </row>
    <row r="973" spans="1:20" ht="13.2">
      <c r="A973" s="166"/>
      <c r="B973" s="166"/>
      <c r="C973" s="167"/>
      <c r="D973" s="103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5"/>
      <c r="T973" s="105"/>
    </row>
    <row r="974" spans="1:20" ht="13.2">
      <c r="A974" s="166"/>
      <c r="B974" s="166"/>
      <c r="C974" s="167"/>
      <c r="D974" s="103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5"/>
      <c r="T974" s="105"/>
    </row>
    <row r="975" spans="1:20" ht="13.2">
      <c r="A975" s="166"/>
      <c r="B975" s="166"/>
      <c r="C975" s="167"/>
      <c r="D975" s="103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5"/>
      <c r="T975" s="105"/>
    </row>
    <row r="976" spans="1:20" ht="13.2">
      <c r="A976" s="166"/>
      <c r="B976" s="166"/>
      <c r="C976" s="167"/>
      <c r="D976" s="103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5"/>
      <c r="T976" s="105"/>
    </row>
    <row r="977" spans="1:20" ht="13.2">
      <c r="A977" s="166"/>
      <c r="B977" s="166"/>
      <c r="C977" s="167"/>
      <c r="D977" s="103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5"/>
      <c r="T977" s="105"/>
    </row>
    <row r="978" spans="1:20" ht="13.2">
      <c r="A978" s="166"/>
      <c r="B978" s="166"/>
      <c r="C978" s="167"/>
      <c r="D978" s="103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5"/>
      <c r="T978" s="105"/>
    </row>
    <row r="979" spans="1:20" ht="13.2">
      <c r="A979" s="166"/>
      <c r="B979" s="166"/>
      <c r="C979" s="167"/>
      <c r="D979" s="103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5"/>
      <c r="T979" s="105"/>
    </row>
    <row r="980" spans="1:20" ht="13.2">
      <c r="A980" s="166"/>
      <c r="B980" s="166"/>
      <c r="C980" s="167"/>
      <c r="D980" s="103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5"/>
      <c r="T980" s="105"/>
    </row>
    <row r="981" spans="1:20" ht="13.2">
      <c r="A981" s="166"/>
      <c r="B981" s="166"/>
      <c r="C981" s="167"/>
      <c r="D981" s="103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5"/>
      <c r="T981" s="105"/>
    </row>
    <row r="982" spans="1:20" ht="13.2">
      <c r="A982" s="166"/>
      <c r="B982" s="166"/>
      <c r="C982" s="167"/>
      <c r="D982" s="103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5"/>
      <c r="T982" s="105"/>
    </row>
    <row r="983" spans="1:20" ht="13.2">
      <c r="A983" s="166"/>
      <c r="B983" s="166"/>
      <c r="C983" s="167"/>
      <c r="D983" s="103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5"/>
      <c r="T983" s="105"/>
    </row>
    <row r="984" spans="1:20" ht="13.2">
      <c r="A984" s="166"/>
      <c r="B984" s="166"/>
      <c r="C984" s="167"/>
      <c r="D984" s="103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5"/>
      <c r="T984" s="105"/>
    </row>
    <row r="985" spans="1:20" ht="13.2">
      <c r="A985" s="166"/>
      <c r="B985" s="166"/>
      <c r="C985" s="167"/>
      <c r="D985" s="103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5"/>
      <c r="T985" s="105"/>
    </row>
    <row r="986" spans="1:20" ht="13.2">
      <c r="A986" s="166"/>
      <c r="B986" s="166"/>
      <c r="C986" s="167"/>
      <c r="D986" s="103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5"/>
      <c r="T986" s="105"/>
    </row>
    <row r="987" spans="1:20" ht="13.2">
      <c r="A987" s="166"/>
      <c r="B987" s="166"/>
      <c r="C987" s="167"/>
      <c r="D987" s="103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5"/>
      <c r="T987" s="105"/>
    </row>
    <row r="988" spans="1:20" ht="13.2">
      <c r="A988" s="166"/>
      <c r="B988" s="166"/>
      <c r="C988" s="167"/>
      <c r="D988" s="103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5"/>
      <c r="T988" s="105"/>
    </row>
    <row r="989" spans="1:20" ht="13.2">
      <c r="A989" s="166"/>
      <c r="B989" s="166"/>
      <c r="C989" s="167"/>
      <c r="D989" s="103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5"/>
      <c r="T989" s="105"/>
    </row>
    <row r="990" spans="1:20" ht="13.2">
      <c r="A990" s="166"/>
      <c r="B990" s="166"/>
      <c r="C990" s="167"/>
      <c r="D990" s="103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5"/>
      <c r="T990" s="105"/>
    </row>
    <row r="991" spans="1:20" ht="13.2">
      <c r="A991" s="166"/>
      <c r="B991" s="166"/>
      <c r="C991" s="167"/>
      <c r="D991" s="103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5"/>
      <c r="T991" s="105"/>
    </row>
    <row r="992" spans="1:20" ht="13.2">
      <c r="A992" s="166"/>
      <c r="B992" s="166"/>
      <c r="C992" s="167"/>
      <c r="D992" s="103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5"/>
      <c r="T992" s="105"/>
    </row>
    <row r="993" spans="1:20" ht="13.2">
      <c r="A993" s="166"/>
      <c r="B993" s="166"/>
      <c r="C993" s="167"/>
      <c r="D993" s="103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5"/>
      <c r="T993" s="105"/>
    </row>
    <row r="994" spans="1:20" ht="13.2">
      <c r="A994" s="166"/>
      <c r="B994" s="166"/>
      <c r="C994" s="167"/>
      <c r="D994" s="103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5"/>
      <c r="T994" s="105"/>
    </row>
    <row r="995" spans="1:20" ht="13.2">
      <c r="A995" s="166"/>
      <c r="B995" s="166"/>
      <c r="C995" s="167"/>
      <c r="D995" s="103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5"/>
      <c r="T995" s="105"/>
    </row>
    <row r="996" spans="1:20" ht="13.2">
      <c r="A996" s="166"/>
      <c r="B996" s="166"/>
      <c r="C996" s="167"/>
      <c r="D996" s="103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5"/>
      <c r="T996" s="105"/>
    </row>
    <row r="997" spans="1:20" ht="13.2">
      <c r="A997" s="166"/>
      <c r="B997" s="166"/>
      <c r="C997" s="167"/>
      <c r="D997" s="103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5"/>
      <c r="T997" s="105"/>
    </row>
    <row r="998" spans="1:20" ht="13.2">
      <c r="A998" s="166"/>
      <c r="B998" s="166"/>
      <c r="C998" s="167"/>
      <c r="D998" s="103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5"/>
      <c r="T998" s="105"/>
    </row>
    <row r="999" spans="1:20" ht="13.2">
      <c r="A999" s="166"/>
      <c r="B999" s="166"/>
      <c r="C999" s="167"/>
      <c r="D999" s="103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5"/>
      <c r="T999" s="105"/>
    </row>
    <row r="1000" spans="1:20" ht="13.2">
      <c r="A1000" s="166"/>
      <c r="B1000" s="166"/>
      <c r="C1000" s="167"/>
      <c r="D1000" s="103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5"/>
      <c r="T1000" s="105"/>
    </row>
    <row r="1001" spans="1:20" ht="13.2">
      <c r="A1001" s="166"/>
      <c r="B1001" s="166"/>
      <c r="C1001" s="167"/>
      <c r="D1001" s="103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5"/>
      <c r="T1001" s="105"/>
    </row>
    <row r="1002" spans="1:20" ht="13.2">
      <c r="A1002" s="166"/>
      <c r="B1002" s="166"/>
      <c r="C1002" s="167"/>
      <c r="D1002" s="103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5"/>
      <c r="T1002" s="105"/>
    </row>
    <row r="1003" spans="1:20" ht="13.2">
      <c r="A1003" s="166"/>
      <c r="B1003" s="166"/>
      <c r="C1003" s="167"/>
      <c r="D1003" s="103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5"/>
      <c r="T1003" s="105"/>
    </row>
    <row r="1004" spans="1:20" ht="13.2">
      <c r="A1004" s="166"/>
      <c r="B1004" s="166"/>
      <c r="C1004" s="167"/>
      <c r="D1004" s="103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5"/>
      <c r="T1004" s="105"/>
    </row>
    <row r="1005" spans="1:20" ht="13.2">
      <c r="A1005" s="166"/>
      <c r="B1005" s="166"/>
      <c r="C1005" s="167"/>
      <c r="D1005" s="103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5"/>
      <c r="T1005" s="105"/>
    </row>
    <row r="1006" spans="1:20" ht="13.2">
      <c r="A1006" s="166"/>
      <c r="B1006" s="166"/>
      <c r="C1006" s="167"/>
      <c r="D1006" s="103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5"/>
      <c r="T1006" s="105"/>
    </row>
    <row r="1007" spans="1:20" ht="13.2">
      <c r="A1007" s="166"/>
      <c r="B1007" s="166"/>
      <c r="C1007" s="167"/>
      <c r="D1007" s="103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5"/>
      <c r="T1007" s="105"/>
    </row>
    <row r="1008" spans="1:20" ht="13.2">
      <c r="A1008" s="166"/>
      <c r="B1008" s="166"/>
      <c r="C1008" s="167"/>
      <c r="D1008" s="103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5"/>
      <c r="T1008" s="105"/>
    </row>
    <row r="1009" spans="1:20" ht="13.2">
      <c r="A1009" s="166"/>
      <c r="B1009" s="166"/>
      <c r="C1009" s="167"/>
      <c r="D1009" s="103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5"/>
      <c r="T1009" s="105"/>
    </row>
    <row r="1010" spans="1:20" ht="13.2">
      <c r="A1010" s="166"/>
      <c r="B1010" s="166"/>
      <c r="C1010" s="167"/>
      <c r="D1010" s="103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5"/>
      <c r="T1010" s="105"/>
    </row>
    <row r="1011" spans="1:20" ht="13.2">
      <c r="A1011" s="166"/>
      <c r="B1011" s="166"/>
      <c r="C1011" s="167"/>
      <c r="D1011" s="103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5"/>
      <c r="T1011" s="105"/>
    </row>
    <row r="1012" spans="1:20" ht="13.2">
      <c r="A1012" s="166"/>
      <c r="B1012" s="166"/>
      <c r="C1012" s="167"/>
      <c r="D1012" s="103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5"/>
      <c r="T1012" s="105"/>
    </row>
    <row r="1013" spans="1:20" ht="13.2">
      <c r="A1013" s="166"/>
      <c r="B1013" s="166"/>
      <c r="C1013" s="167"/>
      <c r="D1013" s="103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5"/>
      <c r="T1013" s="105"/>
    </row>
    <row r="1014" spans="1:20" ht="13.2">
      <c r="A1014" s="166"/>
      <c r="B1014" s="166"/>
      <c r="C1014" s="167"/>
      <c r="D1014" s="103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5"/>
      <c r="T1014" s="105"/>
    </row>
    <row r="1015" spans="1:20" ht="13.2">
      <c r="A1015" s="166"/>
      <c r="B1015" s="166"/>
      <c r="C1015" s="167"/>
      <c r="D1015" s="103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Q1015" s="104"/>
      <c r="R1015" s="104"/>
      <c r="S1015" s="105"/>
      <c r="T1015" s="105"/>
    </row>
    <row r="1016" spans="1:20" ht="13.2">
      <c r="A1016" s="166"/>
      <c r="B1016" s="166"/>
      <c r="C1016" s="167"/>
      <c r="D1016" s="103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5"/>
      <c r="T1016" s="105"/>
    </row>
  </sheetData>
  <mergeCells count="14">
    <mergeCell ref="I190:J190"/>
    <mergeCell ref="I192:J192"/>
    <mergeCell ref="D1:R1"/>
    <mergeCell ref="D3:R3"/>
    <mergeCell ref="D16:R16"/>
    <mergeCell ref="D63:R63"/>
    <mergeCell ref="D66:R66"/>
    <mergeCell ref="D69:R69"/>
    <mergeCell ref="D156:R156"/>
    <mergeCell ref="D161:R161"/>
    <mergeCell ref="D169:R169"/>
    <mergeCell ref="D180:R180"/>
    <mergeCell ref="D183:R183"/>
    <mergeCell ref="D186:R186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T1018"/>
  <sheetViews>
    <sheetView workbookViewId="0">
      <pane ySplit="5" topLeftCell="A6" activePane="bottomLeft" state="frozen"/>
      <selection pane="bottomLeft" activeCell="D3" sqref="D3:R3"/>
    </sheetView>
  </sheetViews>
  <sheetFormatPr defaultColWidth="12.5546875" defaultRowHeight="15.75" customHeight="1" outlineLevelRow="1" outlineLevelCol="1"/>
  <cols>
    <col min="1" max="1" width="12.44140625" hidden="1" customWidth="1" outlineLevel="1"/>
    <col min="2" max="2" width="11.33203125" hidden="1" customWidth="1" outlineLevel="1"/>
    <col min="3" max="3" width="13.5546875" hidden="1" customWidth="1" outlineLevel="1"/>
    <col min="4" max="4" width="38.5546875" customWidth="1" collapsed="1"/>
    <col min="6" max="6" width="12.88671875" customWidth="1"/>
  </cols>
  <sheetData>
    <row r="1" spans="1:20" ht="17.399999999999999">
      <c r="A1" s="135"/>
      <c r="B1" s="135"/>
      <c r="C1" s="136"/>
      <c r="D1" s="345" t="str">
        <f>'4611010'!D1</f>
        <v>Розрахунок до кошторису по загальному фонду на 2024 рік по галузі "Освіта" Подільського району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54"/>
      <c r="T1" s="54"/>
    </row>
    <row r="2" spans="1:20" ht="13.8">
      <c r="A2" s="137"/>
      <c r="B2" s="137"/>
      <c r="C2" s="138"/>
      <c r="D2" s="55"/>
      <c r="E2" s="56"/>
      <c r="F2" s="56"/>
      <c r="G2" s="56"/>
      <c r="H2" s="56"/>
      <c r="I2" s="56"/>
      <c r="J2" s="56"/>
      <c r="K2" s="56"/>
      <c r="L2" s="56"/>
      <c r="M2" s="56"/>
      <c r="N2" s="57"/>
      <c r="O2" s="57"/>
      <c r="P2" s="57"/>
      <c r="Q2" s="57"/>
      <c r="R2" s="57"/>
      <c r="S2" s="58"/>
      <c r="T2" s="58"/>
    </row>
    <row r="3" spans="1:20" ht="13.8">
      <c r="A3" s="137"/>
      <c r="B3" s="137"/>
      <c r="C3" s="138"/>
      <c r="D3" s="346" t="s">
        <v>317</v>
      </c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58"/>
      <c r="T3" s="58"/>
    </row>
    <row r="4" spans="1:20" ht="13.8">
      <c r="A4" s="137"/>
      <c r="B4" s="137"/>
      <c r="C4" s="138"/>
      <c r="D4" s="55"/>
      <c r="E4" s="56"/>
      <c r="F4" s="56"/>
      <c r="G4" s="56"/>
      <c r="H4" s="56"/>
      <c r="I4" s="56"/>
      <c r="J4" s="56"/>
      <c r="K4" s="56"/>
      <c r="L4" s="56"/>
      <c r="M4" s="56"/>
      <c r="N4" s="57"/>
      <c r="O4" s="57"/>
      <c r="P4" s="57"/>
      <c r="Q4" s="57"/>
      <c r="R4" s="57" t="s">
        <v>1</v>
      </c>
      <c r="S4" s="58"/>
      <c r="T4" s="58"/>
    </row>
    <row r="5" spans="1:20" ht="27.6">
      <c r="A5" s="139"/>
      <c r="B5" s="139"/>
      <c r="C5" s="140" t="s">
        <v>241</v>
      </c>
      <c r="D5" s="182" t="s">
        <v>2</v>
      </c>
      <c r="E5" s="183" t="s">
        <v>318</v>
      </c>
      <c r="F5" s="183" t="s">
        <v>259</v>
      </c>
      <c r="G5" s="183" t="s">
        <v>260</v>
      </c>
      <c r="H5" s="183" t="s">
        <v>261</v>
      </c>
      <c r="I5" s="183" t="s">
        <v>262</v>
      </c>
      <c r="J5" s="183" t="s">
        <v>263</v>
      </c>
      <c r="K5" s="183" t="s">
        <v>264</v>
      </c>
      <c r="L5" s="183" t="s">
        <v>265</v>
      </c>
      <c r="M5" s="183" t="s">
        <v>266</v>
      </c>
      <c r="N5" s="183" t="s">
        <v>267</v>
      </c>
      <c r="O5" s="183" t="s">
        <v>268</v>
      </c>
      <c r="P5" s="183" t="s">
        <v>269</v>
      </c>
      <c r="Q5" s="183" t="s">
        <v>270</v>
      </c>
      <c r="R5" s="59" t="s">
        <v>13</v>
      </c>
      <c r="S5" s="58"/>
      <c r="T5" s="58"/>
    </row>
    <row r="6" spans="1:20" ht="15.6">
      <c r="A6" s="142"/>
      <c r="B6" s="142"/>
      <c r="C6" s="105"/>
      <c r="D6" s="144" t="s">
        <v>242</v>
      </c>
      <c r="E6" s="145" t="e">
        <f t="shared" ref="E6:R6" si="0">E7+E8</f>
        <v>#REF!</v>
      </c>
      <c r="F6" s="145" t="e">
        <f t="shared" si="0"/>
        <v>#REF!</v>
      </c>
      <c r="G6" s="145" t="e">
        <f t="shared" si="0"/>
        <v>#REF!</v>
      </c>
      <c r="H6" s="145" t="e">
        <f t="shared" si="0"/>
        <v>#REF!</v>
      </c>
      <c r="I6" s="145" t="e">
        <f t="shared" si="0"/>
        <v>#REF!</v>
      </c>
      <c r="J6" s="145" t="e">
        <f t="shared" si="0"/>
        <v>#REF!</v>
      </c>
      <c r="K6" s="145" t="e">
        <f t="shared" si="0"/>
        <v>#REF!</v>
      </c>
      <c r="L6" s="145" t="e">
        <f t="shared" si="0"/>
        <v>#REF!</v>
      </c>
      <c r="M6" s="145" t="e">
        <f t="shared" si="0"/>
        <v>#REF!</v>
      </c>
      <c r="N6" s="145" t="e">
        <f t="shared" si="0"/>
        <v>#REF!</v>
      </c>
      <c r="O6" s="145" t="e">
        <f t="shared" si="0"/>
        <v>#REF!</v>
      </c>
      <c r="P6" s="145" t="e">
        <f t="shared" si="0"/>
        <v>#REF!</v>
      </c>
      <c r="Q6" s="145" t="e">
        <f t="shared" si="0"/>
        <v>#REF!</v>
      </c>
      <c r="R6" s="145" t="e">
        <f t="shared" si="0"/>
        <v>#REF!</v>
      </c>
      <c r="S6" s="30" t="e">
        <f t="shared" ref="S6:S15" si="1">SUM(F6:Q6)</f>
        <v>#REF!</v>
      </c>
      <c r="T6" s="65" t="e">
        <f t="shared" ref="T6:T15" si="2">R6-E6</f>
        <v>#REF!</v>
      </c>
    </row>
    <row r="7" spans="1:20" ht="15.6">
      <c r="A7" s="142" t="s">
        <v>243</v>
      </c>
      <c r="B7" s="142">
        <f>1465503.625</f>
        <v>1465503.625</v>
      </c>
      <c r="C7" s="104" t="e">
        <f>R7+R8</f>
        <v>#REF!</v>
      </c>
      <c r="D7" s="63" t="s">
        <v>25</v>
      </c>
      <c r="E7" s="64" t="e">
        <f t="shared" ref="E7:Q7" si="3">E9+E10+E63+E66+E69+E157+E160+E170+E181+E184+E187+E190</f>
        <v>#REF!</v>
      </c>
      <c r="F7" s="64" t="e">
        <f t="shared" si="3"/>
        <v>#REF!</v>
      </c>
      <c r="G7" s="64" t="e">
        <f t="shared" si="3"/>
        <v>#REF!</v>
      </c>
      <c r="H7" s="64" t="e">
        <f t="shared" si="3"/>
        <v>#REF!</v>
      </c>
      <c r="I7" s="64" t="e">
        <f t="shared" si="3"/>
        <v>#REF!</v>
      </c>
      <c r="J7" s="64" t="e">
        <f t="shared" si="3"/>
        <v>#REF!</v>
      </c>
      <c r="K7" s="64" t="e">
        <f t="shared" si="3"/>
        <v>#REF!</v>
      </c>
      <c r="L7" s="64" t="e">
        <f t="shared" si="3"/>
        <v>#REF!</v>
      </c>
      <c r="M7" s="64" t="e">
        <f t="shared" si="3"/>
        <v>#REF!</v>
      </c>
      <c r="N7" s="64" t="e">
        <f t="shared" si="3"/>
        <v>#REF!</v>
      </c>
      <c r="O7" s="64" t="e">
        <f t="shared" si="3"/>
        <v>#REF!</v>
      </c>
      <c r="P7" s="64" t="e">
        <f t="shared" si="3"/>
        <v>#REF!</v>
      </c>
      <c r="Q7" s="64" t="e">
        <f t="shared" si="3"/>
        <v>#REF!</v>
      </c>
      <c r="R7" s="66" t="e">
        <f t="shared" ref="R7:R12" si="4">SUM(F7:Q7)</f>
        <v>#REF!</v>
      </c>
      <c r="S7" s="30" t="e">
        <f t="shared" si="1"/>
        <v>#REF!</v>
      </c>
      <c r="T7" s="65" t="e">
        <f t="shared" si="2"/>
        <v>#REF!</v>
      </c>
    </row>
    <row r="8" spans="1:20" ht="15.6">
      <c r="A8" s="142"/>
      <c r="B8" s="148">
        <f>395193.756+978.3</f>
        <v>396172.05599999998</v>
      </c>
      <c r="C8" s="148" t="e">
        <f>B7-C7</f>
        <v>#REF!</v>
      </c>
      <c r="D8" s="63" t="s">
        <v>26</v>
      </c>
      <c r="E8" s="64" t="e">
        <f t="shared" ref="E8:P8" si="5">E11+E12+E183</f>
        <v>#REF!</v>
      </c>
      <c r="F8" s="64">
        <f t="shared" si="5"/>
        <v>1432.663</v>
      </c>
      <c r="G8" s="64">
        <f t="shared" si="5"/>
        <v>1174.2329999999999</v>
      </c>
      <c r="H8" s="64">
        <f t="shared" si="5"/>
        <v>1409.6970000000001</v>
      </c>
      <c r="I8" s="64">
        <f t="shared" si="5"/>
        <v>1604.809</v>
      </c>
      <c r="J8" s="64">
        <f t="shared" si="5"/>
        <v>1605.866</v>
      </c>
      <c r="K8" s="64">
        <f t="shared" si="5"/>
        <v>3636.2759999999998</v>
      </c>
      <c r="L8" s="64">
        <f t="shared" si="5"/>
        <v>424.334</v>
      </c>
      <c r="M8" s="64">
        <f t="shared" si="5"/>
        <v>424.55600000000004</v>
      </c>
      <c r="N8" s="64">
        <f t="shared" si="5"/>
        <v>1608.6010000000001</v>
      </c>
      <c r="O8" s="64">
        <f t="shared" si="5"/>
        <v>1622.8200000000002</v>
      </c>
      <c r="P8" s="64">
        <f t="shared" si="5"/>
        <v>1636.7450000000001</v>
      </c>
      <c r="Q8" s="64">
        <f>Q11+Q12+Q183+Q37</f>
        <v>1607.19</v>
      </c>
      <c r="R8" s="66">
        <f t="shared" si="4"/>
        <v>18187.79</v>
      </c>
      <c r="S8" s="30">
        <f t="shared" si="1"/>
        <v>18187.79</v>
      </c>
      <c r="T8" s="65" t="e">
        <f t="shared" si="2"/>
        <v>#REF!</v>
      </c>
    </row>
    <row r="9" spans="1:20" ht="15.6">
      <c r="A9" s="142">
        <f>F9+G9+H9+I9+J9+K9+L9</f>
        <v>9898.7999999999993</v>
      </c>
      <c r="B9" s="148">
        <f t="shared" ref="B9:B12" si="6">R9-C9</f>
        <v>-587100.88399999996</v>
      </c>
      <c r="C9" s="142">
        <v>602584.53399999999</v>
      </c>
      <c r="D9" s="67" t="s">
        <v>27</v>
      </c>
      <c r="E9" s="68" t="e">
        <f>#REF!</f>
        <v>#REF!</v>
      </c>
      <c r="F9" s="68">
        <v>1308</v>
      </c>
      <c r="G9" s="68">
        <v>1919.829</v>
      </c>
      <c r="H9" s="68">
        <f>1080+279-51</f>
        <v>1308</v>
      </c>
      <c r="I9" s="68">
        <v>1309.4870000000001</v>
      </c>
      <c r="J9" s="68">
        <f>I9</f>
        <v>1309.4870000000001</v>
      </c>
      <c r="K9" s="68">
        <f>2514.874-500</f>
        <v>2014.8739999999998</v>
      </c>
      <c r="L9" s="68">
        <v>729.12300000000005</v>
      </c>
      <c r="M9" s="68">
        <v>623.82600000000002</v>
      </c>
      <c r="N9" s="68">
        <v>1540.2260000000001</v>
      </c>
      <c r="O9" s="68">
        <v>1140.2660000000001</v>
      </c>
      <c r="P9" s="69">
        <f t="shared" ref="P9:Q9" si="7">O9</f>
        <v>1140.2660000000001</v>
      </c>
      <c r="Q9" s="69">
        <f t="shared" si="7"/>
        <v>1140.2660000000001</v>
      </c>
      <c r="R9" s="66">
        <f t="shared" si="4"/>
        <v>15483.65</v>
      </c>
      <c r="S9" s="30">
        <f t="shared" si="1"/>
        <v>15483.65</v>
      </c>
      <c r="T9" s="65" t="e">
        <f t="shared" si="2"/>
        <v>#REF!</v>
      </c>
    </row>
    <row r="10" spans="1:20" ht="15.6">
      <c r="A10" s="142"/>
      <c r="B10" s="148">
        <f t="shared" si="6"/>
        <v>-129162.59599999999</v>
      </c>
      <c r="C10" s="142">
        <v>132568.598</v>
      </c>
      <c r="D10" s="70" t="s">
        <v>28</v>
      </c>
      <c r="E10" s="68" t="e">
        <f>#REF!</f>
        <v>#REF!</v>
      </c>
      <c r="F10" s="66">
        <v>287.76</v>
      </c>
      <c r="G10" s="66">
        <v>422.36200000000002</v>
      </c>
      <c r="H10" s="66">
        <v>287.76</v>
      </c>
      <c r="I10" s="66">
        <v>288.08699999999999</v>
      </c>
      <c r="J10" s="66">
        <v>288.08699999999999</v>
      </c>
      <c r="K10" s="66">
        <v>443.27199999999999</v>
      </c>
      <c r="L10" s="66">
        <v>160.40700000000001</v>
      </c>
      <c r="M10" s="66">
        <v>137.24100000000001</v>
      </c>
      <c r="N10" s="66">
        <v>338.84899999999999</v>
      </c>
      <c r="O10" s="66">
        <v>250.858</v>
      </c>
      <c r="P10" s="66">
        <v>250.858</v>
      </c>
      <c r="Q10" s="66">
        <v>250.46100000000001</v>
      </c>
      <c r="R10" s="66">
        <f t="shared" si="4"/>
        <v>3406.0020000000004</v>
      </c>
      <c r="S10" s="30">
        <f t="shared" si="1"/>
        <v>3406.0020000000004</v>
      </c>
      <c r="T10" s="65" t="e">
        <f t="shared" si="2"/>
        <v>#REF!</v>
      </c>
    </row>
    <row r="11" spans="1:20" ht="15.6">
      <c r="A11" s="142"/>
      <c r="B11" s="148">
        <f t="shared" si="6"/>
        <v>-282233.51</v>
      </c>
      <c r="C11" s="142">
        <v>297141.7</v>
      </c>
      <c r="D11" s="67" t="s">
        <v>29</v>
      </c>
      <c r="E11" s="68" t="e">
        <f>#REF!</f>
        <v>#REF!</v>
      </c>
      <c r="F11" s="68">
        <v>1174.3140000000001</v>
      </c>
      <c r="G11" s="68">
        <v>962.48599999999999</v>
      </c>
      <c r="H11" s="68">
        <v>1155.489</v>
      </c>
      <c r="I11" s="68">
        <v>1315.4169999999999</v>
      </c>
      <c r="J11" s="68">
        <v>1316.2840000000001</v>
      </c>
      <c r="K11" s="68">
        <v>2980.5540000000001</v>
      </c>
      <c r="L11" s="68">
        <v>347.815</v>
      </c>
      <c r="M11" s="68">
        <v>347.99700000000001</v>
      </c>
      <c r="N11" s="68">
        <v>1318.5250000000001</v>
      </c>
      <c r="O11" s="68">
        <v>1330.18</v>
      </c>
      <c r="P11" s="68">
        <v>1341.5940000000001</v>
      </c>
      <c r="Q11" s="68">
        <v>1317.5350000000001</v>
      </c>
      <c r="R11" s="66">
        <f t="shared" si="4"/>
        <v>14908.189999999999</v>
      </c>
      <c r="S11" s="30">
        <f t="shared" si="1"/>
        <v>14908.189999999999</v>
      </c>
      <c r="T11" s="65" t="e">
        <f t="shared" si="2"/>
        <v>#REF!</v>
      </c>
    </row>
    <row r="12" spans="1:20" ht="15.6">
      <c r="A12" s="142"/>
      <c r="B12" s="148">
        <f t="shared" si="6"/>
        <v>-62091.574000000001</v>
      </c>
      <c r="C12" s="142">
        <v>65371.173999999999</v>
      </c>
      <c r="D12" s="70" t="s">
        <v>28</v>
      </c>
      <c r="E12" s="68" t="e">
        <f>#REF!</f>
        <v>#REF!</v>
      </c>
      <c r="F12" s="66">
        <v>258.34899999999999</v>
      </c>
      <c r="G12" s="66">
        <v>211.74700000000001</v>
      </c>
      <c r="H12" s="66">
        <v>254.208</v>
      </c>
      <c r="I12" s="66">
        <v>289.392</v>
      </c>
      <c r="J12" s="66">
        <v>289.58199999999999</v>
      </c>
      <c r="K12" s="66">
        <v>655.72199999999998</v>
      </c>
      <c r="L12" s="66">
        <v>76.519000000000005</v>
      </c>
      <c r="M12" s="66">
        <v>76.558999999999997</v>
      </c>
      <c r="N12" s="66">
        <v>290.07600000000002</v>
      </c>
      <c r="O12" s="66">
        <v>292.64</v>
      </c>
      <c r="P12" s="66">
        <v>295.15100000000001</v>
      </c>
      <c r="Q12" s="66">
        <v>289.65499999999997</v>
      </c>
      <c r="R12" s="66">
        <f t="shared" si="4"/>
        <v>3279.5999999999995</v>
      </c>
      <c r="S12" s="30">
        <f t="shared" si="1"/>
        <v>3279.5999999999995</v>
      </c>
      <c r="T12" s="65" t="e">
        <f t="shared" si="2"/>
        <v>#REF!</v>
      </c>
    </row>
    <row r="13" spans="1:20" ht="15" hidden="1">
      <c r="A13" s="142">
        <f>A11-A12</f>
        <v>0</v>
      </c>
      <c r="B13" s="139"/>
      <c r="C13" s="140"/>
      <c r="D13" s="149"/>
      <c r="E13" s="150" t="e">
        <f>ПОТРЕБА_2024!B8+ПОТРЕБА_2024!B10</f>
        <v>#REF!</v>
      </c>
      <c r="F13" s="150" t="e">
        <f>ПОТРЕБА_2024!C8+ПОТРЕБА_2024!C10</f>
        <v>#REF!</v>
      </c>
      <c r="G13" s="150" t="e">
        <f>ПОТРЕБА_2024!D8+ПОТРЕБА_2024!D10</f>
        <v>#REF!</v>
      </c>
      <c r="H13" s="150" t="e">
        <f>ПОТРЕБА_2024!E8+ПОТРЕБА_2024!E10</f>
        <v>#REF!</v>
      </c>
      <c r="I13" s="150" t="e">
        <f>ПОТРЕБА_2024!F8+ПОТРЕБА_2024!F10</f>
        <v>#REF!</v>
      </c>
      <c r="J13" s="150" t="e">
        <f>ПОТРЕБА_2024!G8+ПОТРЕБА_2024!G10</f>
        <v>#REF!</v>
      </c>
      <c r="K13" s="150" t="e">
        <f>ПОТРЕБА_2024!H8+ПОТРЕБА_2024!H10</f>
        <v>#REF!</v>
      </c>
      <c r="L13" s="150" t="e">
        <f>ПОТРЕБА_2024!I8+ПОТРЕБА_2024!I10</f>
        <v>#REF!</v>
      </c>
      <c r="M13" s="150">
        <f>ПОТРЕБА_2024!J8+ПОТРЕБА_2024!J10</f>
        <v>0</v>
      </c>
      <c r="N13" s="149"/>
      <c r="O13" s="149"/>
      <c r="P13" s="149"/>
      <c r="Q13" s="149"/>
      <c r="R13" s="150" t="e">
        <f>ПОТРЕБА_2024!L8+ПОТРЕБА_2024!L10</f>
        <v>#REF!</v>
      </c>
      <c r="S13" s="30" t="e">
        <f t="shared" si="1"/>
        <v>#REF!</v>
      </c>
      <c r="T13" s="65" t="e">
        <f t="shared" si="2"/>
        <v>#REF!</v>
      </c>
    </row>
    <row r="14" spans="1:20" ht="15" hidden="1">
      <c r="A14" s="139" t="e">
        <f>A12/A13</f>
        <v>#DIV/0!</v>
      </c>
      <c r="B14" s="139"/>
      <c r="C14" s="140"/>
      <c r="D14" s="149"/>
      <c r="E14" s="150" t="e">
        <f t="shared" ref="E14:M14" si="8">E13-E9-E11</f>
        <v>#REF!</v>
      </c>
      <c r="F14" s="150" t="e">
        <f t="shared" si="8"/>
        <v>#REF!</v>
      </c>
      <c r="G14" s="150" t="e">
        <f t="shared" si="8"/>
        <v>#REF!</v>
      </c>
      <c r="H14" s="150" t="e">
        <f t="shared" si="8"/>
        <v>#REF!</v>
      </c>
      <c r="I14" s="150" t="e">
        <f t="shared" si="8"/>
        <v>#REF!</v>
      </c>
      <c r="J14" s="150" t="e">
        <f t="shared" si="8"/>
        <v>#REF!</v>
      </c>
      <c r="K14" s="150" t="e">
        <f t="shared" si="8"/>
        <v>#REF!</v>
      </c>
      <c r="L14" s="150" t="e">
        <f t="shared" si="8"/>
        <v>#REF!</v>
      </c>
      <c r="M14" s="150">
        <f t="shared" si="8"/>
        <v>-971.82300000000009</v>
      </c>
      <c r="N14" s="149"/>
      <c r="O14" s="149"/>
      <c r="P14" s="149"/>
      <c r="Q14" s="149"/>
      <c r="R14" s="150" t="e">
        <f>R9-R13</f>
        <v>#REF!</v>
      </c>
      <c r="S14" s="30" t="e">
        <f t="shared" si="1"/>
        <v>#REF!</v>
      </c>
      <c r="T14" s="65" t="e">
        <f t="shared" si="2"/>
        <v>#REF!</v>
      </c>
    </row>
    <row r="15" spans="1:20" ht="15" hidden="1">
      <c r="A15" s="139"/>
      <c r="B15" s="139"/>
      <c r="C15" s="140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71">
        <f t="shared" si="1"/>
        <v>0</v>
      </c>
      <c r="T15" s="146">
        <f t="shared" si="2"/>
        <v>0</v>
      </c>
    </row>
    <row r="16" spans="1:20" ht="1.5" customHeight="1">
      <c r="A16" s="142"/>
      <c r="B16" s="139"/>
      <c r="C16" s="140"/>
      <c r="D16" s="149"/>
      <c r="E16" s="149"/>
      <c r="F16" s="150">
        <f t="shared" ref="F16:R16" si="9">F9+F11</f>
        <v>2482.3140000000003</v>
      </c>
      <c r="G16" s="150">
        <f t="shared" si="9"/>
        <v>2882.3150000000001</v>
      </c>
      <c r="H16" s="150">
        <f t="shared" si="9"/>
        <v>2463.489</v>
      </c>
      <c r="I16" s="150">
        <f t="shared" si="9"/>
        <v>2624.904</v>
      </c>
      <c r="J16" s="150">
        <f t="shared" si="9"/>
        <v>2625.7710000000002</v>
      </c>
      <c r="K16" s="150">
        <f t="shared" si="9"/>
        <v>4995.4279999999999</v>
      </c>
      <c r="L16" s="150">
        <f t="shared" si="9"/>
        <v>1076.9380000000001</v>
      </c>
      <c r="M16" s="150">
        <f t="shared" si="9"/>
        <v>971.82300000000009</v>
      </c>
      <c r="N16" s="150">
        <f t="shared" si="9"/>
        <v>2858.7510000000002</v>
      </c>
      <c r="O16" s="150">
        <f t="shared" si="9"/>
        <v>2470.4459999999999</v>
      </c>
      <c r="P16" s="150">
        <f t="shared" si="9"/>
        <v>2481.86</v>
      </c>
      <c r="Q16" s="150">
        <f t="shared" si="9"/>
        <v>2457.8010000000004</v>
      </c>
      <c r="R16" s="150">
        <f t="shared" si="9"/>
        <v>30391.839999999997</v>
      </c>
      <c r="S16" s="71"/>
      <c r="T16" s="146"/>
    </row>
    <row r="17" spans="1:20" ht="15">
      <c r="A17" s="142" t="e">
        <f>F63+F66+F157+F181+F187+F190</f>
        <v>#REF!</v>
      </c>
      <c r="B17" s="139"/>
      <c r="C17" s="140"/>
      <c r="D17" s="334" t="s">
        <v>30</v>
      </c>
      <c r="E17" s="316"/>
      <c r="F17" s="316"/>
      <c r="G17" s="316"/>
      <c r="H17" s="316"/>
      <c r="I17" s="316"/>
      <c r="J17" s="316"/>
      <c r="K17" s="316"/>
      <c r="L17" s="316"/>
      <c r="M17" s="316"/>
      <c r="N17" s="316"/>
      <c r="O17" s="316"/>
      <c r="P17" s="316"/>
      <c r="Q17" s="316"/>
      <c r="R17" s="317"/>
      <c r="S17" s="71">
        <f t="shared" ref="S17:S160" si="10">SUM(F17:Q17)</f>
        <v>0</v>
      </c>
      <c r="T17" s="146">
        <f t="shared" ref="T17:T160" si="11">R17-E17</f>
        <v>0</v>
      </c>
    </row>
    <row r="18" spans="1:20" ht="15">
      <c r="A18" s="151"/>
      <c r="B18" s="151"/>
      <c r="C18" s="152"/>
      <c r="D18" s="28" t="s">
        <v>31</v>
      </c>
      <c r="E18" s="72" t="e">
        <f>#REF!</f>
        <v>#REF!</v>
      </c>
      <c r="F18" s="73"/>
      <c r="G18" s="73"/>
      <c r="H18" s="73"/>
      <c r="I18" s="73"/>
      <c r="J18" s="73"/>
      <c r="K18" s="73" t="e">
        <f t="shared" ref="K18:K19" si="12">E18</f>
        <v>#REF!</v>
      </c>
      <c r="L18" s="73"/>
      <c r="M18" s="73"/>
      <c r="N18" s="74"/>
      <c r="O18" s="74"/>
      <c r="P18" s="74"/>
      <c r="Q18" s="74"/>
      <c r="R18" s="29" t="e">
        <f t="shared" ref="R18:R62" si="13">SUM(F18:Q18)</f>
        <v>#REF!</v>
      </c>
      <c r="S18" s="30" t="e">
        <f t="shared" si="10"/>
        <v>#REF!</v>
      </c>
      <c r="T18" s="65" t="e">
        <f t="shared" si="11"/>
        <v>#REF!</v>
      </c>
    </row>
    <row r="19" spans="1:20" ht="15">
      <c r="A19" s="151"/>
      <c r="B19" s="151"/>
      <c r="C19" s="152"/>
      <c r="D19" s="28" t="s">
        <v>32</v>
      </c>
      <c r="E19" s="72" t="e">
        <f>#REF!</f>
        <v>#REF!</v>
      </c>
      <c r="F19" s="73"/>
      <c r="G19" s="73"/>
      <c r="H19" s="73"/>
      <c r="I19" s="73"/>
      <c r="J19" s="73"/>
      <c r="K19" s="73" t="e">
        <f t="shared" si="12"/>
        <v>#REF!</v>
      </c>
      <c r="L19" s="73"/>
      <c r="M19" s="73"/>
      <c r="N19" s="74"/>
      <c r="O19" s="74"/>
      <c r="P19" s="74"/>
      <c r="Q19" s="74"/>
      <c r="R19" s="29" t="e">
        <f t="shared" si="13"/>
        <v>#REF!</v>
      </c>
      <c r="S19" s="30" t="e">
        <f t="shared" si="10"/>
        <v>#REF!</v>
      </c>
      <c r="T19" s="65" t="e">
        <f t="shared" si="11"/>
        <v>#REF!</v>
      </c>
    </row>
    <row r="20" spans="1:20" ht="15">
      <c r="A20" s="151"/>
      <c r="B20" s="151"/>
      <c r="C20" s="152"/>
      <c r="D20" s="28" t="s">
        <v>290</v>
      </c>
      <c r="E20" s="72" t="e">
        <f>#REF!</f>
        <v>#REF!</v>
      </c>
      <c r="F20" s="75"/>
      <c r="G20" s="75"/>
      <c r="H20" s="73"/>
      <c r="I20" s="73"/>
      <c r="J20" s="73" t="e">
        <f>E20</f>
        <v>#REF!</v>
      </c>
      <c r="K20" s="73"/>
      <c r="L20" s="73"/>
      <c r="M20" s="73"/>
      <c r="N20" s="74"/>
      <c r="O20" s="74"/>
      <c r="P20" s="74"/>
      <c r="Q20" s="74"/>
      <c r="R20" s="29" t="e">
        <f t="shared" si="13"/>
        <v>#REF!</v>
      </c>
      <c r="S20" s="30" t="e">
        <f t="shared" si="10"/>
        <v>#REF!</v>
      </c>
      <c r="T20" s="65" t="e">
        <f t="shared" si="11"/>
        <v>#REF!</v>
      </c>
    </row>
    <row r="21" spans="1:20" ht="27.6" collapsed="1">
      <c r="A21" s="151"/>
      <c r="B21" s="151"/>
      <c r="C21" s="152"/>
      <c r="D21" s="28" t="s">
        <v>34</v>
      </c>
      <c r="E21" s="72" t="e">
        <f>#REF!</f>
        <v>#REF!</v>
      </c>
      <c r="F21" s="75"/>
      <c r="G21" s="75"/>
      <c r="H21" s="75"/>
      <c r="I21" s="73"/>
      <c r="J21" s="75"/>
      <c r="K21" s="73" t="e">
        <f>E21</f>
        <v>#REF!</v>
      </c>
      <c r="L21" s="75"/>
      <c r="M21" s="73"/>
      <c r="N21" s="74"/>
      <c r="O21" s="74"/>
      <c r="P21" s="74"/>
      <c r="Q21" s="74"/>
      <c r="R21" s="29" t="e">
        <f t="shared" si="13"/>
        <v>#REF!</v>
      </c>
      <c r="S21" s="30" t="e">
        <f t="shared" si="10"/>
        <v>#REF!</v>
      </c>
      <c r="T21" s="65" t="e">
        <f t="shared" si="11"/>
        <v>#REF!</v>
      </c>
    </row>
    <row r="22" spans="1:20" ht="15" hidden="1" outlineLevel="1">
      <c r="A22" s="151"/>
      <c r="B22" s="151"/>
      <c r="C22" s="152"/>
      <c r="D22" s="28" t="s">
        <v>35</v>
      </c>
      <c r="E22" s="72" t="e">
        <f>#REF!</f>
        <v>#REF!</v>
      </c>
      <c r="F22" s="73"/>
      <c r="G22" s="73"/>
      <c r="H22" s="73"/>
      <c r="I22" s="73"/>
      <c r="J22" s="75"/>
      <c r="K22" s="75"/>
      <c r="L22" s="73"/>
      <c r="M22" s="73"/>
      <c r="N22" s="74"/>
      <c r="O22" s="74"/>
      <c r="P22" s="74"/>
      <c r="Q22" s="74"/>
      <c r="R22" s="29">
        <f t="shared" si="13"/>
        <v>0</v>
      </c>
      <c r="S22" s="30">
        <f t="shared" si="10"/>
        <v>0</v>
      </c>
      <c r="T22" s="65" t="e">
        <f t="shared" si="11"/>
        <v>#REF!</v>
      </c>
    </row>
    <row r="23" spans="1:20" ht="15">
      <c r="A23" s="151"/>
      <c r="B23" s="151"/>
      <c r="C23" s="152"/>
      <c r="D23" s="28" t="s">
        <v>291</v>
      </c>
      <c r="E23" s="72" t="e">
        <f>#REF!</f>
        <v>#REF!</v>
      </c>
      <c r="F23" s="75"/>
      <c r="G23" s="75"/>
      <c r="H23" s="75"/>
      <c r="I23" s="73"/>
      <c r="J23" s="75"/>
      <c r="K23" s="75" t="e">
        <f t="shared" ref="K23:K24" si="14">L23</f>
        <v>#REF!</v>
      </c>
      <c r="L23" s="75" t="e">
        <f t="shared" ref="L23:L24" si="15">E23/3</f>
        <v>#REF!</v>
      </c>
      <c r="M23" s="73" t="e">
        <f t="shared" ref="M23:M24" si="16">L23</f>
        <v>#REF!</v>
      </c>
      <c r="N23" s="74"/>
      <c r="O23" s="74"/>
      <c r="P23" s="74"/>
      <c r="Q23" s="74"/>
      <c r="R23" s="29" t="e">
        <f t="shared" si="13"/>
        <v>#REF!</v>
      </c>
      <c r="S23" s="30" t="e">
        <f t="shared" si="10"/>
        <v>#REF!</v>
      </c>
      <c r="T23" s="65" t="e">
        <f t="shared" si="11"/>
        <v>#REF!</v>
      </c>
    </row>
    <row r="24" spans="1:20" ht="15">
      <c r="A24" s="151"/>
      <c r="B24" s="151"/>
      <c r="C24" s="152"/>
      <c r="D24" s="77" t="s">
        <v>37</v>
      </c>
      <c r="E24" s="72" t="e">
        <f>#REF!</f>
        <v>#REF!</v>
      </c>
      <c r="F24" s="75"/>
      <c r="G24" s="75"/>
      <c r="H24" s="75"/>
      <c r="I24" s="73"/>
      <c r="J24" s="75"/>
      <c r="K24" s="75" t="e">
        <f t="shared" si="14"/>
        <v>#REF!</v>
      </c>
      <c r="L24" s="75" t="e">
        <f t="shared" si="15"/>
        <v>#REF!</v>
      </c>
      <c r="M24" s="73" t="e">
        <f t="shared" si="16"/>
        <v>#REF!</v>
      </c>
      <c r="N24" s="74"/>
      <c r="O24" s="74"/>
      <c r="P24" s="74"/>
      <c r="Q24" s="74"/>
      <c r="R24" s="29" t="e">
        <f t="shared" si="13"/>
        <v>#REF!</v>
      </c>
      <c r="S24" s="30" t="e">
        <f t="shared" si="10"/>
        <v>#REF!</v>
      </c>
      <c r="T24" s="65" t="e">
        <f t="shared" si="11"/>
        <v>#REF!</v>
      </c>
    </row>
    <row r="25" spans="1:20" ht="27.6">
      <c r="A25" s="151"/>
      <c r="B25" s="151"/>
      <c r="C25" s="152"/>
      <c r="D25" s="28" t="s">
        <v>38</v>
      </c>
      <c r="E25" s="72" t="e">
        <f>#REF!</f>
        <v>#REF!</v>
      </c>
      <c r="F25" s="73"/>
      <c r="G25" s="75"/>
      <c r="H25" s="73"/>
      <c r="I25" s="73"/>
      <c r="J25" s="73"/>
      <c r="K25" s="73"/>
      <c r="L25" s="73"/>
      <c r="M25" s="73"/>
      <c r="N25" s="74"/>
      <c r="O25" s="74"/>
      <c r="P25" s="74"/>
      <c r="Q25" s="74"/>
      <c r="R25" s="29">
        <f t="shared" si="13"/>
        <v>0</v>
      </c>
      <c r="S25" s="30">
        <f t="shared" si="10"/>
        <v>0</v>
      </c>
      <c r="T25" s="65" t="e">
        <f t="shared" si="11"/>
        <v>#REF!</v>
      </c>
    </row>
    <row r="26" spans="1:20" ht="15">
      <c r="A26" s="151"/>
      <c r="B26" s="151"/>
      <c r="C26" s="152"/>
      <c r="D26" s="28" t="s">
        <v>292</v>
      </c>
      <c r="E26" s="72" t="e">
        <f>#REF!</f>
        <v>#REF!</v>
      </c>
      <c r="F26" s="75"/>
      <c r="G26" s="75">
        <v>10</v>
      </c>
      <c r="H26" s="75" t="e">
        <f>(E26-G26)/6</f>
        <v>#REF!</v>
      </c>
      <c r="I26" s="73" t="e">
        <f t="shared" ref="I26:M26" si="17">H26</f>
        <v>#REF!</v>
      </c>
      <c r="J26" s="75" t="e">
        <f t="shared" si="17"/>
        <v>#REF!</v>
      </c>
      <c r="K26" s="73" t="e">
        <f t="shared" si="17"/>
        <v>#REF!</v>
      </c>
      <c r="L26" s="73" t="e">
        <f t="shared" si="17"/>
        <v>#REF!</v>
      </c>
      <c r="M26" s="73" t="e">
        <f t="shared" si="17"/>
        <v>#REF!</v>
      </c>
      <c r="N26" s="74"/>
      <c r="O26" s="74"/>
      <c r="P26" s="74"/>
      <c r="Q26" s="74"/>
      <c r="R26" s="29" t="e">
        <f t="shared" si="13"/>
        <v>#REF!</v>
      </c>
      <c r="S26" s="30" t="e">
        <f t="shared" si="10"/>
        <v>#REF!</v>
      </c>
      <c r="T26" s="65" t="e">
        <f t="shared" si="11"/>
        <v>#REF!</v>
      </c>
    </row>
    <row r="27" spans="1:20" ht="27.6">
      <c r="A27" s="151"/>
      <c r="B27" s="151"/>
      <c r="C27" s="152"/>
      <c r="D27" s="28" t="s">
        <v>40</v>
      </c>
      <c r="E27" s="72" t="e">
        <f>#REF!</f>
        <v>#REF!</v>
      </c>
      <c r="F27" s="75"/>
      <c r="G27" s="75"/>
      <c r="H27" s="75"/>
      <c r="I27" s="73"/>
      <c r="J27" s="75" t="e">
        <f t="shared" ref="J27:J28" si="18">E27</f>
        <v>#REF!</v>
      </c>
      <c r="K27" s="73"/>
      <c r="L27" s="73"/>
      <c r="M27" s="73"/>
      <c r="N27" s="74"/>
      <c r="O27" s="74"/>
      <c r="P27" s="74"/>
      <c r="Q27" s="74"/>
      <c r="R27" s="29" t="e">
        <f t="shared" si="13"/>
        <v>#REF!</v>
      </c>
      <c r="S27" s="30" t="e">
        <f t="shared" si="10"/>
        <v>#REF!</v>
      </c>
      <c r="T27" s="65" t="e">
        <f t="shared" si="11"/>
        <v>#REF!</v>
      </c>
    </row>
    <row r="28" spans="1:20" ht="15">
      <c r="A28" s="151"/>
      <c r="B28" s="151"/>
      <c r="C28" s="152"/>
      <c r="D28" s="28" t="s">
        <v>41</v>
      </c>
      <c r="E28" s="72" t="e">
        <f>#REF!</f>
        <v>#REF!</v>
      </c>
      <c r="F28" s="153"/>
      <c r="G28" s="73"/>
      <c r="H28" s="73"/>
      <c r="I28" s="73"/>
      <c r="J28" s="75" t="e">
        <f t="shared" si="18"/>
        <v>#REF!</v>
      </c>
      <c r="K28" s="73"/>
      <c r="L28" s="73"/>
      <c r="M28" s="73"/>
      <c r="N28" s="74"/>
      <c r="O28" s="74"/>
      <c r="P28" s="74"/>
      <c r="Q28" s="74"/>
      <c r="R28" s="29" t="e">
        <f t="shared" si="13"/>
        <v>#REF!</v>
      </c>
      <c r="S28" s="30" t="e">
        <f t="shared" si="10"/>
        <v>#REF!</v>
      </c>
      <c r="T28" s="65" t="e">
        <f t="shared" si="11"/>
        <v>#REF!</v>
      </c>
    </row>
    <row r="29" spans="1:20" ht="15" collapsed="1">
      <c r="A29" s="151"/>
      <c r="B29" s="151"/>
      <c r="C29" s="152"/>
      <c r="D29" s="28" t="s">
        <v>42</v>
      </c>
      <c r="E29" s="72" t="e">
        <f>#REF!</f>
        <v>#REF!</v>
      </c>
      <c r="F29" s="75"/>
      <c r="G29" s="75"/>
      <c r="H29" s="75" t="e">
        <f>E29/4</f>
        <v>#REF!</v>
      </c>
      <c r="I29" s="73"/>
      <c r="J29" s="75" t="e">
        <f>H29</f>
        <v>#REF!</v>
      </c>
      <c r="K29" s="75"/>
      <c r="L29" s="75"/>
      <c r="M29" s="75" t="e">
        <f>J29</f>
        <v>#REF!</v>
      </c>
      <c r="N29" s="75" t="e">
        <f>M29</f>
        <v>#REF!</v>
      </c>
      <c r="O29" s="74"/>
      <c r="P29" s="74"/>
      <c r="Q29" s="74"/>
      <c r="R29" s="29" t="e">
        <f t="shared" si="13"/>
        <v>#REF!</v>
      </c>
      <c r="S29" s="30" t="e">
        <f t="shared" si="10"/>
        <v>#REF!</v>
      </c>
      <c r="T29" s="65" t="e">
        <f t="shared" si="11"/>
        <v>#REF!</v>
      </c>
    </row>
    <row r="30" spans="1:20" ht="15" hidden="1" outlineLevel="1">
      <c r="A30" s="151"/>
      <c r="B30" s="151"/>
      <c r="C30" s="152"/>
      <c r="D30" s="28" t="s">
        <v>43</v>
      </c>
      <c r="E30" s="72" t="e">
        <f>#REF!</f>
        <v>#REF!</v>
      </c>
      <c r="F30" s="154"/>
      <c r="G30" s="73"/>
      <c r="H30" s="73"/>
      <c r="I30" s="73"/>
      <c r="J30" s="73"/>
      <c r="K30" s="73"/>
      <c r="L30" s="73"/>
      <c r="M30" s="73"/>
      <c r="N30" s="74"/>
      <c r="O30" s="74"/>
      <c r="P30" s="74"/>
      <c r="Q30" s="74"/>
      <c r="R30" s="29">
        <f t="shared" si="13"/>
        <v>0</v>
      </c>
      <c r="S30" s="30">
        <f t="shared" si="10"/>
        <v>0</v>
      </c>
      <c r="T30" s="65" t="e">
        <f t="shared" si="11"/>
        <v>#REF!</v>
      </c>
    </row>
    <row r="31" spans="1:20" ht="27.6" hidden="1" outlineLevel="1">
      <c r="A31" s="151"/>
      <c r="B31" s="151"/>
      <c r="C31" s="152"/>
      <c r="D31" s="28" t="s">
        <v>44</v>
      </c>
      <c r="E31" s="72" t="e">
        <f>#REF!</f>
        <v>#REF!</v>
      </c>
      <c r="F31" s="73"/>
      <c r="G31" s="73"/>
      <c r="H31" s="73"/>
      <c r="I31" s="73"/>
      <c r="J31" s="73"/>
      <c r="K31" s="73"/>
      <c r="L31" s="73"/>
      <c r="M31" s="73"/>
      <c r="N31" s="74"/>
      <c r="O31" s="74"/>
      <c r="P31" s="74"/>
      <c r="Q31" s="74"/>
      <c r="R31" s="29">
        <f t="shared" si="13"/>
        <v>0</v>
      </c>
      <c r="S31" s="30">
        <f t="shared" si="10"/>
        <v>0</v>
      </c>
      <c r="T31" s="65" t="e">
        <f t="shared" si="11"/>
        <v>#REF!</v>
      </c>
    </row>
    <row r="32" spans="1:20" ht="15" hidden="1" outlineLevel="1">
      <c r="A32" s="151"/>
      <c r="B32" s="151"/>
      <c r="C32" s="152"/>
      <c r="D32" s="28" t="s">
        <v>45</v>
      </c>
      <c r="E32" s="72" t="e">
        <f>#REF!</f>
        <v>#REF!</v>
      </c>
      <c r="F32" s="153"/>
      <c r="G32" s="73"/>
      <c r="H32" s="73"/>
      <c r="I32" s="73"/>
      <c r="J32" s="73"/>
      <c r="K32" s="75"/>
      <c r="L32" s="73"/>
      <c r="M32" s="73"/>
      <c r="N32" s="74"/>
      <c r="O32" s="74"/>
      <c r="P32" s="74"/>
      <c r="Q32" s="74"/>
      <c r="R32" s="29">
        <f t="shared" si="13"/>
        <v>0</v>
      </c>
      <c r="S32" s="30">
        <f t="shared" si="10"/>
        <v>0</v>
      </c>
      <c r="T32" s="65" t="e">
        <f t="shared" si="11"/>
        <v>#REF!</v>
      </c>
    </row>
    <row r="33" spans="1:20" ht="27.6" collapsed="1">
      <c r="A33" s="151"/>
      <c r="B33" s="151"/>
      <c r="C33" s="152"/>
      <c r="D33" s="28" t="s">
        <v>46</v>
      </c>
      <c r="E33" s="72" t="e">
        <f>#REF!</f>
        <v>#REF!</v>
      </c>
      <c r="F33" s="75"/>
      <c r="G33" s="75"/>
      <c r="H33" s="75"/>
      <c r="I33" s="75" t="e">
        <f>E33</f>
        <v>#REF!</v>
      </c>
      <c r="J33" s="73"/>
      <c r="K33" s="73"/>
      <c r="L33" s="75"/>
      <c r="M33" s="73"/>
      <c r="N33" s="74"/>
      <c r="O33" s="74"/>
      <c r="P33" s="74"/>
      <c r="Q33" s="74"/>
      <c r="R33" s="29" t="e">
        <f t="shared" si="13"/>
        <v>#REF!</v>
      </c>
      <c r="S33" s="30" t="e">
        <f t="shared" si="10"/>
        <v>#REF!</v>
      </c>
      <c r="T33" s="65" t="e">
        <f t="shared" si="11"/>
        <v>#REF!</v>
      </c>
    </row>
    <row r="34" spans="1:20" ht="15" hidden="1" outlineLevel="1">
      <c r="A34" s="151"/>
      <c r="B34" s="151"/>
      <c r="C34" s="152"/>
      <c r="D34" s="28" t="s">
        <v>293</v>
      </c>
      <c r="E34" s="72" t="e">
        <f>#REF!</f>
        <v>#REF!</v>
      </c>
      <c r="F34" s="153"/>
      <c r="G34" s="73"/>
      <c r="H34" s="73"/>
      <c r="I34" s="73"/>
      <c r="J34" s="73"/>
      <c r="K34" s="73"/>
      <c r="L34" s="73"/>
      <c r="M34" s="73"/>
      <c r="N34" s="74"/>
      <c r="O34" s="74"/>
      <c r="P34" s="74"/>
      <c r="Q34" s="74"/>
      <c r="R34" s="29">
        <f t="shared" si="13"/>
        <v>0</v>
      </c>
      <c r="S34" s="30">
        <f t="shared" si="10"/>
        <v>0</v>
      </c>
      <c r="T34" s="65" t="e">
        <f t="shared" si="11"/>
        <v>#REF!</v>
      </c>
    </row>
    <row r="35" spans="1:20" ht="27.6" hidden="1" outlineLevel="1">
      <c r="A35" s="151"/>
      <c r="B35" s="151"/>
      <c r="C35" s="152"/>
      <c r="D35" s="28" t="s">
        <v>48</v>
      </c>
      <c r="E35" s="72" t="e">
        <f>#REF!</f>
        <v>#REF!</v>
      </c>
      <c r="F35" s="153"/>
      <c r="G35" s="73"/>
      <c r="H35" s="73"/>
      <c r="I35" s="73"/>
      <c r="J35" s="73"/>
      <c r="K35" s="73"/>
      <c r="L35" s="73"/>
      <c r="M35" s="73"/>
      <c r="N35" s="74"/>
      <c r="O35" s="74"/>
      <c r="P35" s="74"/>
      <c r="Q35" s="74"/>
      <c r="R35" s="29">
        <f t="shared" si="13"/>
        <v>0</v>
      </c>
      <c r="S35" s="30">
        <f t="shared" si="10"/>
        <v>0</v>
      </c>
      <c r="T35" s="65" t="e">
        <f t="shared" si="11"/>
        <v>#REF!</v>
      </c>
    </row>
    <row r="36" spans="1:20" ht="41.4" collapsed="1">
      <c r="A36" s="151"/>
      <c r="B36" s="151"/>
      <c r="C36" s="152"/>
      <c r="D36" s="28" t="s">
        <v>49</v>
      </c>
      <c r="E36" s="72" t="e">
        <f>#REF!</f>
        <v>#REF!</v>
      </c>
      <c r="F36" s="75"/>
      <c r="G36" s="75"/>
      <c r="H36" s="75"/>
      <c r="I36" s="75"/>
      <c r="J36" s="75" t="e">
        <f>E36</f>
        <v>#REF!</v>
      </c>
      <c r="K36" s="75"/>
      <c r="L36" s="73"/>
      <c r="M36" s="73"/>
      <c r="N36" s="74"/>
      <c r="O36" s="74"/>
      <c r="P36" s="74"/>
      <c r="Q36" s="74"/>
      <c r="R36" s="29" t="e">
        <f t="shared" si="13"/>
        <v>#REF!</v>
      </c>
      <c r="S36" s="30" t="e">
        <f t="shared" si="10"/>
        <v>#REF!</v>
      </c>
      <c r="T36" s="65" t="e">
        <f t="shared" si="11"/>
        <v>#REF!</v>
      </c>
    </row>
    <row r="37" spans="1:20" ht="27.6" hidden="1" outlineLevel="1">
      <c r="A37" s="151"/>
      <c r="B37" s="151"/>
      <c r="C37" s="152"/>
      <c r="D37" s="28" t="s">
        <v>245</v>
      </c>
      <c r="E37" s="72" t="e">
        <f>#REF!</f>
        <v>#REF!</v>
      </c>
      <c r="F37" s="153"/>
      <c r="G37" s="75"/>
      <c r="H37" s="75"/>
      <c r="I37" s="73"/>
      <c r="J37" s="73"/>
      <c r="K37" s="73"/>
      <c r="L37" s="75"/>
      <c r="M37" s="73"/>
      <c r="N37" s="75"/>
      <c r="O37" s="75"/>
      <c r="P37" s="75"/>
      <c r="Q37" s="75"/>
      <c r="R37" s="29">
        <f t="shared" si="13"/>
        <v>0</v>
      </c>
      <c r="S37" s="30">
        <f t="shared" si="10"/>
        <v>0</v>
      </c>
      <c r="T37" s="65" t="e">
        <f t="shared" si="11"/>
        <v>#REF!</v>
      </c>
    </row>
    <row r="38" spans="1:20" ht="15" hidden="1" outlineLevel="1">
      <c r="A38" s="151"/>
      <c r="B38" s="151"/>
      <c r="C38" s="152"/>
      <c r="D38" s="28" t="s">
        <v>51</v>
      </c>
      <c r="E38" s="72" t="e">
        <f>#REF!</f>
        <v>#REF!</v>
      </c>
      <c r="F38" s="75"/>
      <c r="G38" s="75"/>
      <c r="H38" s="75"/>
      <c r="I38" s="73"/>
      <c r="J38" s="75"/>
      <c r="K38" s="75"/>
      <c r="L38" s="73"/>
      <c r="M38" s="73"/>
      <c r="N38" s="74"/>
      <c r="O38" s="74"/>
      <c r="P38" s="74"/>
      <c r="Q38" s="74"/>
      <c r="R38" s="29">
        <f t="shared" si="13"/>
        <v>0</v>
      </c>
      <c r="S38" s="30">
        <f t="shared" si="10"/>
        <v>0</v>
      </c>
      <c r="T38" s="65" t="e">
        <f t="shared" si="11"/>
        <v>#REF!</v>
      </c>
    </row>
    <row r="39" spans="1:20" ht="15" hidden="1" outlineLevel="1">
      <c r="A39" s="151"/>
      <c r="B39" s="151"/>
      <c r="C39" s="152"/>
      <c r="D39" s="28" t="s">
        <v>52</v>
      </c>
      <c r="E39" s="72" t="e">
        <f>#REF!</f>
        <v>#REF!</v>
      </c>
      <c r="F39" s="75"/>
      <c r="G39" s="75"/>
      <c r="H39" s="75"/>
      <c r="I39" s="73"/>
      <c r="J39" s="73"/>
      <c r="K39" s="73"/>
      <c r="L39" s="73"/>
      <c r="M39" s="73"/>
      <c r="N39" s="74"/>
      <c r="O39" s="74"/>
      <c r="P39" s="74"/>
      <c r="Q39" s="74"/>
      <c r="R39" s="29">
        <f t="shared" si="13"/>
        <v>0</v>
      </c>
      <c r="S39" s="30">
        <f t="shared" si="10"/>
        <v>0</v>
      </c>
      <c r="T39" s="65" t="e">
        <f t="shared" si="11"/>
        <v>#REF!</v>
      </c>
    </row>
    <row r="40" spans="1:20" ht="15" hidden="1" outlineLevel="1">
      <c r="A40" s="151"/>
      <c r="B40" s="151"/>
      <c r="C40" s="152"/>
      <c r="D40" s="28" t="s">
        <v>53</v>
      </c>
      <c r="E40" s="72" t="e">
        <f>#REF!</f>
        <v>#REF!</v>
      </c>
      <c r="F40" s="153"/>
      <c r="G40" s="73"/>
      <c r="H40" s="73"/>
      <c r="I40" s="73"/>
      <c r="J40" s="73"/>
      <c r="K40" s="73"/>
      <c r="L40" s="73"/>
      <c r="M40" s="73"/>
      <c r="N40" s="74"/>
      <c r="O40" s="74"/>
      <c r="P40" s="74"/>
      <c r="Q40" s="74"/>
      <c r="R40" s="29">
        <f t="shared" si="13"/>
        <v>0</v>
      </c>
      <c r="S40" s="30">
        <f t="shared" si="10"/>
        <v>0</v>
      </c>
      <c r="T40" s="65" t="e">
        <f t="shared" si="11"/>
        <v>#REF!</v>
      </c>
    </row>
    <row r="41" spans="1:20" ht="27.6" hidden="1" outlineLevel="1">
      <c r="A41" s="151"/>
      <c r="B41" s="151"/>
      <c r="C41" s="152"/>
      <c r="D41" s="28" t="s">
        <v>54</v>
      </c>
      <c r="E41" s="72" t="e">
        <f>#REF!</f>
        <v>#REF!</v>
      </c>
      <c r="F41" s="153"/>
      <c r="G41" s="73"/>
      <c r="H41" s="73"/>
      <c r="I41" s="73"/>
      <c r="J41" s="73"/>
      <c r="K41" s="73"/>
      <c r="L41" s="73"/>
      <c r="M41" s="73"/>
      <c r="N41" s="74"/>
      <c r="O41" s="74"/>
      <c r="P41" s="74"/>
      <c r="Q41" s="74"/>
      <c r="R41" s="29">
        <f t="shared" si="13"/>
        <v>0</v>
      </c>
      <c r="S41" s="30">
        <f t="shared" si="10"/>
        <v>0</v>
      </c>
      <c r="T41" s="65" t="e">
        <f t="shared" si="11"/>
        <v>#REF!</v>
      </c>
    </row>
    <row r="42" spans="1:20" ht="15" hidden="1" outlineLevel="1">
      <c r="A42" s="151"/>
      <c r="B42" s="151"/>
      <c r="C42" s="152"/>
      <c r="D42" s="28" t="s">
        <v>55</v>
      </c>
      <c r="E42" s="72" t="e">
        <f>#REF!</f>
        <v>#REF!</v>
      </c>
      <c r="F42" s="153"/>
      <c r="G42" s="73"/>
      <c r="H42" s="73"/>
      <c r="I42" s="73"/>
      <c r="J42" s="73"/>
      <c r="K42" s="73"/>
      <c r="L42" s="73"/>
      <c r="M42" s="73"/>
      <c r="N42" s="74"/>
      <c r="O42" s="74"/>
      <c r="P42" s="74"/>
      <c r="Q42" s="74"/>
      <c r="R42" s="29">
        <f t="shared" si="13"/>
        <v>0</v>
      </c>
      <c r="S42" s="30">
        <f t="shared" si="10"/>
        <v>0</v>
      </c>
      <c r="T42" s="65" t="e">
        <f t="shared" si="11"/>
        <v>#REF!</v>
      </c>
    </row>
    <row r="43" spans="1:20" ht="27.6" hidden="1" outlineLevel="1">
      <c r="A43" s="151"/>
      <c r="B43" s="151"/>
      <c r="C43" s="152"/>
      <c r="D43" s="28" t="s">
        <v>56</v>
      </c>
      <c r="E43" s="72" t="e">
        <f>#REF!</f>
        <v>#REF!</v>
      </c>
      <c r="F43" s="153"/>
      <c r="G43" s="73"/>
      <c r="H43" s="73"/>
      <c r="I43" s="73"/>
      <c r="J43" s="73"/>
      <c r="K43" s="73"/>
      <c r="L43" s="73"/>
      <c r="M43" s="73"/>
      <c r="N43" s="74"/>
      <c r="O43" s="74"/>
      <c r="P43" s="74"/>
      <c r="Q43" s="74"/>
      <c r="R43" s="29">
        <f t="shared" si="13"/>
        <v>0</v>
      </c>
      <c r="S43" s="30">
        <f t="shared" si="10"/>
        <v>0</v>
      </c>
      <c r="T43" s="65" t="e">
        <f t="shared" si="11"/>
        <v>#REF!</v>
      </c>
    </row>
    <row r="44" spans="1:20" ht="15" hidden="1" outlineLevel="1">
      <c r="A44" s="151"/>
      <c r="B44" s="151"/>
      <c r="C44" s="152"/>
      <c r="D44" s="28" t="s">
        <v>57</v>
      </c>
      <c r="E44" s="72" t="e">
        <f>#REF!</f>
        <v>#REF!</v>
      </c>
      <c r="F44" s="75"/>
      <c r="G44" s="75"/>
      <c r="H44" s="75"/>
      <c r="I44" s="75"/>
      <c r="J44" s="75"/>
      <c r="K44" s="73"/>
      <c r="L44" s="75"/>
      <c r="M44" s="73"/>
      <c r="N44" s="74"/>
      <c r="O44" s="74"/>
      <c r="P44" s="74"/>
      <c r="Q44" s="74"/>
      <c r="R44" s="29">
        <f t="shared" si="13"/>
        <v>0</v>
      </c>
      <c r="S44" s="30">
        <f t="shared" si="10"/>
        <v>0</v>
      </c>
      <c r="T44" s="65" t="e">
        <f t="shared" si="11"/>
        <v>#REF!</v>
      </c>
    </row>
    <row r="45" spans="1:20" ht="27.6" hidden="1" outlineLevel="1">
      <c r="A45" s="151"/>
      <c r="B45" s="151"/>
      <c r="C45" s="152"/>
      <c r="D45" s="28" t="s">
        <v>58</v>
      </c>
      <c r="E45" s="72" t="e">
        <f>#REF!</f>
        <v>#REF!</v>
      </c>
      <c r="F45" s="75"/>
      <c r="G45" s="75"/>
      <c r="H45" s="75"/>
      <c r="I45" s="75"/>
      <c r="J45" s="75"/>
      <c r="K45" s="75"/>
      <c r="L45" s="73"/>
      <c r="M45" s="73"/>
      <c r="N45" s="74"/>
      <c r="O45" s="74"/>
      <c r="P45" s="74"/>
      <c r="Q45" s="74"/>
      <c r="R45" s="29">
        <f t="shared" si="13"/>
        <v>0</v>
      </c>
      <c r="S45" s="30">
        <f t="shared" si="10"/>
        <v>0</v>
      </c>
      <c r="T45" s="65" t="e">
        <f t="shared" si="11"/>
        <v>#REF!</v>
      </c>
    </row>
    <row r="46" spans="1:20" ht="15" hidden="1" outlineLevel="1">
      <c r="A46" s="151"/>
      <c r="B46" s="151"/>
      <c r="C46" s="152"/>
      <c r="D46" s="28" t="s">
        <v>59</v>
      </c>
      <c r="E46" s="72" t="e">
        <f>#REF!</f>
        <v>#REF!</v>
      </c>
      <c r="F46" s="75"/>
      <c r="G46" s="75"/>
      <c r="H46" s="75"/>
      <c r="I46" s="73"/>
      <c r="J46" s="75"/>
      <c r="K46" s="73"/>
      <c r="L46" s="73"/>
      <c r="M46" s="73"/>
      <c r="N46" s="74"/>
      <c r="O46" s="74"/>
      <c r="P46" s="74"/>
      <c r="Q46" s="74"/>
      <c r="R46" s="29">
        <f t="shared" si="13"/>
        <v>0</v>
      </c>
      <c r="S46" s="30">
        <f t="shared" si="10"/>
        <v>0</v>
      </c>
      <c r="T46" s="65" t="e">
        <f t="shared" si="11"/>
        <v>#REF!</v>
      </c>
    </row>
    <row r="47" spans="1:20" ht="15" hidden="1" outlineLevel="1">
      <c r="A47" s="151"/>
      <c r="B47" s="151"/>
      <c r="C47" s="152"/>
      <c r="D47" s="28" t="s">
        <v>60</v>
      </c>
      <c r="E47" s="72" t="e">
        <f>#REF!</f>
        <v>#REF!</v>
      </c>
      <c r="F47" s="153"/>
      <c r="G47" s="73"/>
      <c r="H47" s="73"/>
      <c r="I47" s="73"/>
      <c r="J47" s="73"/>
      <c r="K47" s="73"/>
      <c r="L47" s="73"/>
      <c r="M47" s="73"/>
      <c r="N47" s="74"/>
      <c r="O47" s="74"/>
      <c r="P47" s="74"/>
      <c r="Q47" s="74"/>
      <c r="R47" s="29">
        <f t="shared" si="13"/>
        <v>0</v>
      </c>
      <c r="S47" s="30">
        <f t="shared" si="10"/>
        <v>0</v>
      </c>
      <c r="T47" s="65" t="e">
        <f t="shared" si="11"/>
        <v>#REF!</v>
      </c>
    </row>
    <row r="48" spans="1:20" ht="15" hidden="1" outlineLevel="1">
      <c r="A48" s="151"/>
      <c r="B48" s="151"/>
      <c r="C48" s="152"/>
      <c r="D48" s="28" t="s">
        <v>61</v>
      </c>
      <c r="E48" s="72" t="e">
        <f>#REF!</f>
        <v>#REF!</v>
      </c>
      <c r="F48" s="75"/>
      <c r="G48" s="75"/>
      <c r="H48" s="75"/>
      <c r="I48" s="73"/>
      <c r="J48" s="73"/>
      <c r="K48" s="73"/>
      <c r="L48" s="73"/>
      <c r="M48" s="73"/>
      <c r="N48" s="74"/>
      <c r="O48" s="74"/>
      <c r="P48" s="74"/>
      <c r="Q48" s="74"/>
      <c r="R48" s="29">
        <f t="shared" si="13"/>
        <v>0</v>
      </c>
      <c r="S48" s="30">
        <f t="shared" si="10"/>
        <v>0</v>
      </c>
      <c r="T48" s="65" t="e">
        <f t="shared" si="11"/>
        <v>#REF!</v>
      </c>
    </row>
    <row r="49" spans="1:20" ht="15" hidden="1" outlineLevel="1">
      <c r="A49" s="151"/>
      <c r="B49" s="151"/>
      <c r="C49" s="152"/>
      <c r="D49" s="28" t="s">
        <v>62</v>
      </c>
      <c r="E49" s="72" t="e">
        <f>#REF!</f>
        <v>#REF!</v>
      </c>
      <c r="F49" s="153"/>
      <c r="G49" s="73"/>
      <c r="H49" s="73"/>
      <c r="I49" s="73"/>
      <c r="J49" s="73"/>
      <c r="K49" s="73"/>
      <c r="L49" s="73"/>
      <c r="M49" s="73"/>
      <c r="N49" s="74"/>
      <c r="O49" s="74"/>
      <c r="P49" s="74"/>
      <c r="Q49" s="74"/>
      <c r="R49" s="29">
        <f t="shared" si="13"/>
        <v>0</v>
      </c>
      <c r="S49" s="30">
        <f t="shared" si="10"/>
        <v>0</v>
      </c>
      <c r="T49" s="65" t="e">
        <f t="shared" si="11"/>
        <v>#REF!</v>
      </c>
    </row>
    <row r="50" spans="1:20" ht="27.6" hidden="1" outlineLevel="1">
      <c r="A50" s="151"/>
      <c r="B50" s="151"/>
      <c r="C50" s="152"/>
      <c r="D50" s="28" t="s">
        <v>63</v>
      </c>
      <c r="E50" s="72" t="e">
        <f>#REF!</f>
        <v>#REF!</v>
      </c>
      <c r="F50" s="153"/>
      <c r="G50" s="73"/>
      <c r="H50" s="73"/>
      <c r="I50" s="73"/>
      <c r="J50" s="73"/>
      <c r="K50" s="73"/>
      <c r="L50" s="73"/>
      <c r="M50" s="73"/>
      <c r="N50" s="74"/>
      <c r="O50" s="74"/>
      <c r="P50" s="74"/>
      <c r="Q50" s="74"/>
      <c r="R50" s="29">
        <f t="shared" si="13"/>
        <v>0</v>
      </c>
      <c r="S50" s="30">
        <f t="shared" si="10"/>
        <v>0</v>
      </c>
      <c r="T50" s="65" t="e">
        <f t="shared" si="11"/>
        <v>#REF!</v>
      </c>
    </row>
    <row r="51" spans="1:20" ht="15" hidden="1" outlineLevel="1">
      <c r="A51" s="151"/>
      <c r="B51" s="151"/>
      <c r="C51" s="152"/>
      <c r="D51" s="28" t="s">
        <v>64</v>
      </c>
      <c r="E51" s="72" t="e">
        <f>#REF!</f>
        <v>#REF!</v>
      </c>
      <c r="F51" s="153"/>
      <c r="G51" s="73"/>
      <c r="H51" s="73"/>
      <c r="I51" s="73"/>
      <c r="J51" s="73"/>
      <c r="K51" s="73"/>
      <c r="L51" s="73"/>
      <c r="M51" s="73"/>
      <c r="N51" s="74"/>
      <c r="O51" s="74"/>
      <c r="P51" s="74"/>
      <c r="Q51" s="74"/>
      <c r="R51" s="29">
        <f t="shared" si="13"/>
        <v>0</v>
      </c>
      <c r="S51" s="30">
        <f t="shared" si="10"/>
        <v>0</v>
      </c>
      <c r="T51" s="65" t="e">
        <f t="shared" si="11"/>
        <v>#REF!</v>
      </c>
    </row>
    <row r="52" spans="1:20" ht="15" hidden="1" outlineLevel="1">
      <c r="A52" s="151"/>
      <c r="B52" s="151"/>
      <c r="C52" s="152"/>
      <c r="D52" s="28" t="s">
        <v>65</v>
      </c>
      <c r="E52" s="72" t="e">
        <f>#REF!</f>
        <v>#REF!</v>
      </c>
      <c r="F52" s="153"/>
      <c r="G52" s="73"/>
      <c r="H52" s="73"/>
      <c r="I52" s="73"/>
      <c r="J52" s="73"/>
      <c r="K52" s="75"/>
      <c r="L52" s="73"/>
      <c r="M52" s="73"/>
      <c r="N52" s="74"/>
      <c r="O52" s="74"/>
      <c r="P52" s="74"/>
      <c r="Q52" s="74"/>
      <c r="R52" s="29">
        <f t="shared" si="13"/>
        <v>0</v>
      </c>
      <c r="S52" s="30">
        <f t="shared" si="10"/>
        <v>0</v>
      </c>
      <c r="T52" s="65" t="e">
        <f t="shared" si="11"/>
        <v>#REF!</v>
      </c>
    </row>
    <row r="53" spans="1:20" ht="27.6" hidden="1" outlineLevel="1">
      <c r="A53" s="151"/>
      <c r="B53" s="151"/>
      <c r="C53" s="152"/>
      <c r="D53" s="28" t="s">
        <v>66</v>
      </c>
      <c r="E53" s="72" t="e">
        <f>#REF!</f>
        <v>#REF!</v>
      </c>
      <c r="F53" s="153"/>
      <c r="G53" s="73"/>
      <c r="H53" s="73"/>
      <c r="I53" s="73"/>
      <c r="J53" s="73"/>
      <c r="K53" s="73"/>
      <c r="L53" s="73"/>
      <c r="M53" s="73"/>
      <c r="N53" s="74"/>
      <c r="O53" s="74"/>
      <c r="P53" s="74"/>
      <c r="Q53" s="74"/>
      <c r="R53" s="29">
        <f t="shared" si="13"/>
        <v>0</v>
      </c>
      <c r="S53" s="30">
        <f t="shared" si="10"/>
        <v>0</v>
      </c>
      <c r="T53" s="65" t="e">
        <f t="shared" si="11"/>
        <v>#REF!</v>
      </c>
    </row>
    <row r="54" spans="1:20" ht="15" hidden="1" outlineLevel="1">
      <c r="A54" s="151"/>
      <c r="B54" s="151"/>
      <c r="C54" s="152"/>
      <c r="D54" s="28" t="s">
        <v>67</v>
      </c>
      <c r="E54" s="72" t="e">
        <f>#REF!</f>
        <v>#REF!</v>
      </c>
      <c r="F54" s="153"/>
      <c r="G54" s="73"/>
      <c r="H54" s="73"/>
      <c r="I54" s="73"/>
      <c r="J54" s="75"/>
      <c r="K54" s="73"/>
      <c r="L54" s="73"/>
      <c r="M54" s="73"/>
      <c r="N54" s="74"/>
      <c r="O54" s="74"/>
      <c r="P54" s="74"/>
      <c r="Q54" s="74"/>
      <c r="R54" s="29">
        <f t="shared" si="13"/>
        <v>0</v>
      </c>
      <c r="S54" s="30">
        <f t="shared" si="10"/>
        <v>0</v>
      </c>
      <c r="T54" s="65" t="e">
        <f t="shared" si="11"/>
        <v>#REF!</v>
      </c>
    </row>
    <row r="55" spans="1:20" ht="15" hidden="1" outlineLevel="1">
      <c r="A55" s="151"/>
      <c r="B55" s="151"/>
      <c r="C55" s="152"/>
      <c r="D55" s="28" t="s">
        <v>68</v>
      </c>
      <c r="E55" s="72" t="e">
        <f>#REF!</f>
        <v>#REF!</v>
      </c>
      <c r="F55" s="153"/>
      <c r="G55" s="73"/>
      <c r="H55" s="73"/>
      <c r="I55" s="73"/>
      <c r="J55" s="75"/>
      <c r="K55" s="73"/>
      <c r="L55" s="73"/>
      <c r="M55" s="73"/>
      <c r="N55" s="74"/>
      <c r="O55" s="74"/>
      <c r="P55" s="74"/>
      <c r="Q55" s="74"/>
      <c r="R55" s="29">
        <f t="shared" si="13"/>
        <v>0</v>
      </c>
      <c r="S55" s="30">
        <f t="shared" si="10"/>
        <v>0</v>
      </c>
      <c r="T55" s="65" t="e">
        <f t="shared" si="11"/>
        <v>#REF!</v>
      </c>
    </row>
    <row r="56" spans="1:20" ht="15" hidden="1" outlineLevel="1">
      <c r="A56" s="151"/>
      <c r="B56" s="151"/>
      <c r="C56" s="152"/>
      <c r="D56" s="28" t="s">
        <v>69</v>
      </c>
      <c r="E56" s="72" t="e">
        <f>#REF!</f>
        <v>#REF!</v>
      </c>
      <c r="F56" s="153"/>
      <c r="G56" s="73"/>
      <c r="H56" s="73"/>
      <c r="I56" s="73"/>
      <c r="J56" s="75"/>
      <c r="K56" s="73"/>
      <c r="L56" s="73"/>
      <c r="M56" s="73"/>
      <c r="N56" s="74"/>
      <c r="O56" s="74"/>
      <c r="P56" s="74"/>
      <c r="Q56" s="74"/>
      <c r="R56" s="29">
        <f t="shared" si="13"/>
        <v>0</v>
      </c>
      <c r="S56" s="30">
        <f t="shared" si="10"/>
        <v>0</v>
      </c>
      <c r="T56" s="65" t="e">
        <f t="shared" si="11"/>
        <v>#REF!</v>
      </c>
    </row>
    <row r="57" spans="1:20" ht="27.6" hidden="1" outlineLevel="1">
      <c r="A57" s="151"/>
      <c r="B57" s="151"/>
      <c r="C57" s="152"/>
      <c r="D57" s="28" t="s">
        <v>70</v>
      </c>
      <c r="E57" s="72" t="e">
        <f>#REF!</f>
        <v>#REF!</v>
      </c>
      <c r="F57" s="153"/>
      <c r="G57" s="73"/>
      <c r="H57" s="73"/>
      <c r="I57" s="73"/>
      <c r="J57" s="73"/>
      <c r="K57" s="73"/>
      <c r="L57" s="73"/>
      <c r="M57" s="73"/>
      <c r="N57" s="74"/>
      <c r="O57" s="74"/>
      <c r="P57" s="74"/>
      <c r="Q57" s="74"/>
      <c r="R57" s="29">
        <f t="shared" si="13"/>
        <v>0</v>
      </c>
      <c r="S57" s="30">
        <f t="shared" si="10"/>
        <v>0</v>
      </c>
      <c r="T57" s="65" t="e">
        <f t="shared" si="11"/>
        <v>#REF!</v>
      </c>
    </row>
    <row r="58" spans="1:20" ht="27.6" hidden="1" outlineLevel="1">
      <c r="A58" s="151"/>
      <c r="B58" s="151"/>
      <c r="C58" s="152"/>
      <c r="D58" s="28" t="s">
        <v>216</v>
      </c>
      <c r="E58" s="72" t="e">
        <f>#REF!</f>
        <v>#REF!</v>
      </c>
      <c r="F58" s="153"/>
      <c r="G58" s="73"/>
      <c r="H58" s="73"/>
      <c r="I58" s="73"/>
      <c r="J58" s="73"/>
      <c r="K58" s="73"/>
      <c r="L58" s="75"/>
      <c r="M58" s="73"/>
      <c r="N58" s="74"/>
      <c r="O58" s="74"/>
      <c r="P58" s="74"/>
      <c r="Q58" s="74"/>
      <c r="R58" s="29">
        <f t="shared" si="13"/>
        <v>0</v>
      </c>
      <c r="S58" s="30">
        <f t="shared" si="10"/>
        <v>0</v>
      </c>
      <c r="T58" s="65" t="e">
        <f t="shared" si="11"/>
        <v>#REF!</v>
      </c>
    </row>
    <row r="59" spans="1:20" ht="15" hidden="1" outlineLevel="1">
      <c r="A59" s="151"/>
      <c r="B59" s="151"/>
      <c r="C59" s="152"/>
      <c r="D59" s="28" t="s">
        <v>72</v>
      </c>
      <c r="E59" s="72" t="e">
        <f>#REF!</f>
        <v>#REF!</v>
      </c>
      <c r="F59" s="153"/>
      <c r="G59" s="73"/>
      <c r="H59" s="73"/>
      <c r="I59" s="73"/>
      <c r="J59" s="73"/>
      <c r="K59" s="73"/>
      <c r="L59" s="73"/>
      <c r="M59" s="73"/>
      <c r="N59" s="74"/>
      <c r="O59" s="74"/>
      <c r="P59" s="74"/>
      <c r="Q59" s="74"/>
      <c r="R59" s="29">
        <f t="shared" si="13"/>
        <v>0</v>
      </c>
      <c r="S59" s="30">
        <f t="shared" si="10"/>
        <v>0</v>
      </c>
      <c r="T59" s="65" t="e">
        <f t="shared" si="11"/>
        <v>#REF!</v>
      </c>
    </row>
    <row r="60" spans="1:20" ht="15" hidden="1" outlineLevel="1">
      <c r="A60" s="151"/>
      <c r="B60" s="151"/>
      <c r="C60" s="152"/>
      <c r="D60" s="28" t="s">
        <v>73</v>
      </c>
      <c r="E60" s="72" t="e">
        <f>#REF!</f>
        <v>#REF!</v>
      </c>
      <c r="F60" s="153"/>
      <c r="G60" s="73"/>
      <c r="H60" s="73"/>
      <c r="I60" s="73"/>
      <c r="J60" s="73"/>
      <c r="K60" s="73"/>
      <c r="L60" s="73"/>
      <c r="M60" s="73"/>
      <c r="N60" s="74"/>
      <c r="O60" s="74"/>
      <c r="P60" s="74"/>
      <c r="Q60" s="74"/>
      <c r="R60" s="29">
        <f t="shared" si="13"/>
        <v>0</v>
      </c>
      <c r="S60" s="30">
        <f t="shared" si="10"/>
        <v>0</v>
      </c>
      <c r="T60" s="65" t="e">
        <f t="shared" si="11"/>
        <v>#REF!</v>
      </c>
    </row>
    <row r="61" spans="1:20" ht="27.6" hidden="1" outlineLevel="1">
      <c r="A61" s="155"/>
      <c r="B61" s="155"/>
      <c r="C61" s="148"/>
      <c r="D61" s="28" t="s">
        <v>74</v>
      </c>
      <c r="E61" s="72" t="e">
        <f>#REF!</f>
        <v>#REF!</v>
      </c>
      <c r="F61" s="75"/>
      <c r="G61" s="75"/>
      <c r="H61" s="75"/>
      <c r="I61" s="73"/>
      <c r="J61" s="73"/>
      <c r="K61" s="73"/>
      <c r="L61" s="73"/>
      <c r="M61" s="73"/>
      <c r="N61" s="74"/>
      <c r="O61" s="74"/>
      <c r="P61" s="74"/>
      <c r="Q61" s="74"/>
      <c r="R61" s="29">
        <f t="shared" si="13"/>
        <v>0</v>
      </c>
      <c r="S61" s="30">
        <f t="shared" si="10"/>
        <v>0</v>
      </c>
      <c r="T61" s="65" t="e">
        <f t="shared" si="11"/>
        <v>#REF!</v>
      </c>
    </row>
    <row r="62" spans="1:20" ht="27.6" hidden="1" outlineLevel="1">
      <c r="A62" s="155"/>
      <c r="B62" s="148"/>
      <c r="C62" s="148"/>
      <c r="D62" s="28" t="s">
        <v>246</v>
      </c>
      <c r="E62" s="72" t="e">
        <f>#REF!</f>
        <v>#REF!</v>
      </c>
      <c r="F62" s="75"/>
      <c r="G62" s="75"/>
      <c r="H62" s="75"/>
      <c r="I62" s="73"/>
      <c r="J62" s="73"/>
      <c r="K62" s="73"/>
      <c r="L62" s="73"/>
      <c r="M62" s="73"/>
      <c r="N62" s="74"/>
      <c r="O62" s="74"/>
      <c r="P62" s="74"/>
      <c r="Q62" s="74"/>
      <c r="R62" s="29">
        <f t="shared" si="13"/>
        <v>0</v>
      </c>
      <c r="S62" s="30">
        <f t="shared" si="10"/>
        <v>0</v>
      </c>
      <c r="T62" s="65" t="e">
        <f t="shared" si="11"/>
        <v>#REF!</v>
      </c>
    </row>
    <row r="63" spans="1:20" ht="15">
      <c r="A63" s="155"/>
      <c r="B63" s="148" t="e">
        <f>R63-C63</f>
        <v>#REF!</v>
      </c>
      <c r="C63" s="148">
        <v>25775.155999999999</v>
      </c>
      <c r="D63" s="78" t="s">
        <v>77</v>
      </c>
      <c r="E63" s="29" t="e">
        <f t="shared" ref="E63:R63" si="19">SUM(E18:E62)</f>
        <v>#REF!</v>
      </c>
      <c r="F63" s="29">
        <f t="shared" si="19"/>
        <v>0</v>
      </c>
      <c r="G63" s="29">
        <f t="shared" si="19"/>
        <v>10</v>
      </c>
      <c r="H63" s="29" t="e">
        <f t="shared" si="19"/>
        <v>#REF!</v>
      </c>
      <c r="I63" s="29" t="e">
        <f t="shared" si="19"/>
        <v>#REF!</v>
      </c>
      <c r="J63" s="29" t="e">
        <f t="shared" si="19"/>
        <v>#REF!</v>
      </c>
      <c r="K63" s="29" t="e">
        <f t="shared" si="19"/>
        <v>#REF!</v>
      </c>
      <c r="L63" s="29" t="e">
        <f t="shared" si="19"/>
        <v>#REF!</v>
      </c>
      <c r="M63" s="29" t="e">
        <f t="shared" si="19"/>
        <v>#REF!</v>
      </c>
      <c r="N63" s="29" t="e">
        <f t="shared" si="19"/>
        <v>#REF!</v>
      </c>
      <c r="O63" s="29">
        <f t="shared" si="19"/>
        <v>0</v>
      </c>
      <c r="P63" s="29">
        <f t="shared" si="19"/>
        <v>0</v>
      </c>
      <c r="Q63" s="29">
        <f t="shared" si="19"/>
        <v>0</v>
      </c>
      <c r="R63" s="29" t="e">
        <f t="shared" si="19"/>
        <v>#REF!</v>
      </c>
      <c r="S63" s="30" t="e">
        <f t="shared" si="10"/>
        <v>#REF!</v>
      </c>
      <c r="T63" s="65" t="e">
        <f t="shared" si="11"/>
        <v>#REF!</v>
      </c>
    </row>
    <row r="64" spans="1:20" ht="15">
      <c r="A64" s="139"/>
      <c r="B64" s="139"/>
      <c r="C64" s="140"/>
      <c r="D64" s="334" t="s">
        <v>78</v>
      </c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7"/>
      <c r="S64" s="71">
        <f t="shared" si="10"/>
        <v>0</v>
      </c>
      <c r="T64" s="146">
        <f t="shared" si="11"/>
        <v>0</v>
      </c>
    </row>
    <row r="65" spans="1:20" ht="15">
      <c r="A65" s="151"/>
      <c r="B65" s="151"/>
      <c r="C65" s="152"/>
      <c r="D65" s="39" t="s">
        <v>294</v>
      </c>
      <c r="E65" s="75" t="e">
        <f>#REF!</f>
        <v>#REF!</v>
      </c>
      <c r="F65" s="73"/>
      <c r="G65" s="75"/>
      <c r="H65" s="73"/>
      <c r="I65" s="73"/>
      <c r="J65" s="73" t="e">
        <f>E65</f>
        <v>#REF!</v>
      </c>
      <c r="K65" s="73"/>
      <c r="L65" s="75"/>
      <c r="M65" s="75"/>
      <c r="N65" s="74"/>
      <c r="O65" s="74"/>
      <c r="P65" s="74"/>
      <c r="Q65" s="74"/>
      <c r="R65" s="29" t="e">
        <f t="shared" ref="R65:R66" si="20">SUM(F65:Q65)</f>
        <v>#REF!</v>
      </c>
      <c r="S65" s="30" t="e">
        <f t="shared" si="10"/>
        <v>#REF!</v>
      </c>
      <c r="T65" s="65" t="e">
        <f t="shared" si="11"/>
        <v>#REF!</v>
      </c>
    </row>
    <row r="66" spans="1:20" ht="15">
      <c r="A66" s="155"/>
      <c r="B66" s="148" t="e">
        <f>R66-C66</f>
        <v>#REF!</v>
      </c>
      <c r="C66" s="148">
        <v>1879.498</v>
      </c>
      <c r="D66" s="78" t="s">
        <v>80</v>
      </c>
      <c r="E66" s="29" t="e">
        <f t="shared" ref="E66:Q66" si="21">E65</f>
        <v>#REF!</v>
      </c>
      <c r="F66" s="29">
        <f t="shared" si="21"/>
        <v>0</v>
      </c>
      <c r="G66" s="29">
        <f t="shared" si="21"/>
        <v>0</v>
      </c>
      <c r="H66" s="29">
        <f t="shared" si="21"/>
        <v>0</v>
      </c>
      <c r="I66" s="29">
        <f t="shared" si="21"/>
        <v>0</v>
      </c>
      <c r="J66" s="29" t="e">
        <f t="shared" si="21"/>
        <v>#REF!</v>
      </c>
      <c r="K66" s="29">
        <f t="shared" si="21"/>
        <v>0</v>
      </c>
      <c r="L66" s="29">
        <f t="shared" si="21"/>
        <v>0</v>
      </c>
      <c r="M66" s="29">
        <f t="shared" si="21"/>
        <v>0</v>
      </c>
      <c r="N66" s="29">
        <f t="shared" si="21"/>
        <v>0</v>
      </c>
      <c r="O66" s="29">
        <f t="shared" si="21"/>
        <v>0</v>
      </c>
      <c r="P66" s="29">
        <f t="shared" si="21"/>
        <v>0</v>
      </c>
      <c r="Q66" s="29">
        <f t="shared" si="21"/>
        <v>0</v>
      </c>
      <c r="R66" s="29" t="e">
        <f t="shared" si="20"/>
        <v>#REF!</v>
      </c>
      <c r="S66" s="30" t="e">
        <f t="shared" si="10"/>
        <v>#REF!</v>
      </c>
      <c r="T66" s="65" t="e">
        <f t="shared" si="11"/>
        <v>#REF!</v>
      </c>
    </row>
    <row r="67" spans="1:20" ht="15">
      <c r="A67" s="139"/>
      <c r="B67" s="139"/>
      <c r="C67" s="140"/>
      <c r="D67" s="334" t="s">
        <v>81</v>
      </c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7"/>
      <c r="S67" s="71">
        <f t="shared" si="10"/>
        <v>0</v>
      </c>
      <c r="T67" s="146">
        <f t="shared" si="11"/>
        <v>0</v>
      </c>
    </row>
    <row r="68" spans="1:20" ht="15">
      <c r="A68" s="151"/>
      <c r="B68" s="151"/>
      <c r="C68" s="152"/>
      <c r="D68" s="39" t="s">
        <v>307</v>
      </c>
      <c r="E68" s="73" t="e">
        <f>#REF!</f>
        <v>#REF!</v>
      </c>
      <c r="F68" s="73" t="e">
        <f>E68/10</f>
        <v>#REF!</v>
      </c>
      <c r="G68" s="73" t="e">
        <f t="shared" ref="G68:K68" si="22">F68</f>
        <v>#REF!</v>
      </c>
      <c r="H68" s="73" t="e">
        <f t="shared" si="22"/>
        <v>#REF!</v>
      </c>
      <c r="I68" s="73" t="e">
        <f t="shared" si="22"/>
        <v>#REF!</v>
      </c>
      <c r="J68" s="73" t="e">
        <f t="shared" si="22"/>
        <v>#REF!</v>
      </c>
      <c r="K68" s="73" t="e">
        <f t="shared" si="22"/>
        <v>#REF!</v>
      </c>
      <c r="L68" s="73"/>
      <c r="M68" s="73"/>
      <c r="N68" s="73" t="e">
        <f>K68</f>
        <v>#REF!</v>
      </c>
      <c r="O68" s="73" t="e">
        <f t="shared" ref="O68:Q68" si="23">N68</f>
        <v>#REF!</v>
      </c>
      <c r="P68" s="73" t="e">
        <f t="shared" si="23"/>
        <v>#REF!</v>
      </c>
      <c r="Q68" s="73" t="e">
        <f t="shared" si="23"/>
        <v>#REF!</v>
      </c>
      <c r="R68" s="29" t="e">
        <f t="shared" ref="R68:R69" si="24">SUM(F68:Q68)</f>
        <v>#REF!</v>
      </c>
      <c r="S68" s="30" t="e">
        <f t="shared" si="10"/>
        <v>#REF!</v>
      </c>
      <c r="T68" s="65" t="e">
        <f t="shared" si="11"/>
        <v>#REF!</v>
      </c>
    </row>
    <row r="69" spans="1:20" ht="15">
      <c r="A69" s="155"/>
      <c r="B69" s="148" t="e">
        <f>R69-C69</f>
        <v>#REF!</v>
      </c>
      <c r="C69" s="148">
        <v>24562.550999999999</v>
      </c>
      <c r="D69" s="78" t="s">
        <v>83</v>
      </c>
      <c r="E69" s="29" t="e">
        <f t="shared" ref="E69:Q69" si="25">E68</f>
        <v>#REF!</v>
      </c>
      <c r="F69" s="29" t="e">
        <f t="shared" si="25"/>
        <v>#REF!</v>
      </c>
      <c r="G69" s="29" t="e">
        <f t="shared" si="25"/>
        <v>#REF!</v>
      </c>
      <c r="H69" s="29" t="e">
        <f t="shared" si="25"/>
        <v>#REF!</v>
      </c>
      <c r="I69" s="29" t="e">
        <f t="shared" si="25"/>
        <v>#REF!</v>
      </c>
      <c r="J69" s="29" t="e">
        <f t="shared" si="25"/>
        <v>#REF!</v>
      </c>
      <c r="K69" s="29" t="e">
        <f t="shared" si="25"/>
        <v>#REF!</v>
      </c>
      <c r="L69" s="29">
        <f t="shared" si="25"/>
        <v>0</v>
      </c>
      <c r="M69" s="29">
        <f t="shared" si="25"/>
        <v>0</v>
      </c>
      <c r="N69" s="29" t="e">
        <f t="shared" si="25"/>
        <v>#REF!</v>
      </c>
      <c r="O69" s="29" t="e">
        <f t="shared" si="25"/>
        <v>#REF!</v>
      </c>
      <c r="P69" s="29" t="e">
        <f t="shared" si="25"/>
        <v>#REF!</v>
      </c>
      <c r="Q69" s="29" t="e">
        <f t="shared" si="25"/>
        <v>#REF!</v>
      </c>
      <c r="R69" s="29" t="e">
        <f t="shared" si="24"/>
        <v>#REF!</v>
      </c>
      <c r="S69" s="30" t="e">
        <f t="shared" si="10"/>
        <v>#REF!</v>
      </c>
      <c r="T69" s="65" t="e">
        <f t="shared" si="11"/>
        <v>#REF!</v>
      </c>
    </row>
    <row r="70" spans="1:20" ht="15" collapsed="1">
      <c r="A70" s="139"/>
      <c r="B70" s="139"/>
      <c r="C70" s="140"/>
      <c r="D70" s="334" t="s">
        <v>84</v>
      </c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7"/>
      <c r="S70" s="71">
        <f t="shared" si="10"/>
        <v>0</v>
      </c>
      <c r="T70" s="146">
        <f t="shared" si="11"/>
        <v>0</v>
      </c>
    </row>
    <row r="71" spans="1:20" ht="27.6" hidden="1" outlineLevel="1">
      <c r="A71" s="151"/>
      <c r="B71" s="151"/>
      <c r="C71" s="152"/>
      <c r="D71" s="38" t="s">
        <v>85</v>
      </c>
      <c r="E71" s="79" t="e">
        <f>#REF!</f>
        <v>#REF!</v>
      </c>
      <c r="F71" s="96"/>
      <c r="G71" s="96"/>
      <c r="H71" s="96"/>
      <c r="I71" s="96"/>
      <c r="J71" s="96"/>
      <c r="K71" s="96"/>
      <c r="L71" s="96"/>
      <c r="M71" s="96"/>
      <c r="N71" s="74"/>
      <c r="O71" s="74"/>
      <c r="P71" s="74"/>
      <c r="Q71" s="74"/>
      <c r="R71" s="29">
        <f t="shared" ref="R71:R157" si="26">SUM(F71:Q71)</f>
        <v>0</v>
      </c>
      <c r="S71" s="30">
        <f t="shared" si="10"/>
        <v>0</v>
      </c>
      <c r="T71" s="65" t="e">
        <f t="shared" si="11"/>
        <v>#REF!</v>
      </c>
    </row>
    <row r="72" spans="1:20" ht="27.75" customHeight="1">
      <c r="A72" s="151"/>
      <c r="B72" s="151"/>
      <c r="C72" s="152"/>
      <c r="D72" s="38" t="s">
        <v>86</v>
      </c>
      <c r="E72" s="79" t="e">
        <f>#REF!</f>
        <v>#REF!</v>
      </c>
      <c r="F72" s="73"/>
      <c r="G72" s="73"/>
      <c r="H72" s="73"/>
      <c r="I72" s="73"/>
      <c r="J72" s="73"/>
      <c r="K72" s="96"/>
      <c r="L72" s="79"/>
      <c r="M72" s="96"/>
      <c r="N72" s="75" t="e">
        <f>E72</f>
        <v>#REF!</v>
      </c>
      <c r="O72" s="75"/>
      <c r="P72" s="75"/>
      <c r="Q72" s="75"/>
      <c r="R72" s="29" t="e">
        <f t="shared" si="26"/>
        <v>#REF!</v>
      </c>
      <c r="S72" s="30" t="e">
        <f t="shared" si="10"/>
        <v>#REF!</v>
      </c>
      <c r="T72" s="65" t="e">
        <f t="shared" si="11"/>
        <v>#REF!</v>
      </c>
    </row>
    <row r="73" spans="1:20" ht="15" collapsed="1">
      <c r="A73" s="151"/>
      <c r="B73" s="151"/>
      <c r="C73" s="152"/>
      <c r="D73" s="38" t="s">
        <v>308</v>
      </c>
      <c r="E73" s="79" t="e">
        <f>#REF!</f>
        <v>#REF!</v>
      </c>
      <c r="F73" s="96"/>
      <c r="G73" s="96"/>
      <c r="H73" s="96"/>
      <c r="I73" s="96"/>
      <c r="J73" s="96"/>
      <c r="K73" s="96" t="e">
        <f>E73</f>
        <v>#REF!</v>
      </c>
      <c r="L73" s="79"/>
      <c r="M73" s="96"/>
      <c r="N73" s="75"/>
      <c r="O73" s="75"/>
      <c r="P73" s="75"/>
      <c r="Q73" s="75"/>
      <c r="R73" s="29" t="e">
        <f t="shared" si="26"/>
        <v>#REF!</v>
      </c>
      <c r="S73" s="30" t="e">
        <f t="shared" si="10"/>
        <v>#REF!</v>
      </c>
      <c r="T73" s="65" t="e">
        <f t="shared" si="11"/>
        <v>#REF!</v>
      </c>
    </row>
    <row r="74" spans="1:20" ht="27.6" hidden="1" outlineLevel="1">
      <c r="A74" s="151"/>
      <c r="B74" s="151"/>
      <c r="C74" s="152"/>
      <c r="D74" s="38" t="s">
        <v>88</v>
      </c>
      <c r="E74" s="79" t="e">
        <f>#REF!</f>
        <v>#REF!</v>
      </c>
      <c r="F74" s="96"/>
      <c r="G74" s="96"/>
      <c r="H74" s="96"/>
      <c r="I74" s="96"/>
      <c r="J74" s="96"/>
      <c r="K74" s="96"/>
      <c r="L74" s="96"/>
      <c r="M74" s="96"/>
      <c r="N74" s="75"/>
      <c r="O74" s="75"/>
      <c r="P74" s="75"/>
      <c r="Q74" s="75"/>
      <c r="R74" s="29">
        <f t="shared" si="26"/>
        <v>0</v>
      </c>
      <c r="S74" s="30">
        <f t="shared" si="10"/>
        <v>0</v>
      </c>
      <c r="T74" s="65" t="e">
        <f t="shared" si="11"/>
        <v>#REF!</v>
      </c>
    </row>
    <row r="75" spans="1:20" ht="27.6" hidden="1" outlineLevel="1">
      <c r="A75" s="151"/>
      <c r="B75" s="151"/>
      <c r="C75" s="152"/>
      <c r="D75" s="38" t="s">
        <v>89</v>
      </c>
      <c r="E75" s="79" t="e">
        <f>#REF!</f>
        <v>#REF!</v>
      </c>
      <c r="F75" s="96"/>
      <c r="G75" s="96"/>
      <c r="H75" s="96"/>
      <c r="I75" s="96"/>
      <c r="J75" s="96"/>
      <c r="K75" s="96"/>
      <c r="L75" s="96"/>
      <c r="M75" s="96"/>
      <c r="N75" s="75"/>
      <c r="O75" s="75"/>
      <c r="P75" s="75"/>
      <c r="Q75" s="75"/>
      <c r="R75" s="29">
        <f t="shared" si="26"/>
        <v>0</v>
      </c>
      <c r="S75" s="30">
        <f t="shared" si="10"/>
        <v>0</v>
      </c>
      <c r="T75" s="65" t="e">
        <f t="shared" si="11"/>
        <v>#REF!</v>
      </c>
    </row>
    <row r="76" spans="1:20" ht="27.6" hidden="1" outlineLevel="1">
      <c r="A76" s="151"/>
      <c r="B76" s="151"/>
      <c r="C76" s="152"/>
      <c r="D76" s="38" t="s">
        <v>309</v>
      </c>
      <c r="E76" s="79" t="e">
        <f>#REF!</f>
        <v>#REF!</v>
      </c>
      <c r="F76" s="79"/>
      <c r="G76" s="96"/>
      <c r="H76" s="96"/>
      <c r="I76" s="96"/>
      <c r="J76" s="96"/>
      <c r="K76" s="96"/>
      <c r="L76" s="79"/>
      <c r="M76" s="96"/>
      <c r="N76" s="75"/>
      <c r="O76" s="75"/>
      <c r="P76" s="75"/>
      <c r="Q76" s="75"/>
      <c r="R76" s="29">
        <f t="shared" si="26"/>
        <v>0</v>
      </c>
      <c r="S76" s="30">
        <f t="shared" si="10"/>
        <v>0</v>
      </c>
      <c r="T76" s="65" t="e">
        <f t="shared" si="11"/>
        <v>#REF!</v>
      </c>
    </row>
    <row r="77" spans="1:20" ht="15" hidden="1" outlineLevel="1">
      <c r="A77" s="151"/>
      <c r="B77" s="151"/>
      <c r="C77" s="152"/>
      <c r="D77" s="38" t="s">
        <v>310</v>
      </c>
      <c r="E77" s="79" t="e">
        <f>#REF!</f>
        <v>#REF!</v>
      </c>
      <c r="F77" s="96"/>
      <c r="G77" s="96"/>
      <c r="H77" s="96"/>
      <c r="I77" s="96"/>
      <c r="J77" s="96"/>
      <c r="K77" s="79"/>
      <c r="L77" s="79"/>
      <c r="M77" s="96"/>
      <c r="N77" s="75"/>
      <c r="O77" s="75"/>
      <c r="P77" s="75"/>
      <c r="Q77" s="75"/>
      <c r="R77" s="29">
        <f t="shared" si="26"/>
        <v>0</v>
      </c>
      <c r="S77" s="30">
        <f t="shared" si="10"/>
        <v>0</v>
      </c>
      <c r="T77" s="65" t="e">
        <f t="shared" si="11"/>
        <v>#REF!</v>
      </c>
    </row>
    <row r="78" spans="1:20" ht="15" hidden="1" outlineLevel="1">
      <c r="A78" s="151"/>
      <c r="B78" s="151"/>
      <c r="C78" s="152"/>
      <c r="D78" s="38" t="s">
        <v>311</v>
      </c>
      <c r="E78" s="79" t="e">
        <f>#REF!</f>
        <v>#REF!</v>
      </c>
      <c r="F78" s="96"/>
      <c r="G78" s="96"/>
      <c r="H78" s="96"/>
      <c r="I78" s="96"/>
      <c r="J78" s="96"/>
      <c r="K78" s="79"/>
      <c r="L78" s="79"/>
      <c r="M78" s="96"/>
      <c r="N78" s="75"/>
      <c r="O78" s="75"/>
      <c r="P78" s="75"/>
      <c r="Q78" s="75"/>
      <c r="R78" s="29">
        <f t="shared" si="26"/>
        <v>0</v>
      </c>
      <c r="S78" s="30">
        <f t="shared" si="10"/>
        <v>0</v>
      </c>
      <c r="T78" s="65" t="e">
        <f t="shared" si="11"/>
        <v>#REF!</v>
      </c>
    </row>
    <row r="79" spans="1:20" ht="15" hidden="1" outlineLevel="1">
      <c r="A79" s="151"/>
      <c r="B79" s="151"/>
      <c r="C79" s="152"/>
      <c r="D79" s="38" t="s">
        <v>93</v>
      </c>
      <c r="E79" s="79" t="e">
        <f>#REF!</f>
        <v>#REF!</v>
      </c>
      <c r="F79" s="96"/>
      <c r="G79" s="96"/>
      <c r="H79" s="96"/>
      <c r="I79" s="96"/>
      <c r="J79" s="96"/>
      <c r="K79" s="79"/>
      <c r="L79" s="96"/>
      <c r="M79" s="96"/>
      <c r="N79" s="75"/>
      <c r="O79" s="75"/>
      <c r="P79" s="75"/>
      <c r="Q79" s="75"/>
      <c r="R79" s="29">
        <f t="shared" si="26"/>
        <v>0</v>
      </c>
      <c r="S79" s="30">
        <f t="shared" si="10"/>
        <v>0</v>
      </c>
      <c r="T79" s="65" t="e">
        <f t="shared" si="11"/>
        <v>#REF!</v>
      </c>
    </row>
    <row r="80" spans="1:20" ht="15" hidden="1" outlineLevel="1">
      <c r="A80" s="151"/>
      <c r="B80" s="151"/>
      <c r="C80" s="152"/>
      <c r="D80" s="38" t="s">
        <v>94</v>
      </c>
      <c r="E80" s="79" t="e">
        <f>#REF!</f>
        <v>#REF!</v>
      </c>
      <c r="F80" s="96"/>
      <c r="G80" s="96"/>
      <c r="H80" s="96"/>
      <c r="I80" s="96"/>
      <c r="J80" s="96"/>
      <c r="K80" s="79"/>
      <c r="L80" s="96"/>
      <c r="M80" s="96"/>
      <c r="N80" s="75"/>
      <c r="O80" s="75"/>
      <c r="P80" s="75"/>
      <c r="Q80" s="75"/>
      <c r="R80" s="29">
        <f t="shared" si="26"/>
        <v>0</v>
      </c>
      <c r="S80" s="30">
        <f t="shared" si="10"/>
        <v>0</v>
      </c>
      <c r="T80" s="65" t="e">
        <f t="shared" si="11"/>
        <v>#REF!</v>
      </c>
    </row>
    <row r="81" spans="1:20" ht="15" collapsed="1">
      <c r="A81" s="151"/>
      <c r="B81" s="151"/>
      <c r="C81" s="152"/>
      <c r="D81" s="39" t="s">
        <v>95</v>
      </c>
      <c r="E81" s="79" t="e">
        <f>#REF!</f>
        <v>#REF!</v>
      </c>
      <c r="F81" s="96" t="e">
        <f>E81/12</f>
        <v>#REF!</v>
      </c>
      <c r="G81" s="96" t="e">
        <f t="shared" ref="G81:Q81" si="27">F81</f>
        <v>#REF!</v>
      </c>
      <c r="H81" s="96" t="e">
        <f t="shared" si="27"/>
        <v>#REF!</v>
      </c>
      <c r="I81" s="96" t="e">
        <f t="shared" si="27"/>
        <v>#REF!</v>
      </c>
      <c r="J81" s="96" t="e">
        <f t="shared" si="27"/>
        <v>#REF!</v>
      </c>
      <c r="K81" s="96" t="e">
        <f t="shared" si="27"/>
        <v>#REF!</v>
      </c>
      <c r="L81" s="96" t="e">
        <f t="shared" si="27"/>
        <v>#REF!</v>
      </c>
      <c r="M81" s="96" t="e">
        <f t="shared" si="27"/>
        <v>#REF!</v>
      </c>
      <c r="N81" s="96" t="e">
        <f t="shared" si="27"/>
        <v>#REF!</v>
      </c>
      <c r="O81" s="96" t="e">
        <f t="shared" si="27"/>
        <v>#REF!</v>
      </c>
      <c r="P81" s="96" t="e">
        <f t="shared" si="27"/>
        <v>#REF!</v>
      </c>
      <c r="Q81" s="96" t="e">
        <f t="shared" si="27"/>
        <v>#REF!</v>
      </c>
      <c r="R81" s="29" t="e">
        <f t="shared" si="26"/>
        <v>#REF!</v>
      </c>
      <c r="S81" s="30" t="e">
        <f t="shared" si="10"/>
        <v>#REF!</v>
      </c>
      <c r="T81" s="65" t="e">
        <f t="shared" si="11"/>
        <v>#REF!</v>
      </c>
    </row>
    <row r="82" spans="1:20" ht="27.6" hidden="1" outlineLevel="1">
      <c r="A82" s="151"/>
      <c r="B82" s="151"/>
      <c r="C82" s="152"/>
      <c r="D82" s="39" t="s">
        <v>96</v>
      </c>
      <c r="E82" s="79" t="e">
        <f>#REF!</f>
        <v>#REF!</v>
      </c>
      <c r="F82" s="96"/>
      <c r="G82" s="96"/>
      <c r="H82" s="96"/>
      <c r="I82" s="96"/>
      <c r="J82" s="96"/>
      <c r="K82" s="79"/>
      <c r="L82" s="79"/>
      <c r="M82" s="73"/>
      <c r="N82" s="75"/>
      <c r="O82" s="75"/>
      <c r="P82" s="75"/>
      <c r="Q82" s="75"/>
      <c r="R82" s="29">
        <f t="shared" si="26"/>
        <v>0</v>
      </c>
      <c r="S82" s="30">
        <f t="shared" si="10"/>
        <v>0</v>
      </c>
      <c r="T82" s="65" t="e">
        <f t="shared" si="11"/>
        <v>#REF!</v>
      </c>
    </row>
    <row r="83" spans="1:20" ht="27.6" hidden="1" outlineLevel="1">
      <c r="A83" s="151"/>
      <c r="B83" s="151"/>
      <c r="C83" s="152"/>
      <c r="D83" s="38" t="s">
        <v>97</v>
      </c>
      <c r="E83" s="79" t="e">
        <f>#REF!</f>
        <v>#REF!</v>
      </c>
      <c r="F83" s="96"/>
      <c r="G83" s="96"/>
      <c r="H83" s="96"/>
      <c r="I83" s="96"/>
      <c r="J83" s="96"/>
      <c r="K83" s="96"/>
      <c r="L83" s="96"/>
      <c r="M83" s="96"/>
      <c r="N83" s="75"/>
      <c r="O83" s="75"/>
      <c r="P83" s="75"/>
      <c r="Q83" s="75"/>
      <c r="R83" s="29">
        <f t="shared" si="26"/>
        <v>0</v>
      </c>
      <c r="S83" s="30">
        <f t="shared" si="10"/>
        <v>0</v>
      </c>
      <c r="T83" s="65" t="e">
        <f t="shared" si="11"/>
        <v>#REF!</v>
      </c>
    </row>
    <row r="84" spans="1:20" ht="27.6" collapsed="1">
      <c r="A84" s="151"/>
      <c r="B84" s="151"/>
      <c r="C84" s="152"/>
      <c r="D84" s="38" t="s">
        <v>283</v>
      </c>
      <c r="E84" s="79" t="e">
        <f>#REF!</f>
        <v>#REF!</v>
      </c>
      <c r="F84" s="73"/>
      <c r="G84" s="75"/>
      <c r="H84" s="73"/>
      <c r="I84" s="73"/>
      <c r="J84" s="73" t="e">
        <f>E84</f>
        <v>#REF!</v>
      </c>
      <c r="K84" s="73"/>
      <c r="L84" s="96"/>
      <c r="M84" s="96"/>
      <c r="N84" s="75"/>
      <c r="O84" s="75"/>
      <c r="P84" s="75"/>
      <c r="Q84" s="75"/>
      <c r="R84" s="29" t="e">
        <f t="shared" si="26"/>
        <v>#REF!</v>
      </c>
      <c r="S84" s="30" t="e">
        <f t="shared" si="10"/>
        <v>#REF!</v>
      </c>
      <c r="T84" s="65" t="e">
        <f t="shared" si="11"/>
        <v>#REF!</v>
      </c>
    </row>
    <row r="85" spans="1:20" ht="27.6" hidden="1" outlineLevel="1">
      <c r="A85" s="151"/>
      <c r="B85" s="151"/>
      <c r="C85" s="152"/>
      <c r="D85" s="39" t="s">
        <v>304</v>
      </c>
      <c r="E85" s="79"/>
      <c r="F85" s="75"/>
      <c r="G85" s="75"/>
      <c r="H85" s="75"/>
      <c r="I85" s="75"/>
      <c r="J85" s="75"/>
      <c r="K85" s="75"/>
      <c r="L85" s="75"/>
      <c r="M85" s="73"/>
      <c r="N85" s="75"/>
      <c r="O85" s="75"/>
      <c r="P85" s="75"/>
      <c r="Q85" s="75"/>
      <c r="R85" s="29">
        <f t="shared" si="26"/>
        <v>0</v>
      </c>
      <c r="S85" s="30">
        <f t="shared" si="10"/>
        <v>0</v>
      </c>
      <c r="T85" s="65">
        <f t="shared" si="11"/>
        <v>0</v>
      </c>
    </row>
    <row r="86" spans="1:20" ht="27.6" hidden="1" outlineLevel="1">
      <c r="A86" s="151"/>
      <c r="B86" s="151"/>
      <c r="C86" s="152"/>
      <c r="D86" s="39" t="s">
        <v>101</v>
      </c>
      <c r="E86" s="79" t="e">
        <f>#REF!</f>
        <v>#REF!</v>
      </c>
      <c r="F86" s="75"/>
      <c r="G86" s="75"/>
      <c r="H86" s="75"/>
      <c r="I86" s="75"/>
      <c r="J86" s="75"/>
      <c r="K86" s="75"/>
      <c r="L86" s="75"/>
      <c r="M86" s="73"/>
      <c r="N86" s="75"/>
      <c r="O86" s="75"/>
      <c r="P86" s="75"/>
      <c r="Q86" s="75"/>
      <c r="R86" s="29">
        <f t="shared" si="26"/>
        <v>0</v>
      </c>
      <c r="S86" s="30">
        <f t="shared" si="10"/>
        <v>0</v>
      </c>
      <c r="T86" s="65" t="e">
        <f t="shared" si="11"/>
        <v>#REF!</v>
      </c>
    </row>
    <row r="87" spans="1:20" ht="27.6" hidden="1" outlineLevel="1">
      <c r="A87" s="151"/>
      <c r="B87" s="151"/>
      <c r="C87" s="152"/>
      <c r="D87" s="39" t="s">
        <v>250</v>
      </c>
      <c r="E87" s="79" t="e">
        <f>#REF!</f>
        <v>#REF!</v>
      </c>
      <c r="F87" s="75"/>
      <c r="G87" s="75"/>
      <c r="H87" s="75"/>
      <c r="I87" s="75"/>
      <c r="J87" s="75"/>
      <c r="K87" s="75"/>
      <c r="L87" s="75"/>
      <c r="M87" s="73"/>
      <c r="N87" s="75"/>
      <c r="O87" s="75"/>
      <c r="P87" s="75"/>
      <c r="Q87" s="75"/>
      <c r="R87" s="29">
        <f t="shared" si="26"/>
        <v>0</v>
      </c>
      <c r="S87" s="30">
        <f t="shared" si="10"/>
        <v>0</v>
      </c>
      <c r="T87" s="65" t="e">
        <f t="shared" si="11"/>
        <v>#REF!</v>
      </c>
    </row>
    <row r="88" spans="1:20" ht="27.6">
      <c r="A88" s="151"/>
      <c r="B88" s="151"/>
      <c r="C88" s="152"/>
      <c r="D88" s="156" t="s">
        <v>304</v>
      </c>
      <c r="E88" s="79" t="e">
        <f>#REF!</f>
        <v>#REF!</v>
      </c>
      <c r="F88" s="75" t="e">
        <f>E88/5-157.9</f>
        <v>#REF!</v>
      </c>
      <c r="G88" s="75" t="e">
        <f>F88-10</f>
        <v>#REF!</v>
      </c>
      <c r="H88" s="75" t="e">
        <f>G88-52.835+9.99</f>
        <v>#REF!</v>
      </c>
      <c r="I88" s="75" t="e">
        <f>H88+5.604-9+18</f>
        <v>#REF!</v>
      </c>
      <c r="J88" s="75">
        <v>215.32599999999999</v>
      </c>
      <c r="K88" s="75"/>
      <c r="L88" s="75">
        <v>253.39</v>
      </c>
      <c r="M88" s="79">
        <v>261.01</v>
      </c>
      <c r="N88" s="75">
        <v>265.45299999999997</v>
      </c>
      <c r="O88" s="75"/>
      <c r="P88" s="75"/>
      <c r="Q88" s="75">
        <v>277.50700000000001</v>
      </c>
      <c r="R88" s="29" t="e">
        <f t="shared" si="26"/>
        <v>#REF!</v>
      </c>
      <c r="S88" s="30" t="e">
        <f t="shared" si="10"/>
        <v>#REF!</v>
      </c>
      <c r="T88" s="65" t="e">
        <f t="shared" si="11"/>
        <v>#REF!</v>
      </c>
    </row>
    <row r="89" spans="1:20" ht="27.6">
      <c r="A89" s="151"/>
      <c r="B89" s="151"/>
      <c r="C89" s="152"/>
      <c r="D89" s="38" t="s">
        <v>103</v>
      </c>
      <c r="E89" s="79" t="e">
        <f>#REF!</f>
        <v>#REF!</v>
      </c>
      <c r="F89" s="96" t="e">
        <f t="shared" ref="F89:F94" si="28">E89/12</f>
        <v>#REF!</v>
      </c>
      <c r="G89" s="96" t="e">
        <f t="shared" ref="G89:Q89" si="29">F89</f>
        <v>#REF!</v>
      </c>
      <c r="H89" s="96" t="e">
        <f t="shared" si="29"/>
        <v>#REF!</v>
      </c>
      <c r="I89" s="96" t="e">
        <f t="shared" si="29"/>
        <v>#REF!</v>
      </c>
      <c r="J89" s="96" t="e">
        <f t="shared" si="29"/>
        <v>#REF!</v>
      </c>
      <c r="K89" s="96" t="e">
        <f t="shared" si="29"/>
        <v>#REF!</v>
      </c>
      <c r="L89" s="96" t="e">
        <f t="shared" si="29"/>
        <v>#REF!</v>
      </c>
      <c r="M89" s="96" t="e">
        <f t="shared" si="29"/>
        <v>#REF!</v>
      </c>
      <c r="N89" s="96" t="e">
        <f t="shared" si="29"/>
        <v>#REF!</v>
      </c>
      <c r="O89" s="96" t="e">
        <f t="shared" si="29"/>
        <v>#REF!</v>
      </c>
      <c r="P89" s="96" t="e">
        <f t="shared" si="29"/>
        <v>#REF!</v>
      </c>
      <c r="Q89" s="96" t="e">
        <f t="shared" si="29"/>
        <v>#REF!</v>
      </c>
      <c r="R89" s="29" t="e">
        <f t="shared" si="26"/>
        <v>#REF!</v>
      </c>
      <c r="S89" s="30" t="e">
        <f t="shared" si="10"/>
        <v>#REF!</v>
      </c>
      <c r="T89" s="65" t="e">
        <f t="shared" si="11"/>
        <v>#REF!</v>
      </c>
    </row>
    <row r="90" spans="1:20" ht="27.6">
      <c r="A90" s="151"/>
      <c r="B90" s="151"/>
      <c r="C90" s="152"/>
      <c r="D90" s="38" t="s">
        <v>104</v>
      </c>
      <c r="E90" s="79" t="e">
        <f>#REF!</f>
        <v>#REF!</v>
      </c>
      <c r="F90" s="96" t="e">
        <f t="shared" si="28"/>
        <v>#REF!</v>
      </c>
      <c r="G90" s="96" t="e">
        <f t="shared" ref="G90:Q90" si="30">F90</f>
        <v>#REF!</v>
      </c>
      <c r="H90" s="96" t="e">
        <f t="shared" si="30"/>
        <v>#REF!</v>
      </c>
      <c r="I90" s="96" t="e">
        <f t="shared" si="30"/>
        <v>#REF!</v>
      </c>
      <c r="J90" s="96" t="e">
        <f t="shared" si="30"/>
        <v>#REF!</v>
      </c>
      <c r="K90" s="96" t="e">
        <f t="shared" si="30"/>
        <v>#REF!</v>
      </c>
      <c r="L90" s="96" t="e">
        <f t="shared" si="30"/>
        <v>#REF!</v>
      </c>
      <c r="M90" s="96" t="e">
        <f t="shared" si="30"/>
        <v>#REF!</v>
      </c>
      <c r="N90" s="96" t="e">
        <f t="shared" si="30"/>
        <v>#REF!</v>
      </c>
      <c r="O90" s="96" t="e">
        <f t="shared" si="30"/>
        <v>#REF!</v>
      </c>
      <c r="P90" s="96" t="e">
        <f t="shared" si="30"/>
        <v>#REF!</v>
      </c>
      <c r="Q90" s="96" t="e">
        <f t="shared" si="30"/>
        <v>#REF!</v>
      </c>
      <c r="R90" s="29" t="e">
        <f t="shared" si="26"/>
        <v>#REF!</v>
      </c>
      <c r="S90" s="30" t="e">
        <f t="shared" si="10"/>
        <v>#REF!</v>
      </c>
      <c r="T90" s="65" t="e">
        <f t="shared" si="11"/>
        <v>#REF!</v>
      </c>
    </row>
    <row r="91" spans="1:20" ht="15">
      <c r="A91" s="151"/>
      <c r="B91" s="151"/>
      <c r="C91" s="152"/>
      <c r="D91" s="38" t="s">
        <v>312</v>
      </c>
      <c r="E91" s="79" t="e">
        <f>#REF!</f>
        <v>#REF!</v>
      </c>
      <c r="F91" s="96" t="e">
        <f t="shared" si="28"/>
        <v>#REF!</v>
      </c>
      <c r="G91" s="96" t="e">
        <f t="shared" ref="G91:Q91" si="31">F91</f>
        <v>#REF!</v>
      </c>
      <c r="H91" s="96" t="e">
        <f t="shared" si="31"/>
        <v>#REF!</v>
      </c>
      <c r="I91" s="96" t="e">
        <f t="shared" si="31"/>
        <v>#REF!</v>
      </c>
      <c r="J91" s="96" t="e">
        <f t="shared" si="31"/>
        <v>#REF!</v>
      </c>
      <c r="K91" s="96" t="e">
        <f t="shared" si="31"/>
        <v>#REF!</v>
      </c>
      <c r="L91" s="96" t="e">
        <f t="shared" si="31"/>
        <v>#REF!</v>
      </c>
      <c r="M91" s="96" t="e">
        <f t="shared" si="31"/>
        <v>#REF!</v>
      </c>
      <c r="N91" s="96" t="e">
        <f t="shared" si="31"/>
        <v>#REF!</v>
      </c>
      <c r="O91" s="96" t="e">
        <f t="shared" si="31"/>
        <v>#REF!</v>
      </c>
      <c r="P91" s="96" t="e">
        <f t="shared" si="31"/>
        <v>#REF!</v>
      </c>
      <c r="Q91" s="96" t="e">
        <f t="shared" si="31"/>
        <v>#REF!</v>
      </c>
      <c r="R91" s="29" t="e">
        <f t="shared" si="26"/>
        <v>#REF!</v>
      </c>
      <c r="S91" s="30" t="e">
        <f t="shared" si="10"/>
        <v>#REF!</v>
      </c>
      <c r="T91" s="65" t="e">
        <f t="shared" si="11"/>
        <v>#REF!</v>
      </c>
    </row>
    <row r="92" spans="1:20" ht="55.2">
      <c r="A92" s="151"/>
      <c r="B92" s="151"/>
      <c r="C92" s="152"/>
      <c r="D92" s="38" t="s">
        <v>297</v>
      </c>
      <c r="E92" s="79" t="e">
        <f>#REF!</f>
        <v>#REF!</v>
      </c>
      <c r="F92" s="96" t="e">
        <f t="shared" si="28"/>
        <v>#REF!</v>
      </c>
      <c r="G92" s="96" t="e">
        <f t="shared" ref="G92:Q92" si="32">F92</f>
        <v>#REF!</v>
      </c>
      <c r="H92" s="96" t="e">
        <f t="shared" si="32"/>
        <v>#REF!</v>
      </c>
      <c r="I92" s="96" t="e">
        <f t="shared" si="32"/>
        <v>#REF!</v>
      </c>
      <c r="J92" s="96" t="e">
        <f t="shared" si="32"/>
        <v>#REF!</v>
      </c>
      <c r="K92" s="96" t="e">
        <f t="shared" si="32"/>
        <v>#REF!</v>
      </c>
      <c r="L92" s="96" t="e">
        <f t="shared" si="32"/>
        <v>#REF!</v>
      </c>
      <c r="M92" s="96" t="e">
        <f t="shared" si="32"/>
        <v>#REF!</v>
      </c>
      <c r="N92" s="96" t="e">
        <f t="shared" si="32"/>
        <v>#REF!</v>
      </c>
      <c r="O92" s="96" t="e">
        <f t="shared" si="32"/>
        <v>#REF!</v>
      </c>
      <c r="P92" s="96" t="e">
        <f t="shared" si="32"/>
        <v>#REF!</v>
      </c>
      <c r="Q92" s="96" t="e">
        <f t="shared" si="32"/>
        <v>#REF!</v>
      </c>
      <c r="R92" s="29" t="e">
        <f t="shared" si="26"/>
        <v>#REF!</v>
      </c>
      <c r="S92" s="30" t="e">
        <f t="shared" si="10"/>
        <v>#REF!</v>
      </c>
      <c r="T92" s="65" t="e">
        <f t="shared" si="11"/>
        <v>#REF!</v>
      </c>
    </row>
    <row r="93" spans="1:20" ht="15">
      <c r="A93" s="151"/>
      <c r="B93" s="151"/>
      <c r="C93" s="152"/>
      <c r="D93" s="38" t="s">
        <v>298</v>
      </c>
      <c r="E93" s="79" t="e">
        <f>#REF!</f>
        <v>#REF!</v>
      </c>
      <c r="F93" s="96" t="e">
        <f t="shared" si="28"/>
        <v>#REF!</v>
      </c>
      <c r="G93" s="96" t="e">
        <f t="shared" ref="G93:Q93" si="33">F93</f>
        <v>#REF!</v>
      </c>
      <c r="H93" s="96" t="e">
        <f t="shared" si="33"/>
        <v>#REF!</v>
      </c>
      <c r="I93" s="96" t="e">
        <f t="shared" si="33"/>
        <v>#REF!</v>
      </c>
      <c r="J93" s="96" t="e">
        <f t="shared" si="33"/>
        <v>#REF!</v>
      </c>
      <c r="K93" s="96" t="e">
        <f t="shared" si="33"/>
        <v>#REF!</v>
      </c>
      <c r="L93" s="96" t="e">
        <f t="shared" si="33"/>
        <v>#REF!</v>
      </c>
      <c r="M93" s="96" t="e">
        <f t="shared" si="33"/>
        <v>#REF!</v>
      </c>
      <c r="N93" s="96" t="e">
        <f t="shared" si="33"/>
        <v>#REF!</v>
      </c>
      <c r="O93" s="96" t="e">
        <f t="shared" si="33"/>
        <v>#REF!</v>
      </c>
      <c r="P93" s="96" t="e">
        <f t="shared" si="33"/>
        <v>#REF!</v>
      </c>
      <c r="Q93" s="96" t="e">
        <f t="shared" si="33"/>
        <v>#REF!</v>
      </c>
      <c r="R93" s="29" t="e">
        <f t="shared" si="26"/>
        <v>#REF!</v>
      </c>
      <c r="S93" s="30" t="e">
        <f t="shared" si="10"/>
        <v>#REF!</v>
      </c>
      <c r="T93" s="65" t="e">
        <f t="shared" si="11"/>
        <v>#REF!</v>
      </c>
    </row>
    <row r="94" spans="1:20" ht="15" collapsed="1">
      <c r="A94" s="151"/>
      <c r="B94" s="151"/>
      <c r="C94" s="152"/>
      <c r="D94" s="38" t="s">
        <v>108</v>
      </c>
      <c r="E94" s="79" t="e">
        <f>#REF!</f>
        <v>#REF!</v>
      </c>
      <c r="F94" s="96" t="e">
        <f t="shared" si="28"/>
        <v>#REF!</v>
      </c>
      <c r="G94" s="96" t="e">
        <f t="shared" ref="G94:Q94" si="34">F94</f>
        <v>#REF!</v>
      </c>
      <c r="H94" s="96" t="e">
        <f t="shared" si="34"/>
        <v>#REF!</v>
      </c>
      <c r="I94" s="96" t="e">
        <f t="shared" si="34"/>
        <v>#REF!</v>
      </c>
      <c r="J94" s="96" t="e">
        <f t="shared" si="34"/>
        <v>#REF!</v>
      </c>
      <c r="K94" s="96" t="e">
        <f t="shared" si="34"/>
        <v>#REF!</v>
      </c>
      <c r="L94" s="96" t="e">
        <f t="shared" si="34"/>
        <v>#REF!</v>
      </c>
      <c r="M94" s="96" t="e">
        <f t="shared" si="34"/>
        <v>#REF!</v>
      </c>
      <c r="N94" s="96" t="e">
        <f t="shared" si="34"/>
        <v>#REF!</v>
      </c>
      <c r="O94" s="96" t="e">
        <f t="shared" si="34"/>
        <v>#REF!</v>
      </c>
      <c r="P94" s="96" t="e">
        <f t="shared" si="34"/>
        <v>#REF!</v>
      </c>
      <c r="Q94" s="96" t="e">
        <f t="shared" si="34"/>
        <v>#REF!</v>
      </c>
      <c r="R94" s="29" t="e">
        <f t="shared" si="26"/>
        <v>#REF!</v>
      </c>
      <c r="S94" s="30" t="e">
        <f t="shared" si="10"/>
        <v>#REF!</v>
      </c>
      <c r="T94" s="65" t="e">
        <f t="shared" si="11"/>
        <v>#REF!</v>
      </c>
    </row>
    <row r="95" spans="1:20" ht="15" hidden="1" outlineLevel="1">
      <c r="A95" s="151"/>
      <c r="B95" s="151"/>
      <c r="C95" s="152"/>
      <c r="D95" s="38" t="s">
        <v>109</v>
      </c>
      <c r="E95" s="79" t="e">
        <f>#REF!</f>
        <v>#REF!</v>
      </c>
      <c r="F95" s="87"/>
      <c r="G95" s="72"/>
      <c r="H95" s="73"/>
      <c r="I95" s="73"/>
      <c r="J95" s="73"/>
      <c r="K95" s="73"/>
      <c r="L95" s="73"/>
      <c r="M95" s="73"/>
      <c r="N95" s="75"/>
      <c r="O95" s="75"/>
      <c r="P95" s="75"/>
      <c r="Q95" s="75"/>
      <c r="R95" s="29">
        <f t="shared" si="26"/>
        <v>0</v>
      </c>
      <c r="S95" s="30">
        <f t="shared" si="10"/>
        <v>0</v>
      </c>
      <c r="T95" s="65" t="e">
        <f t="shared" si="11"/>
        <v>#REF!</v>
      </c>
    </row>
    <row r="96" spans="1:20" ht="15" hidden="1" outlineLevel="1">
      <c r="A96" s="151"/>
      <c r="B96" s="151"/>
      <c r="C96" s="152"/>
      <c r="D96" s="38" t="s">
        <v>285</v>
      </c>
      <c r="E96" s="79" t="e">
        <f>#REF!</f>
        <v>#REF!</v>
      </c>
      <c r="F96" s="89"/>
      <c r="G96" s="73"/>
      <c r="H96" s="73"/>
      <c r="I96" s="73"/>
      <c r="J96" s="75"/>
      <c r="K96" s="73"/>
      <c r="L96" s="73"/>
      <c r="M96" s="73"/>
      <c r="N96" s="75"/>
      <c r="O96" s="75"/>
      <c r="P96" s="75"/>
      <c r="Q96" s="75"/>
      <c r="R96" s="29">
        <f t="shared" si="26"/>
        <v>0</v>
      </c>
      <c r="S96" s="30">
        <f t="shared" si="10"/>
        <v>0</v>
      </c>
      <c r="T96" s="65" t="e">
        <f t="shared" si="11"/>
        <v>#REF!</v>
      </c>
    </row>
    <row r="97" spans="1:20" ht="55.2">
      <c r="A97" s="151"/>
      <c r="B97" s="151"/>
      <c r="C97" s="152"/>
      <c r="D97" s="38" t="s">
        <v>111</v>
      </c>
      <c r="E97" s="79" t="e">
        <f>#REF!</f>
        <v>#REF!</v>
      </c>
      <c r="F97" s="89"/>
      <c r="G97" s="89"/>
      <c r="H97" s="89"/>
      <c r="I97" s="89"/>
      <c r="J97" s="89"/>
      <c r="K97" s="75">
        <v>41.103999999999999</v>
      </c>
      <c r="L97" s="73"/>
      <c r="M97" s="73"/>
      <c r="N97" s="75"/>
      <c r="O97" s="75"/>
      <c r="P97" s="75">
        <v>31.036999999999999</v>
      </c>
      <c r="Q97" s="75">
        <v>127.85899999999999</v>
      </c>
      <c r="R97" s="29">
        <f t="shared" si="26"/>
        <v>200</v>
      </c>
      <c r="S97" s="30">
        <f t="shared" si="10"/>
        <v>200</v>
      </c>
      <c r="T97" s="65" t="e">
        <f t="shared" si="11"/>
        <v>#REF!</v>
      </c>
    </row>
    <row r="98" spans="1:20" ht="27.6">
      <c r="A98" s="151"/>
      <c r="B98" s="151"/>
      <c r="C98" s="152"/>
      <c r="D98" s="38" t="s">
        <v>112</v>
      </c>
      <c r="E98" s="79" t="e">
        <f>#REF!</f>
        <v>#REF!</v>
      </c>
      <c r="F98" s="75" t="e">
        <f>E98/3</f>
        <v>#REF!</v>
      </c>
      <c r="G98" s="75" t="e">
        <f t="shared" ref="G98:H98" si="35">F98</f>
        <v>#REF!</v>
      </c>
      <c r="H98" s="75" t="e">
        <f t="shared" si="35"/>
        <v>#REF!</v>
      </c>
      <c r="I98" s="73"/>
      <c r="J98" s="73"/>
      <c r="K98" s="73"/>
      <c r="L98" s="73"/>
      <c r="M98" s="73"/>
      <c r="N98" s="75"/>
      <c r="O98" s="75"/>
      <c r="P98" s="75"/>
      <c r="Q98" s="75"/>
      <c r="R98" s="29" t="e">
        <f t="shared" si="26"/>
        <v>#REF!</v>
      </c>
      <c r="S98" s="30" t="e">
        <f t="shared" si="10"/>
        <v>#REF!</v>
      </c>
      <c r="T98" s="65" t="e">
        <f t="shared" si="11"/>
        <v>#REF!</v>
      </c>
    </row>
    <row r="99" spans="1:20" ht="41.4">
      <c r="A99" s="151"/>
      <c r="B99" s="151"/>
      <c r="C99" s="152"/>
      <c r="D99" s="38" t="s">
        <v>113</v>
      </c>
      <c r="E99" s="79" t="e">
        <f>#REF!</f>
        <v>#REF!</v>
      </c>
      <c r="F99" s="89"/>
      <c r="G99" s="89"/>
      <c r="H99" s="89"/>
      <c r="I99" s="89" t="e">
        <f>E99/3</f>
        <v>#REF!</v>
      </c>
      <c r="J99" s="89" t="e">
        <f t="shared" ref="J99:K99" si="36">I99</f>
        <v>#REF!</v>
      </c>
      <c r="K99" s="73" t="e">
        <f t="shared" si="36"/>
        <v>#REF!</v>
      </c>
      <c r="L99" s="73"/>
      <c r="M99" s="73"/>
      <c r="N99" s="75"/>
      <c r="O99" s="75"/>
      <c r="P99" s="75"/>
      <c r="Q99" s="75"/>
      <c r="R99" s="29" t="e">
        <f t="shared" si="26"/>
        <v>#REF!</v>
      </c>
      <c r="S99" s="30" t="e">
        <f t="shared" si="10"/>
        <v>#REF!</v>
      </c>
      <c r="T99" s="65" t="e">
        <f t="shared" si="11"/>
        <v>#REF!</v>
      </c>
    </row>
    <row r="100" spans="1:20" ht="15">
      <c r="A100" s="151"/>
      <c r="B100" s="151"/>
      <c r="C100" s="152"/>
      <c r="D100" s="38" t="s">
        <v>114</v>
      </c>
      <c r="E100" s="79" t="e">
        <f>#REF!</f>
        <v>#REF!</v>
      </c>
      <c r="F100" s="89"/>
      <c r="G100" s="89"/>
      <c r="H100" s="89"/>
      <c r="I100" s="89"/>
      <c r="J100" s="89"/>
      <c r="K100" s="73" t="e">
        <f t="shared" ref="K100:K103" si="37">E100/3</f>
        <v>#REF!</v>
      </c>
      <c r="L100" s="73" t="e">
        <f t="shared" ref="L100:M100" si="38">K100</f>
        <v>#REF!</v>
      </c>
      <c r="M100" s="73" t="e">
        <f t="shared" si="38"/>
        <v>#REF!</v>
      </c>
      <c r="N100" s="75"/>
      <c r="O100" s="75"/>
      <c r="P100" s="75"/>
      <c r="Q100" s="75"/>
      <c r="R100" s="29" t="e">
        <f t="shared" si="26"/>
        <v>#REF!</v>
      </c>
      <c r="S100" s="30" t="e">
        <f t="shared" si="10"/>
        <v>#REF!</v>
      </c>
      <c r="T100" s="65" t="e">
        <f t="shared" si="11"/>
        <v>#REF!</v>
      </c>
    </row>
    <row r="101" spans="1:20" ht="15" collapsed="1">
      <c r="A101" s="151"/>
      <c r="B101" s="151"/>
      <c r="C101" s="152"/>
      <c r="D101" s="38" t="s">
        <v>115</v>
      </c>
      <c r="E101" s="79" t="e">
        <f>#REF!</f>
        <v>#REF!</v>
      </c>
      <c r="F101" s="89"/>
      <c r="G101" s="89"/>
      <c r="H101" s="89"/>
      <c r="I101" s="89"/>
      <c r="J101" s="89"/>
      <c r="K101" s="73" t="e">
        <f t="shared" si="37"/>
        <v>#REF!</v>
      </c>
      <c r="L101" s="73"/>
      <c r="M101" s="73">
        <f>L101</f>
        <v>0</v>
      </c>
      <c r="N101" s="75">
        <v>99.991</v>
      </c>
      <c r="O101" s="75">
        <v>105.423</v>
      </c>
      <c r="P101" s="75">
        <v>74.385999999999996</v>
      </c>
      <c r="Q101" s="75"/>
      <c r="R101" s="29" t="e">
        <f t="shared" si="26"/>
        <v>#REF!</v>
      </c>
      <c r="S101" s="30" t="e">
        <f t="shared" si="10"/>
        <v>#REF!</v>
      </c>
      <c r="T101" s="65" t="e">
        <f t="shared" si="11"/>
        <v>#REF!</v>
      </c>
    </row>
    <row r="102" spans="1:20" ht="27.6" hidden="1" outlineLevel="1">
      <c r="A102" s="151"/>
      <c r="B102" s="151"/>
      <c r="C102" s="152"/>
      <c r="D102" s="38" t="s">
        <v>313</v>
      </c>
      <c r="E102" s="79" t="e">
        <f>#REF!</f>
        <v>#REF!</v>
      </c>
      <c r="F102" s="89"/>
      <c r="G102" s="89"/>
      <c r="H102" s="89"/>
      <c r="I102" s="89"/>
      <c r="J102" s="89"/>
      <c r="K102" s="73" t="e">
        <f t="shared" si="37"/>
        <v>#REF!</v>
      </c>
      <c r="L102" s="73" t="e">
        <f t="shared" ref="L102:M102" si="39">K102</f>
        <v>#REF!</v>
      </c>
      <c r="M102" s="73" t="e">
        <f t="shared" si="39"/>
        <v>#REF!</v>
      </c>
      <c r="N102" s="75"/>
      <c r="O102" s="75"/>
      <c r="P102" s="75"/>
      <c r="Q102" s="75"/>
      <c r="R102" s="29" t="e">
        <f t="shared" si="26"/>
        <v>#REF!</v>
      </c>
      <c r="S102" s="30" t="e">
        <f t="shared" si="10"/>
        <v>#REF!</v>
      </c>
      <c r="T102" s="65" t="e">
        <f t="shared" si="11"/>
        <v>#REF!</v>
      </c>
    </row>
    <row r="103" spans="1:20" ht="27.6" hidden="1" outlineLevel="1">
      <c r="A103" s="151"/>
      <c r="B103" s="151"/>
      <c r="C103" s="152"/>
      <c r="D103" s="38" t="s">
        <v>117</v>
      </c>
      <c r="E103" s="79" t="e">
        <f>#REF!</f>
        <v>#REF!</v>
      </c>
      <c r="F103" s="75"/>
      <c r="G103" s="73"/>
      <c r="H103" s="73"/>
      <c r="I103" s="73"/>
      <c r="J103" s="73"/>
      <c r="K103" s="73" t="e">
        <f t="shared" si="37"/>
        <v>#REF!</v>
      </c>
      <c r="L103" s="73" t="e">
        <f t="shared" ref="L103:M103" si="40">K103</f>
        <v>#REF!</v>
      </c>
      <c r="M103" s="73" t="e">
        <f t="shared" si="40"/>
        <v>#REF!</v>
      </c>
      <c r="N103" s="75"/>
      <c r="O103" s="75"/>
      <c r="P103" s="75"/>
      <c r="Q103" s="75"/>
      <c r="R103" s="29" t="e">
        <f t="shared" si="26"/>
        <v>#REF!</v>
      </c>
      <c r="S103" s="30" t="e">
        <f t="shared" si="10"/>
        <v>#REF!</v>
      </c>
      <c r="T103" s="65" t="e">
        <f t="shared" si="11"/>
        <v>#REF!</v>
      </c>
    </row>
    <row r="104" spans="1:20" ht="15">
      <c r="A104" s="151"/>
      <c r="B104" s="151"/>
      <c r="C104" s="152"/>
      <c r="D104" s="38" t="s">
        <v>118</v>
      </c>
      <c r="E104" s="79" t="e">
        <f>#REF!</f>
        <v>#REF!</v>
      </c>
      <c r="F104" s="75"/>
      <c r="G104" s="75"/>
      <c r="H104" s="75"/>
      <c r="I104" s="73"/>
      <c r="J104" s="73"/>
      <c r="K104" s="73"/>
      <c r="L104" s="73"/>
      <c r="M104" s="73"/>
      <c r="N104" s="75"/>
      <c r="O104" s="75">
        <v>300</v>
      </c>
      <c r="P104" s="75"/>
      <c r="Q104" s="75"/>
      <c r="R104" s="29">
        <f t="shared" si="26"/>
        <v>300</v>
      </c>
      <c r="S104" s="30">
        <f t="shared" si="10"/>
        <v>300</v>
      </c>
      <c r="T104" s="65" t="e">
        <f t="shared" si="11"/>
        <v>#REF!</v>
      </c>
    </row>
    <row r="105" spans="1:20" ht="27.6" collapsed="1">
      <c r="A105" s="151"/>
      <c r="B105" s="151"/>
      <c r="C105" s="152"/>
      <c r="D105" s="38" t="s">
        <v>119</v>
      </c>
      <c r="E105" s="79" t="e">
        <f>#REF!</f>
        <v>#REF!</v>
      </c>
      <c r="F105" s="75"/>
      <c r="G105" s="75"/>
      <c r="H105" s="75"/>
      <c r="I105" s="75"/>
      <c r="J105" s="75"/>
      <c r="K105" s="73"/>
      <c r="L105" s="73"/>
      <c r="M105" s="73"/>
      <c r="N105" s="75"/>
      <c r="O105" s="75"/>
      <c r="P105" s="75">
        <v>300</v>
      </c>
      <c r="Q105" s="75"/>
      <c r="R105" s="29">
        <f t="shared" si="26"/>
        <v>300</v>
      </c>
      <c r="S105" s="30">
        <f t="shared" si="10"/>
        <v>300</v>
      </c>
      <c r="T105" s="65" t="e">
        <f t="shared" si="11"/>
        <v>#REF!</v>
      </c>
    </row>
    <row r="106" spans="1:20" ht="27.6" hidden="1" outlineLevel="1">
      <c r="A106" s="151"/>
      <c r="B106" s="151"/>
      <c r="C106" s="152"/>
      <c r="D106" s="38" t="s">
        <v>120</v>
      </c>
      <c r="E106" s="79" t="e">
        <f>#REF!</f>
        <v>#REF!</v>
      </c>
      <c r="F106" s="75"/>
      <c r="G106" s="73"/>
      <c r="H106" s="73"/>
      <c r="I106" s="73"/>
      <c r="J106" s="73"/>
      <c r="K106" s="73"/>
      <c r="L106" s="73"/>
      <c r="M106" s="73"/>
      <c r="N106" s="75"/>
      <c r="O106" s="75"/>
      <c r="P106" s="75"/>
      <c r="Q106" s="75"/>
      <c r="R106" s="29">
        <f t="shared" si="26"/>
        <v>0</v>
      </c>
      <c r="S106" s="30">
        <f t="shared" si="10"/>
        <v>0</v>
      </c>
      <c r="T106" s="65" t="e">
        <f t="shared" si="11"/>
        <v>#REF!</v>
      </c>
    </row>
    <row r="107" spans="1:20" ht="27.6" collapsed="1">
      <c r="A107" s="151"/>
      <c r="B107" s="151"/>
      <c r="C107" s="152"/>
      <c r="D107" s="39" t="s">
        <v>121</v>
      </c>
      <c r="E107" s="79" t="e">
        <f>#REF!</f>
        <v>#REF!</v>
      </c>
      <c r="F107" s="96" t="e">
        <f t="shared" ref="F107:F115" si="41">E107/12</f>
        <v>#REF!</v>
      </c>
      <c r="G107" s="96" t="e">
        <f t="shared" ref="G107:Q107" si="42">F107</f>
        <v>#REF!</v>
      </c>
      <c r="H107" s="96" t="e">
        <f t="shared" si="42"/>
        <v>#REF!</v>
      </c>
      <c r="I107" s="96" t="e">
        <f t="shared" si="42"/>
        <v>#REF!</v>
      </c>
      <c r="J107" s="96" t="e">
        <f t="shared" si="42"/>
        <v>#REF!</v>
      </c>
      <c r="K107" s="96" t="e">
        <f t="shared" si="42"/>
        <v>#REF!</v>
      </c>
      <c r="L107" s="96" t="e">
        <f t="shared" si="42"/>
        <v>#REF!</v>
      </c>
      <c r="M107" s="96" t="e">
        <f t="shared" si="42"/>
        <v>#REF!</v>
      </c>
      <c r="N107" s="96" t="e">
        <f t="shared" si="42"/>
        <v>#REF!</v>
      </c>
      <c r="O107" s="96" t="e">
        <f t="shared" si="42"/>
        <v>#REF!</v>
      </c>
      <c r="P107" s="96" t="e">
        <f t="shared" si="42"/>
        <v>#REF!</v>
      </c>
      <c r="Q107" s="96" t="e">
        <f t="shared" si="42"/>
        <v>#REF!</v>
      </c>
      <c r="R107" s="29" t="e">
        <f t="shared" si="26"/>
        <v>#REF!</v>
      </c>
      <c r="S107" s="30" t="e">
        <f t="shared" si="10"/>
        <v>#REF!</v>
      </c>
      <c r="T107" s="65" t="e">
        <f t="shared" si="11"/>
        <v>#REF!</v>
      </c>
    </row>
    <row r="108" spans="1:20" ht="15" hidden="1" outlineLevel="1">
      <c r="A108" s="151"/>
      <c r="B108" s="151"/>
      <c r="C108" s="152"/>
      <c r="D108" s="39" t="s">
        <v>122</v>
      </c>
      <c r="E108" s="79" t="e">
        <f>#REF!</f>
        <v>#REF!</v>
      </c>
      <c r="F108" s="96" t="e">
        <f t="shared" si="41"/>
        <v>#REF!</v>
      </c>
      <c r="G108" s="96" t="e">
        <f t="shared" ref="G108:Q108" si="43">F108</f>
        <v>#REF!</v>
      </c>
      <c r="H108" s="96" t="e">
        <f t="shared" si="43"/>
        <v>#REF!</v>
      </c>
      <c r="I108" s="96" t="e">
        <f t="shared" si="43"/>
        <v>#REF!</v>
      </c>
      <c r="J108" s="96" t="e">
        <f t="shared" si="43"/>
        <v>#REF!</v>
      </c>
      <c r="K108" s="96" t="e">
        <f t="shared" si="43"/>
        <v>#REF!</v>
      </c>
      <c r="L108" s="96" t="e">
        <f t="shared" si="43"/>
        <v>#REF!</v>
      </c>
      <c r="M108" s="96" t="e">
        <f t="shared" si="43"/>
        <v>#REF!</v>
      </c>
      <c r="N108" s="96" t="e">
        <f t="shared" si="43"/>
        <v>#REF!</v>
      </c>
      <c r="O108" s="96" t="e">
        <f t="shared" si="43"/>
        <v>#REF!</v>
      </c>
      <c r="P108" s="96" t="e">
        <f t="shared" si="43"/>
        <v>#REF!</v>
      </c>
      <c r="Q108" s="96" t="e">
        <f t="shared" si="43"/>
        <v>#REF!</v>
      </c>
      <c r="R108" s="29" t="e">
        <f t="shared" si="26"/>
        <v>#REF!</v>
      </c>
      <c r="S108" s="30" t="e">
        <f t="shared" si="10"/>
        <v>#REF!</v>
      </c>
      <c r="T108" s="65" t="e">
        <f t="shared" si="11"/>
        <v>#REF!</v>
      </c>
    </row>
    <row r="109" spans="1:20" ht="27.6" hidden="1" outlineLevel="1">
      <c r="A109" s="151"/>
      <c r="B109" s="151"/>
      <c r="C109" s="152"/>
      <c r="D109" s="39" t="s">
        <v>314</v>
      </c>
      <c r="E109" s="79" t="e">
        <f>#REF!</f>
        <v>#REF!</v>
      </c>
      <c r="F109" s="96" t="e">
        <f t="shared" si="41"/>
        <v>#REF!</v>
      </c>
      <c r="G109" s="96" t="e">
        <f t="shared" ref="G109:Q109" si="44">F109</f>
        <v>#REF!</v>
      </c>
      <c r="H109" s="96" t="e">
        <f t="shared" si="44"/>
        <v>#REF!</v>
      </c>
      <c r="I109" s="96" t="e">
        <f t="shared" si="44"/>
        <v>#REF!</v>
      </c>
      <c r="J109" s="96" t="e">
        <f t="shared" si="44"/>
        <v>#REF!</v>
      </c>
      <c r="K109" s="96" t="e">
        <f t="shared" si="44"/>
        <v>#REF!</v>
      </c>
      <c r="L109" s="96" t="e">
        <f t="shared" si="44"/>
        <v>#REF!</v>
      </c>
      <c r="M109" s="96" t="e">
        <f t="shared" si="44"/>
        <v>#REF!</v>
      </c>
      <c r="N109" s="96" t="e">
        <f t="shared" si="44"/>
        <v>#REF!</v>
      </c>
      <c r="O109" s="96" t="e">
        <f t="shared" si="44"/>
        <v>#REF!</v>
      </c>
      <c r="P109" s="96" t="e">
        <f t="shared" si="44"/>
        <v>#REF!</v>
      </c>
      <c r="Q109" s="96" t="e">
        <f t="shared" si="44"/>
        <v>#REF!</v>
      </c>
      <c r="R109" s="29" t="e">
        <f t="shared" si="26"/>
        <v>#REF!</v>
      </c>
      <c r="S109" s="30" t="e">
        <f t="shared" si="10"/>
        <v>#REF!</v>
      </c>
      <c r="T109" s="65" t="e">
        <f t="shared" si="11"/>
        <v>#REF!</v>
      </c>
    </row>
    <row r="110" spans="1:20" ht="27.6">
      <c r="A110" s="151"/>
      <c r="B110" s="151"/>
      <c r="C110" s="152"/>
      <c r="D110" s="39" t="s">
        <v>124</v>
      </c>
      <c r="E110" s="79" t="e">
        <f>#REF!</f>
        <v>#REF!</v>
      </c>
      <c r="F110" s="96" t="e">
        <f t="shared" si="41"/>
        <v>#REF!</v>
      </c>
      <c r="G110" s="96" t="e">
        <f t="shared" ref="G110:Q110" si="45">F110</f>
        <v>#REF!</v>
      </c>
      <c r="H110" s="96" t="e">
        <f t="shared" si="45"/>
        <v>#REF!</v>
      </c>
      <c r="I110" s="96" t="e">
        <f t="shared" si="45"/>
        <v>#REF!</v>
      </c>
      <c r="J110" s="96" t="e">
        <f t="shared" si="45"/>
        <v>#REF!</v>
      </c>
      <c r="K110" s="96" t="e">
        <f t="shared" si="45"/>
        <v>#REF!</v>
      </c>
      <c r="L110" s="96" t="e">
        <f t="shared" si="45"/>
        <v>#REF!</v>
      </c>
      <c r="M110" s="96" t="e">
        <f t="shared" si="45"/>
        <v>#REF!</v>
      </c>
      <c r="N110" s="96" t="e">
        <f t="shared" si="45"/>
        <v>#REF!</v>
      </c>
      <c r="O110" s="96" t="e">
        <f t="shared" si="45"/>
        <v>#REF!</v>
      </c>
      <c r="P110" s="96" t="e">
        <f t="shared" si="45"/>
        <v>#REF!</v>
      </c>
      <c r="Q110" s="96" t="e">
        <f t="shared" si="45"/>
        <v>#REF!</v>
      </c>
      <c r="R110" s="29" t="e">
        <f t="shared" si="26"/>
        <v>#REF!</v>
      </c>
      <c r="S110" s="30" t="e">
        <f t="shared" si="10"/>
        <v>#REF!</v>
      </c>
      <c r="T110" s="65" t="e">
        <f t="shared" si="11"/>
        <v>#REF!</v>
      </c>
    </row>
    <row r="111" spans="1:20" ht="27.6">
      <c r="A111" s="151"/>
      <c r="B111" s="151"/>
      <c r="C111" s="152"/>
      <c r="D111" s="39" t="s">
        <v>125</v>
      </c>
      <c r="E111" s="79" t="e">
        <f>#REF!</f>
        <v>#REF!</v>
      </c>
      <c r="F111" s="96" t="e">
        <f t="shared" si="41"/>
        <v>#REF!</v>
      </c>
      <c r="G111" s="96" t="e">
        <f t="shared" ref="G111:Q111" si="46">F111</f>
        <v>#REF!</v>
      </c>
      <c r="H111" s="96" t="e">
        <f t="shared" si="46"/>
        <v>#REF!</v>
      </c>
      <c r="I111" s="96" t="e">
        <f t="shared" si="46"/>
        <v>#REF!</v>
      </c>
      <c r="J111" s="96" t="e">
        <f t="shared" si="46"/>
        <v>#REF!</v>
      </c>
      <c r="K111" s="96" t="e">
        <f t="shared" si="46"/>
        <v>#REF!</v>
      </c>
      <c r="L111" s="96" t="e">
        <f t="shared" si="46"/>
        <v>#REF!</v>
      </c>
      <c r="M111" s="96" t="e">
        <f t="shared" si="46"/>
        <v>#REF!</v>
      </c>
      <c r="N111" s="96" t="e">
        <f t="shared" si="46"/>
        <v>#REF!</v>
      </c>
      <c r="O111" s="96" t="e">
        <f t="shared" si="46"/>
        <v>#REF!</v>
      </c>
      <c r="P111" s="96" t="e">
        <f t="shared" si="46"/>
        <v>#REF!</v>
      </c>
      <c r="Q111" s="96" t="e">
        <f t="shared" si="46"/>
        <v>#REF!</v>
      </c>
      <c r="R111" s="29" t="e">
        <f t="shared" si="26"/>
        <v>#REF!</v>
      </c>
      <c r="S111" s="30" t="e">
        <f t="shared" si="10"/>
        <v>#REF!</v>
      </c>
      <c r="T111" s="65" t="e">
        <f t="shared" si="11"/>
        <v>#REF!</v>
      </c>
    </row>
    <row r="112" spans="1:20" ht="27.6">
      <c r="A112" s="151"/>
      <c r="B112" s="151"/>
      <c r="C112" s="152"/>
      <c r="D112" s="39" t="s">
        <v>126</v>
      </c>
      <c r="E112" s="79" t="e">
        <f>#REF!</f>
        <v>#REF!</v>
      </c>
      <c r="F112" s="96" t="e">
        <f t="shared" si="41"/>
        <v>#REF!</v>
      </c>
      <c r="G112" s="96" t="e">
        <f t="shared" ref="G112:Q112" si="47">F112</f>
        <v>#REF!</v>
      </c>
      <c r="H112" s="96" t="e">
        <f t="shared" si="47"/>
        <v>#REF!</v>
      </c>
      <c r="I112" s="96" t="e">
        <f t="shared" si="47"/>
        <v>#REF!</v>
      </c>
      <c r="J112" s="96" t="e">
        <f t="shared" si="47"/>
        <v>#REF!</v>
      </c>
      <c r="K112" s="96" t="e">
        <f t="shared" si="47"/>
        <v>#REF!</v>
      </c>
      <c r="L112" s="96" t="e">
        <f t="shared" si="47"/>
        <v>#REF!</v>
      </c>
      <c r="M112" s="96" t="e">
        <f t="shared" si="47"/>
        <v>#REF!</v>
      </c>
      <c r="N112" s="96" t="e">
        <f t="shared" si="47"/>
        <v>#REF!</v>
      </c>
      <c r="O112" s="96" t="e">
        <f t="shared" si="47"/>
        <v>#REF!</v>
      </c>
      <c r="P112" s="96" t="e">
        <f t="shared" si="47"/>
        <v>#REF!</v>
      </c>
      <c r="Q112" s="96" t="e">
        <f t="shared" si="47"/>
        <v>#REF!</v>
      </c>
      <c r="R112" s="29" t="e">
        <f t="shared" si="26"/>
        <v>#REF!</v>
      </c>
      <c r="S112" s="30" t="e">
        <f t="shared" si="10"/>
        <v>#REF!</v>
      </c>
      <c r="T112" s="65" t="e">
        <f t="shared" si="11"/>
        <v>#REF!</v>
      </c>
    </row>
    <row r="113" spans="1:20" ht="55.2">
      <c r="A113" s="151"/>
      <c r="B113" s="151"/>
      <c r="C113" s="152"/>
      <c r="D113" s="39" t="s">
        <v>127</v>
      </c>
      <c r="E113" s="79" t="e">
        <f>#REF!</f>
        <v>#REF!</v>
      </c>
      <c r="F113" s="96" t="e">
        <f t="shared" si="41"/>
        <v>#REF!</v>
      </c>
      <c r="G113" s="96" t="e">
        <f t="shared" ref="G113:Q113" si="48">F113</f>
        <v>#REF!</v>
      </c>
      <c r="H113" s="96" t="e">
        <f t="shared" si="48"/>
        <v>#REF!</v>
      </c>
      <c r="I113" s="96" t="e">
        <f t="shared" si="48"/>
        <v>#REF!</v>
      </c>
      <c r="J113" s="96" t="e">
        <f t="shared" si="48"/>
        <v>#REF!</v>
      </c>
      <c r="K113" s="96" t="e">
        <f t="shared" si="48"/>
        <v>#REF!</v>
      </c>
      <c r="L113" s="96" t="e">
        <f t="shared" si="48"/>
        <v>#REF!</v>
      </c>
      <c r="M113" s="96" t="e">
        <f t="shared" si="48"/>
        <v>#REF!</v>
      </c>
      <c r="N113" s="96" t="e">
        <f t="shared" si="48"/>
        <v>#REF!</v>
      </c>
      <c r="O113" s="96" t="e">
        <f t="shared" si="48"/>
        <v>#REF!</v>
      </c>
      <c r="P113" s="96" t="e">
        <f t="shared" si="48"/>
        <v>#REF!</v>
      </c>
      <c r="Q113" s="96" t="e">
        <f t="shared" si="48"/>
        <v>#REF!</v>
      </c>
      <c r="R113" s="29" t="e">
        <f t="shared" si="26"/>
        <v>#REF!</v>
      </c>
      <c r="S113" s="30" t="e">
        <f t="shared" si="10"/>
        <v>#REF!</v>
      </c>
      <c r="T113" s="65" t="e">
        <f t="shared" si="11"/>
        <v>#REF!</v>
      </c>
    </row>
    <row r="114" spans="1:20" ht="27.6">
      <c r="A114" s="151"/>
      <c r="B114" s="151"/>
      <c r="C114" s="152"/>
      <c r="D114" s="39" t="s">
        <v>128</v>
      </c>
      <c r="E114" s="79" t="e">
        <f>#REF!</f>
        <v>#REF!</v>
      </c>
      <c r="F114" s="96" t="e">
        <f t="shared" si="41"/>
        <v>#REF!</v>
      </c>
      <c r="G114" s="96" t="e">
        <f t="shared" ref="G114:Q114" si="49">F114</f>
        <v>#REF!</v>
      </c>
      <c r="H114" s="96" t="e">
        <f t="shared" si="49"/>
        <v>#REF!</v>
      </c>
      <c r="I114" s="96" t="e">
        <f t="shared" si="49"/>
        <v>#REF!</v>
      </c>
      <c r="J114" s="96" t="e">
        <f t="shared" si="49"/>
        <v>#REF!</v>
      </c>
      <c r="K114" s="96" t="e">
        <f t="shared" si="49"/>
        <v>#REF!</v>
      </c>
      <c r="L114" s="96" t="e">
        <f t="shared" si="49"/>
        <v>#REF!</v>
      </c>
      <c r="M114" s="96" t="e">
        <f t="shared" si="49"/>
        <v>#REF!</v>
      </c>
      <c r="N114" s="96" t="e">
        <f t="shared" si="49"/>
        <v>#REF!</v>
      </c>
      <c r="O114" s="96" t="e">
        <f t="shared" si="49"/>
        <v>#REF!</v>
      </c>
      <c r="P114" s="96" t="e">
        <f t="shared" si="49"/>
        <v>#REF!</v>
      </c>
      <c r="Q114" s="96" t="e">
        <f t="shared" si="49"/>
        <v>#REF!</v>
      </c>
      <c r="R114" s="29" t="e">
        <f t="shared" si="26"/>
        <v>#REF!</v>
      </c>
      <c r="S114" s="30" t="e">
        <f t="shared" si="10"/>
        <v>#REF!</v>
      </c>
      <c r="T114" s="65" t="e">
        <f t="shared" si="11"/>
        <v>#REF!</v>
      </c>
    </row>
    <row r="115" spans="1:20" ht="27.6" collapsed="1">
      <c r="A115" s="151"/>
      <c r="B115" s="151"/>
      <c r="C115" s="152"/>
      <c r="D115" s="39" t="s">
        <v>129</v>
      </c>
      <c r="E115" s="79" t="e">
        <f>#REF!</f>
        <v>#REF!</v>
      </c>
      <c r="F115" s="96" t="e">
        <f t="shared" si="41"/>
        <v>#REF!</v>
      </c>
      <c r="G115" s="96" t="e">
        <f t="shared" ref="G115:Q115" si="50">F115</f>
        <v>#REF!</v>
      </c>
      <c r="H115" s="96" t="e">
        <f t="shared" si="50"/>
        <v>#REF!</v>
      </c>
      <c r="I115" s="96" t="e">
        <f t="shared" si="50"/>
        <v>#REF!</v>
      </c>
      <c r="J115" s="96" t="e">
        <f t="shared" si="50"/>
        <v>#REF!</v>
      </c>
      <c r="K115" s="96" t="e">
        <f t="shared" si="50"/>
        <v>#REF!</v>
      </c>
      <c r="L115" s="96" t="e">
        <f t="shared" si="50"/>
        <v>#REF!</v>
      </c>
      <c r="M115" s="96" t="e">
        <f t="shared" si="50"/>
        <v>#REF!</v>
      </c>
      <c r="N115" s="96" t="e">
        <f t="shared" si="50"/>
        <v>#REF!</v>
      </c>
      <c r="O115" s="96" t="e">
        <f t="shared" si="50"/>
        <v>#REF!</v>
      </c>
      <c r="P115" s="96" t="e">
        <f t="shared" si="50"/>
        <v>#REF!</v>
      </c>
      <c r="Q115" s="96" t="e">
        <f t="shared" si="50"/>
        <v>#REF!</v>
      </c>
      <c r="R115" s="29" t="e">
        <f t="shared" si="26"/>
        <v>#REF!</v>
      </c>
      <c r="S115" s="30" t="e">
        <f t="shared" si="10"/>
        <v>#REF!</v>
      </c>
      <c r="T115" s="65" t="e">
        <f t="shared" si="11"/>
        <v>#REF!</v>
      </c>
    </row>
    <row r="116" spans="1:20" ht="27.6" hidden="1" outlineLevel="1">
      <c r="A116" s="151"/>
      <c r="B116" s="151"/>
      <c r="C116" s="152"/>
      <c r="D116" s="38" t="s">
        <v>130</v>
      </c>
      <c r="E116" s="79" t="e">
        <f>#REF!</f>
        <v>#REF!</v>
      </c>
      <c r="F116" s="96"/>
      <c r="G116" s="96"/>
      <c r="H116" s="96"/>
      <c r="I116" s="96"/>
      <c r="J116" s="96"/>
      <c r="K116" s="96"/>
      <c r="L116" s="96"/>
      <c r="M116" s="96"/>
      <c r="N116" s="75"/>
      <c r="O116" s="75"/>
      <c r="P116" s="75"/>
      <c r="Q116" s="75"/>
      <c r="R116" s="29">
        <f t="shared" si="26"/>
        <v>0</v>
      </c>
      <c r="S116" s="30">
        <f t="shared" si="10"/>
        <v>0</v>
      </c>
      <c r="T116" s="65" t="e">
        <f t="shared" si="11"/>
        <v>#REF!</v>
      </c>
    </row>
    <row r="117" spans="1:20" ht="27.6" collapsed="1">
      <c r="A117" s="151"/>
      <c r="B117" s="151"/>
      <c r="C117" s="152"/>
      <c r="D117" s="38" t="s">
        <v>131</v>
      </c>
      <c r="E117" s="79" t="e">
        <f>#REF!</f>
        <v>#REF!</v>
      </c>
      <c r="F117" s="90"/>
      <c r="G117" s="90"/>
      <c r="H117" s="90"/>
      <c r="I117" s="157"/>
      <c r="J117" s="157"/>
      <c r="K117" s="157" t="e">
        <f>E117/3</f>
        <v>#REF!</v>
      </c>
      <c r="L117" s="96" t="e">
        <f t="shared" ref="L117:M117" si="51">K117</f>
        <v>#REF!</v>
      </c>
      <c r="M117" s="96" t="e">
        <f t="shared" si="51"/>
        <v>#REF!</v>
      </c>
      <c r="N117" s="75"/>
      <c r="O117" s="75"/>
      <c r="P117" s="75"/>
      <c r="Q117" s="75"/>
      <c r="R117" s="29" t="e">
        <f t="shared" si="26"/>
        <v>#REF!</v>
      </c>
      <c r="S117" s="30" t="e">
        <f t="shared" si="10"/>
        <v>#REF!</v>
      </c>
      <c r="T117" s="65" t="e">
        <f t="shared" si="11"/>
        <v>#REF!</v>
      </c>
    </row>
    <row r="118" spans="1:20" ht="41.4" hidden="1" outlineLevel="1">
      <c r="A118" s="151"/>
      <c r="B118" s="151"/>
      <c r="C118" s="152"/>
      <c r="D118" s="38" t="s">
        <v>132</v>
      </c>
      <c r="E118" s="79" t="e">
        <f>#REF!</f>
        <v>#REF!</v>
      </c>
      <c r="F118" s="75"/>
      <c r="G118" s="96"/>
      <c r="H118" s="96"/>
      <c r="I118" s="96"/>
      <c r="J118" s="96"/>
      <c r="K118" s="96"/>
      <c r="L118" s="96"/>
      <c r="M118" s="96"/>
      <c r="N118" s="75"/>
      <c r="O118" s="75"/>
      <c r="P118" s="75"/>
      <c r="Q118" s="75"/>
      <c r="R118" s="29">
        <f t="shared" si="26"/>
        <v>0</v>
      </c>
      <c r="S118" s="30">
        <f t="shared" si="10"/>
        <v>0</v>
      </c>
      <c r="T118" s="65" t="e">
        <f t="shared" si="11"/>
        <v>#REF!</v>
      </c>
    </row>
    <row r="119" spans="1:20" ht="55.2" hidden="1" outlineLevel="1">
      <c r="A119" s="151"/>
      <c r="B119" s="151"/>
      <c r="C119" s="152"/>
      <c r="D119" s="39" t="s">
        <v>133</v>
      </c>
      <c r="E119" s="79" t="e">
        <f>#REF!</f>
        <v>#REF!</v>
      </c>
      <c r="F119" s="90"/>
      <c r="G119" s="91"/>
      <c r="H119" s="91"/>
      <c r="I119" s="91"/>
      <c r="J119" s="91"/>
      <c r="K119" s="91"/>
      <c r="L119" s="73"/>
      <c r="M119" s="73"/>
      <c r="N119" s="75"/>
      <c r="O119" s="75"/>
      <c r="P119" s="75"/>
      <c r="Q119" s="75"/>
      <c r="R119" s="29">
        <f t="shared" si="26"/>
        <v>0</v>
      </c>
      <c r="S119" s="30">
        <f t="shared" si="10"/>
        <v>0</v>
      </c>
      <c r="T119" s="65" t="e">
        <f t="shared" si="11"/>
        <v>#REF!</v>
      </c>
    </row>
    <row r="120" spans="1:20" ht="55.2" hidden="1" outlineLevel="1">
      <c r="A120" s="151"/>
      <c r="B120" s="151"/>
      <c r="C120" s="152"/>
      <c r="D120" s="38" t="s">
        <v>134</v>
      </c>
      <c r="E120" s="79" t="e">
        <f>#REF!</f>
        <v>#REF!</v>
      </c>
      <c r="F120" s="96"/>
      <c r="G120" s="96"/>
      <c r="H120" s="96"/>
      <c r="I120" s="96"/>
      <c r="J120" s="96"/>
      <c r="K120" s="96"/>
      <c r="L120" s="96"/>
      <c r="M120" s="96"/>
      <c r="N120" s="75"/>
      <c r="O120" s="75"/>
      <c r="P120" s="75"/>
      <c r="Q120" s="75"/>
      <c r="R120" s="29">
        <f t="shared" si="26"/>
        <v>0</v>
      </c>
      <c r="S120" s="30">
        <f t="shared" si="10"/>
        <v>0</v>
      </c>
      <c r="T120" s="65" t="e">
        <f t="shared" si="11"/>
        <v>#REF!</v>
      </c>
    </row>
    <row r="121" spans="1:20" ht="27.6" hidden="1" outlineLevel="1">
      <c r="A121" s="151"/>
      <c r="B121" s="151"/>
      <c r="C121" s="152"/>
      <c r="D121" s="38" t="s">
        <v>135</v>
      </c>
      <c r="E121" s="79" t="e">
        <f>#REF!</f>
        <v>#REF!</v>
      </c>
      <c r="F121" s="79"/>
      <c r="G121" s="96"/>
      <c r="H121" s="96"/>
      <c r="I121" s="96"/>
      <c r="J121" s="96"/>
      <c r="K121" s="96"/>
      <c r="L121" s="96"/>
      <c r="M121" s="96"/>
      <c r="N121" s="75"/>
      <c r="O121" s="75"/>
      <c r="P121" s="75"/>
      <c r="Q121" s="75"/>
      <c r="R121" s="29">
        <f t="shared" si="26"/>
        <v>0</v>
      </c>
      <c r="S121" s="30">
        <f t="shared" si="10"/>
        <v>0</v>
      </c>
      <c r="T121" s="65" t="e">
        <f t="shared" si="11"/>
        <v>#REF!</v>
      </c>
    </row>
    <row r="122" spans="1:20" ht="41.4">
      <c r="A122" s="151"/>
      <c r="B122" s="151"/>
      <c r="C122" s="152"/>
      <c r="D122" s="39" t="s">
        <v>136</v>
      </c>
      <c r="E122" s="79" t="e">
        <f>#REF!</f>
        <v>#REF!</v>
      </c>
      <c r="F122" s="75"/>
      <c r="G122" s="75"/>
      <c r="H122" s="75"/>
      <c r="I122" s="73"/>
      <c r="J122" s="75"/>
      <c r="K122" s="73"/>
      <c r="L122" s="73" t="e">
        <f>E122</f>
        <v>#REF!</v>
      </c>
      <c r="M122" s="73"/>
      <c r="N122" s="75"/>
      <c r="O122" s="75"/>
      <c r="P122" s="75"/>
      <c r="Q122" s="75"/>
      <c r="R122" s="29" t="e">
        <f t="shared" si="26"/>
        <v>#REF!</v>
      </c>
      <c r="S122" s="30" t="e">
        <f t="shared" si="10"/>
        <v>#REF!</v>
      </c>
      <c r="T122" s="65" t="e">
        <f t="shared" si="11"/>
        <v>#REF!</v>
      </c>
    </row>
    <row r="123" spans="1:20" ht="69">
      <c r="A123" s="151"/>
      <c r="B123" s="151"/>
      <c r="C123" s="152"/>
      <c r="D123" s="39" t="s">
        <v>137</v>
      </c>
      <c r="E123" s="79" t="e">
        <f>#REF!</f>
        <v>#REF!</v>
      </c>
      <c r="F123" s="75"/>
      <c r="G123" s="75"/>
      <c r="H123" s="75"/>
      <c r="I123" s="73"/>
      <c r="J123" s="75"/>
      <c r="K123" s="73"/>
      <c r="L123" s="73"/>
      <c r="M123" s="73"/>
      <c r="N123" s="75" t="e">
        <f>E123</f>
        <v>#REF!</v>
      </c>
      <c r="O123" s="75"/>
      <c r="P123" s="75"/>
      <c r="Q123" s="75"/>
      <c r="R123" s="29" t="e">
        <f t="shared" si="26"/>
        <v>#REF!</v>
      </c>
      <c r="S123" s="30" t="e">
        <f t="shared" si="10"/>
        <v>#REF!</v>
      </c>
      <c r="T123" s="65" t="e">
        <f t="shared" si="11"/>
        <v>#REF!</v>
      </c>
    </row>
    <row r="124" spans="1:20" ht="27.6" collapsed="1">
      <c r="A124" s="151"/>
      <c r="B124" s="151"/>
      <c r="C124" s="152"/>
      <c r="D124" s="39" t="s">
        <v>138</v>
      </c>
      <c r="E124" s="79" t="e">
        <f>#REF!</f>
        <v>#REF!</v>
      </c>
      <c r="F124" s="75"/>
      <c r="G124" s="75"/>
      <c r="H124" s="75"/>
      <c r="I124" s="73"/>
      <c r="J124" s="75"/>
      <c r="K124" s="73" t="e">
        <f>E124/3</f>
        <v>#REF!</v>
      </c>
      <c r="L124" s="73" t="e">
        <f t="shared" ref="L124:M124" si="52">K124</f>
        <v>#REF!</v>
      </c>
      <c r="M124" s="73" t="e">
        <f t="shared" si="52"/>
        <v>#REF!</v>
      </c>
      <c r="N124" s="75"/>
      <c r="O124" s="75"/>
      <c r="P124" s="75"/>
      <c r="Q124" s="75"/>
      <c r="R124" s="29" t="e">
        <f t="shared" si="26"/>
        <v>#REF!</v>
      </c>
      <c r="S124" s="30" t="e">
        <f t="shared" si="10"/>
        <v>#REF!</v>
      </c>
      <c r="T124" s="65" t="e">
        <f t="shared" si="11"/>
        <v>#REF!</v>
      </c>
    </row>
    <row r="125" spans="1:20" ht="27.6" hidden="1" outlineLevel="1">
      <c r="A125" s="151"/>
      <c r="B125" s="151"/>
      <c r="C125" s="152"/>
      <c r="D125" s="38" t="s">
        <v>139</v>
      </c>
      <c r="E125" s="79" t="e">
        <f>#REF!</f>
        <v>#REF!</v>
      </c>
      <c r="F125" s="157"/>
      <c r="G125" s="157"/>
      <c r="H125" s="96"/>
      <c r="I125" s="96"/>
      <c r="J125" s="157"/>
      <c r="K125" s="96"/>
      <c r="L125" s="96"/>
      <c r="M125" s="96"/>
      <c r="N125" s="75"/>
      <c r="O125" s="75"/>
      <c r="P125" s="75"/>
      <c r="Q125" s="75"/>
      <c r="R125" s="29">
        <f t="shared" si="26"/>
        <v>0</v>
      </c>
      <c r="S125" s="30">
        <f t="shared" si="10"/>
        <v>0</v>
      </c>
      <c r="T125" s="65" t="e">
        <f t="shared" si="11"/>
        <v>#REF!</v>
      </c>
    </row>
    <row r="126" spans="1:20" ht="41.4" hidden="1" outlineLevel="1">
      <c r="A126" s="151"/>
      <c r="B126" s="151"/>
      <c r="C126" s="152"/>
      <c r="D126" s="39" t="s">
        <v>140</v>
      </c>
      <c r="E126" s="79" t="e">
        <f>#REF!</f>
        <v>#REF!</v>
      </c>
      <c r="F126" s="75"/>
      <c r="G126" s="75"/>
      <c r="H126" s="73"/>
      <c r="I126" s="73"/>
      <c r="J126" s="75"/>
      <c r="K126" s="73"/>
      <c r="L126" s="73"/>
      <c r="M126" s="73"/>
      <c r="N126" s="75"/>
      <c r="O126" s="75"/>
      <c r="P126" s="75"/>
      <c r="Q126" s="75"/>
      <c r="R126" s="29">
        <f t="shared" si="26"/>
        <v>0</v>
      </c>
      <c r="S126" s="30">
        <f t="shared" si="10"/>
        <v>0</v>
      </c>
      <c r="T126" s="65" t="e">
        <f t="shared" si="11"/>
        <v>#REF!</v>
      </c>
    </row>
    <row r="127" spans="1:20" ht="15">
      <c r="A127" s="151"/>
      <c r="B127" s="151"/>
      <c r="C127" s="152"/>
      <c r="D127" s="39" t="s">
        <v>141</v>
      </c>
      <c r="E127" s="79" t="e">
        <f>#REF!</f>
        <v>#REF!</v>
      </c>
      <c r="F127" s="96" t="e">
        <f t="shared" ref="F127:F129" si="53">E127/12</f>
        <v>#REF!</v>
      </c>
      <c r="G127" s="96" t="e">
        <f t="shared" ref="G127:Q127" si="54">F127</f>
        <v>#REF!</v>
      </c>
      <c r="H127" s="96" t="e">
        <f t="shared" si="54"/>
        <v>#REF!</v>
      </c>
      <c r="I127" s="96" t="e">
        <f t="shared" si="54"/>
        <v>#REF!</v>
      </c>
      <c r="J127" s="96" t="e">
        <f t="shared" si="54"/>
        <v>#REF!</v>
      </c>
      <c r="K127" s="96" t="e">
        <f t="shared" si="54"/>
        <v>#REF!</v>
      </c>
      <c r="L127" s="96" t="e">
        <f t="shared" si="54"/>
        <v>#REF!</v>
      </c>
      <c r="M127" s="96" t="e">
        <f t="shared" si="54"/>
        <v>#REF!</v>
      </c>
      <c r="N127" s="96" t="e">
        <f t="shared" si="54"/>
        <v>#REF!</v>
      </c>
      <c r="O127" s="96" t="e">
        <f t="shared" si="54"/>
        <v>#REF!</v>
      </c>
      <c r="P127" s="96" t="e">
        <f t="shared" si="54"/>
        <v>#REF!</v>
      </c>
      <c r="Q127" s="96" t="e">
        <f t="shared" si="54"/>
        <v>#REF!</v>
      </c>
      <c r="R127" s="29" t="e">
        <f t="shared" si="26"/>
        <v>#REF!</v>
      </c>
      <c r="S127" s="30" t="e">
        <f t="shared" si="10"/>
        <v>#REF!</v>
      </c>
      <c r="T127" s="65" t="e">
        <f t="shared" si="11"/>
        <v>#REF!</v>
      </c>
    </row>
    <row r="128" spans="1:20" ht="15">
      <c r="A128" s="151"/>
      <c r="B128" s="151"/>
      <c r="C128" s="152"/>
      <c r="D128" s="38" t="s">
        <v>142</v>
      </c>
      <c r="E128" s="79" t="e">
        <f>#REF!</f>
        <v>#REF!</v>
      </c>
      <c r="F128" s="96" t="e">
        <f t="shared" si="53"/>
        <v>#REF!</v>
      </c>
      <c r="G128" s="96" t="e">
        <f t="shared" ref="G128:Q128" si="55">F128</f>
        <v>#REF!</v>
      </c>
      <c r="H128" s="96" t="e">
        <f t="shared" si="55"/>
        <v>#REF!</v>
      </c>
      <c r="I128" s="96" t="e">
        <f t="shared" si="55"/>
        <v>#REF!</v>
      </c>
      <c r="J128" s="96" t="e">
        <f t="shared" si="55"/>
        <v>#REF!</v>
      </c>
      <c r="K128" s="96" t="e">
        <f t="shared" si="55"/>
        <v>#REF!</v>
      </c>
      <c r="L128" s="96" t="e">
        <f t="shared" si="55"/>
        <v>#REF!</v>
      </c>
      <c r="M128" s="96" t="e">
        <f t="shared" si="55"/>
        <v>#REF!</v>
      </c>
      <c r="N128" s="96" t="e">
        <f t="shared" si="55"/>
        <v>#REF!</v>
      </c>
      <c r="O128" s="96" t="e">
        <f t="shared" si="55"/>
        <v>#REF!</v>
      </c>
      <c r="P128" s="96" t="e">
        <f t="shared" si="55"/>
        <v>#REF!</v>
      </c>
      <c r="Q128" s="96" t="e">
        <f t="shared" si="55"/>
        <v>#REF!</v>
      </c>
      <c r="R128" s="29" t="e">
        <f t="shared" si="26"/>
        <v>#REF!</v>
      </c>
      <c r="S128" s="30" t="e">
        <f t="shared" si="10"/>
        <v>#REF!</v>
      </c>
      <c r="T128" s="65" t="e">
        <f t="shared" si="11"/>
        <v>#REF!</v>
      </c>
    </row>
    <row r="129" spans="1:20" ht="15" collapsed="1">
      <c r="A129" s="151"/>
      <c r="B129" s="151"/>
      <c r="C129" s="152"/>
      <c r="D129" s="38" t="s">
        <v>143</v>
      </c>
      <c r="E129" s="79" t="e">
        <f>#REF!</f>
        <v>#REF!</v>
      </c>
      <c r="F129" s="96" t="e">
        <f t="shared" si="53"/>
        <v>#REF!</v>
      </c>
      <c r="G129" s="96" t="e">
        <f t="shared" ref="G129:Q129" si="56">F129</f>
        <v>#REF!</v>
      </c>
      <c r="H129" s="96" t="e">
        <f t="shared" si="56"/>
        <v>#REF!</v>
      </c>
      <c r="I129" s="96" t="e">
        <f t="shared" si="56"/>
        <v>#REF!</v>
      </c>
      <c r="J129" s="96" t="e">
        <f t="shared" si="56"/>
        <v>#REF!</v>
      </c>
      <c r="K129" s="96" t="e">
        <f t="shared" si="56"/>
        <v>#REF!</v>
      </c>
      <c r="L129" s="96" t="e">
        <f t="shared" si="56"/>
        <v>#REF!</v>
      </c>
      <c r="M129" s="96" t="e">
        <f t="shared" si="56"/>
        <v>#REF!</v>
      </c>
      <c r="N129" s="96" t="e">
        <f t="shared" si="56"/>
        <v>#REF!</v>
      </c>
      <c r="O129" s="96" t="e">
        <f t="shared" si="56"/>
        <v>#REF!</v>
      </c>
      <c r="P129" s="96" t="e">
        <f t="shared" si="56"/>
        <v>#REF!</v>
      </c>
      <c r="Q129" s="96" t="e">
        <f t="shared" si="56"/>
        <v>#REF!</v>
      </c>
      <c r="R129" s="29" t="e">
        <f t="shared" si="26"/>
        <v>#REF!</v>
      </c>
      <c r="S129" s="30" t="e">
        <f t="shared" si="10"/>
        <v>#REF!</v>
      </c>
      <c r="T129" s="65" t="e">
        <f t="shared" si="11"/>
        <v>#REF!</v>
      </c>
    </row>
    <row r="130" spans="1:20" ht="15" hidden="1" outlineLevel="1">
      <c r="A130" s="151"/>
      <c r="B130" s="151"/>
      <c r="C130" s="152"/>
      <c r="D130" s="38" t="s">
        <v>144</v>
      </c>
      <c r="E130" s="79" t="e">
        <f>#REF!</f>
        <v>#REF!</v>
      </c>
      <c r="F130" s="93"/>
      <c r="G130" s="73"/>
      <c r="H130" s="73"/>
      <c r="I130" s="73"/>
      <c r="J130" s="73"/>
      <c r="K130" s="73"/>
      <c r="L130" s="73"/>
      <c r="M130" s="96"/>
      <c r="N130" s="75"/>
      <c r="O130" s="75"/>
      <c r="P130" s="75"/>
      <c r="Q130" s="75"/>
      <c r="R130" s="29">
        <f t="shared" si="26"/>
        <v>0</v>
      </c>
      <c r="S130" s="30">
        <f t="shared" si="10"/>
        <v>0</v>
      </c>
      <c r="T130" s="65" t="e">
        <f t="shared" si="11"/>
        <v>#REF!</v>
      </c>
    </row>
    <row r="131" spans="1:20" ht="27.6" hidden="1" outlineLevel="1">
      <c r="A131" s="151"/>
      <c r="B131" s="151"/>
      <c r="C131" s="152"/>
      <c r="D131" s="38" t="s">
        <v>145</v>
      </c>
      <c r="E131" s="79" t="e">
        <f>#REF!</f>
        <v>#REF!</v>
      </c>
      <c r="F131" s="96"/>
      <c r="G131" s="96"/>
      <c r="H131" s="96"/>
      <c r="I131" s="96"/>
      <c r="J131" s="96"/>
      <c r="K131" s="96"/>
      <c r="L131" s="96"/>
      <c r="M131" s="96"/>
      <c r="N131" s="75"/>
      <c r="O131" s="75"/>
      <c r="P131" s="75"/>
      <c r="Q131" s="75"/>
      <c r="R131" s="29">
        <f t="shared" si="26"/>
        <v>0</v>
      </c>
      <c r="S131" s="30">
        <f t="shared" si="10"/>
        <v>0</v>
      </c>
      <c r="T131" s="65" t="e">
        <f t="shared" si="11"/>
        <v>#REF!</v>
      </c>
    </row>
    <row r="132" spans="1:20" ht="27.6" hidden="1" outlineLevel="1">
      <c r="A132" s="151"/>
      <c r="B132" s="151"/>
      <c r="C132" s="152"/>
      <c r="D132" s="38" t="s">
        <v>146</v>
      </c>
      <c r="E132" s="79" t="e">
        <f>#REF!</f>
        <v>#REF!</v>
      </c>
      <c r="F132" s="96"/>
      <c r="G132" s="96"/>
      <c r="H132" s="96"/>
      <c r="I132" s="96"/>
      <c r="J132" s="96"/>
      <c r="K132" s="96"/>
      <c r="L132" s="96"/>
      <c r="M132" s="96"/>
      <c r="N132" s="75"/>
      <c r="O132" s="75"/>
      <c r="P132" s="75"/>
      <c r="Q132" s="75"/>
      <c r="R132" s="29">
        <f t="shared" si="26"/>
        <v>0</v>
      </c>
      <c r="S132" s="30">
        <f t="shared" si="10"/>
        <v>0</v>
      </c>
      <c r="T132" s="65" t="e">
        <f t="shared" si="11"/>
        <v>#REF!</v>
      </c>
    </row>
    <row r="133" spans="1:20" ht="15" hidden="1" outlineLevel="1">
      <c r="A133" s="151"/>
      <c r="B133" s="151"/>
      <c r="C133" s="152"/>
      <c r="D133" s="38" t="s">
        <v>147</v>
      </c>
      <c r="E133" s="79" t="e">
        <f>#REF!</f>
        <v>#REF!</v>
      </c>
      <c r="F133" s="96"/>
      <c r="G133" s="96"/>
      <c r="H133" s="96"/>
      <c r="I133" s="96"/>
      <c r="J133" s="96"/>
      <c r="K133" s="96"/>
      <c r="L133" s="96"/>
      <c r="M133" s="96"/>
      <c r="N133" s="75"/>
      <c r="O133" s="75"/>
      <c r="P133" s="75"/>
      <c r="Q133" s="75"/>
      <c r="R133" s="29">
        <f t="shared" si="26"/>
        <v>0</v>
      </c>
      <c r="S133" s="30">
        <f t="shared" si="10"/>
        <v>0</v>
      </c>
      <c r="T133" s="65" t="e">
        <f t="shared" si="11"/>
        <v>#REF!</v>
      </c>
    </row>
    <row r="134" spans="1:20" ht="15" hidden="1" outlineLevel="1">
      <c r="A134" s="151"/>
      <c r="B134" s="151"/>
      <c r="C134" s="152"/>
      <c r="D134" s="38" t="s">
        <v>148</v>
      </c>
      <c r="E134" s="79" t="e">
        <f>#REF!</f>
        <v>#REF!</v>
      </c>
      <c r="F134" s="96"/>
      <c r="G134" s="96"/>
      <c r="H134" s="96"/>
      <c r="I134" s="96"/>
      <c r="J134" s="96"/>
      <c r="K134" s="96"/>
      <c r="L134" s="96"/>
      <c r="M134" s="96"/>
      <c r="N134" s="75"/>
      <c r="O134" s="75"/>
      <c r="P134" s="75"/>
      <c r="Q134" s="75"/>
      <c r="R134" s="29">
        <f t="shared" si="26"/>
        <v>0</v>
      </c>
      <c r="S134" s="30">
        <f t="shared" si="10"/>
        <v>0</v>
      </c>
      <c r="T134" s="65" t="e">
        <f t="shared" si="11"/>
        <v>#REF!</v>
      </c>
    </row>
    <row r="135" spans="1:20" ht="27.6" hidden="1" outlineLevel="1">
      <c r="A135" s="151"/>
      <c r="B135" s="151"/>
      <c r="C135" s="152"/>
      <c r="D135" s="38" t="s">
        <v>149</v>
      </c>
      <c r="E135" s="79" t="e">
        <f>#REF!</f>
        <v>#REF!</v>
      </c>
      <c r="F135" s="75"/>
      <c r="G135" s="73"/>
      <c r="H135" s="73"/>
      <c r="I135" s="73"/>
      <c r="J135" s="73"/>
      <c r="K135" s="73"/>
      <c r="L135" s="96"/>
      <c r="M135" s="96"/>
      <c r="N135" s="75"/>
      <c r="O135" s="75"/>
      <c r="P135" s="75"/>
      <c r="Q135" s="75"/>
      <c r="R135" s="29">
        <f t="shared" si="26"/>
        <v>0</v>
      </c>
      <c r="S135" s="30">
        <f t="shared" si="10"/>
        <v>0</v>
      </c>
      <c r="T135" s="65" t="e">
        <f t="shared" si="11"/>
        <v>#REF!</v>
      </c>
    </row>
    <row r="136" spans="1:20" ht="27.6" hidden="1" outlineLevel="1">
      <c r="A136" s="151"/>
      <c r="B136" s="151"/>
      <c r="C136" s="152"/>
      <c r="D136" s="38" t="s">
        <v>252</v>
      </c>
      <c r="E136" s="79" t="e">
        <f>#REF!</f>
        <v>#REF!</v>
      </c>
      <c r="F136" s="73"/>
      <c r="G136" s="73"/>
      <c r="H136" s="73"/>
      <c r="I136" s="73"/>
      <c r="J136" s="73"/>
      <c r="K136" s="73"/>
      <c r="L136" s="96"/>
      <c r="M136" s="96"/>
      <c r="N136" s="75"/>
      <c r="O136" s="75"/>
      <c r="P136" s="75"/>
      <c r="Q136" s="75"/>
      <c r="R136" s="29">
        <f t="shared" si="26"/>
        <v>0</v>
      </c>
      <c r="S136" s="30">
        <f t="shared" si="10"/>
        <v>0</v>
      </c>
      <c r="T136" s="65" t="e">
        <f t="shared" si="11"/>
        <v>#REF!</v>
      </c>
    </row>
    <row r="137" spans="1:20" ht="27.6" hidden="1" outlineLevel="1">
      <c r="A137" s="151"/>
      <c r="B137" s="151"/>
      <c r="C137" s="152"/>
      <c r="D137" s="38" t="s">
        <v>151</v>
      </c>
      <c r="E137" s="79" t="e">
        <f>#REF!</f>
        <v>#REF!</v>
      </c>
      <c r="F137" s="73"/>
      <c r="G137" s="73"/>
      <c r="H137" s="73"/>
      <c r="I137" s="73"/>
      <c r="J137" s="73"/>
      <c r="K137" s="73"/>
      <c r="L137" s="96"/>
      <c r="M137" s="96"/>
      <c r="N137" s="75"/>
      <c r="O137" s="75"/>
      <c r="P137" s="75"/>
      <c r="Q137" s="75"/>
      <c r="R137" s="29">
        <f t="shared" si="26"/>
        <v>0</v>
      </c>
      <c r="S137" s="30">
        <f t="shared" si="10"/>
        <v>0</v>
      </c>
      <c r="T137" s="65" t="e">
        <f t="shared" si="11"/>
        <v>#REF!</v>
      </c>
    </row>
    <row r="138" spans="1:20" ht="27.6" hidden="1" outlineLevel="1">
      <c r="A138" s="151"/>
      <c r="B138" s="151"/>
      <c r="C138" s="152"/>
      <c r="D138" s="38" t="s">
        <v>152</v>
      </c>
      <c r="E138" s="79" t="e">
        <f>#REF!</f>
        <v>#REF!</v>
      </c>
      <c r="F138" s="73"/>
      <c r="G138" s="73"/>
      <c r="H138" s="75"/>
      <c r="I138" s="75"/>
      <c r="J138" s="73"/>
      <c r="K138" s="73"/>
      <c r="L138" s="96"/>
      <c r="M138" s="96"/>
      <c r="N138" s="75"/>
      <c r="O138" s="75"/>
      <c r="P138" s="75"/>
      <c r="Q138" s="75"/>
      <c r="R138" s="29">
        <f t="shared" si="26"/>
        <v>0</v>
      </c>
      <c r="S138" s="30">
        <f t="shared" si="10"/>
        <v>0</v>
      </c>
      <c r="T138" s="65" t="e">
        <f t="shared" si="11"/>
        <v>#REF!</v>
      </c>
    </row>
    <row r="139" spans="1:20" ht="41.4" hidden="1" outlineLevel="1">
      <c r="A139" s="151"/>
      <c r="B139" s="151"/>
      <c r="C139" s="152"/>
      <c r="D139" s="38" t="s">
        <v>315</v>
      </c>
      <c r="E139" s="79" t="e">
        <f>#REF!</f>
        <v>#REF!</v>
      </c>
      <c r="F139" s="73"/>
      <c r="G139" s="73"/>
      <c r="H139" s="73"/>
      <c r="I139" s="73"/>
      <c r="J139" s="73"/>
      <c r="K139" s="73"/>
      <c r="L139" s="96"/>
      <c r="M139" s="96"/>
      <c r="N139" s="75"/>
      <c r="O139" s="75"/>
      <c r="P139" s="75"/>
      <c r="Q139" s="75"/>
      <c r="R139" s="29">
        <f t="shared" si="26"/>
        <v>0</v>
      </c>
      <c r="S139" s="30">
        <f t="shared" si="10"/>
        <v>0</v>
      </c>
      <c r="T139" s="65" t="e">
        <f t="shared" si="11"/>
        <v>#REF!</v>
      </c>
    </row>
    <row r="140" spans="1:20" ht="15" hidden="1" outlineLevel="1">
      <c r="A140" s="151"/>
      <c r="B140" s="151"/>
      <c r="C140" s="152"/>
      <c r="D140" s="38" t="s">
        <v>154</v>
      </c>
      <c r="E140" s="79" t="e">
        <f>#REF!</f>
        <v>#REF!</v>
      </c>
      <c r="F140" s="73"/>
      <c r="G140" s="75"/>
      <c r="H140" s="73"/>
      <c r="I140" s="73"/>
      <c r="J140" s="73"/>
      <c r="K140" s="73"/>
      <c r="L140" s="96"/>
      <c r="M140" s="96"/>
      <c r="N140" s="75"/>
      <c r="O140" s="75"/>
      <c r="P140" s="75"/>
      <c r="Q140" s="75"/>
      <c r="R140" s="29">
        <f t="shared" si="26"/>
        <v>0</v>
      </c>
      <c r="S140" s="30">
        <f t="shared" si="10"/>
        <v>0</v>
      </c>
      <c r="T140" s="65" t="e">
        <f t="shared" si="11"/>
        <v>#REF!</v>
      </c>
    </row>
    <row r="141" spans="1:20" ht="41.4" hidden="1" outlineLevel="1">
      <c r="A141" s="151"/>
      <c r="B141" s="151"/>
      <c r="C141" s="152"/>
      <c r="D141" s="38" t="s">
        <v>155</v>
      </c>
      <c r="E141" s="79" t="e">
        <f>#REF!</f>
        <v>#REF!</v>
      </c>
      <c r="F141" s="96"/>
      <c r="G141" s="96"/>
      <c r="H141" s="96"/>
      <c r="I141" s="96"/>
      <c r="J141" s="96"/>
      <c r="K141" s="96"/>
      <c r="L141" s="96"/>
      <c r="M141" s="96"/>
      <c r="N141" s="75"/>
      <c r="O141" s="75"/>
      <c r="P141" s="75"/>
      <c r="Q141" s="75"/>
      <c r="R141" s="29">
        <f t="shared" si="26"/>
        <v>0</v>
      </c>
      <c r="S141" s="30">
        <f t="shared" si="10"/>
        <v>0</v>
      </c>
      <c r="T141" s="65" t="e">
        <f t="shared" si="11"/>
        <v>#REF!</v>
      </c>
    </row>
    <row r="142" spans="1:20" ht="41.4" hidden="1" outlineLevel="1">
      <c r="A142" s="151"/>
      <c r="B142" s="151"/>
      <c r="C142" s="152"/>
      <c r="D142" s="38" t="s">
        <v>156</v>
      </c>
      <c r="E142" s="79" t="e">
        <f>#REF!</f>
        <v>#REF!</v>
      </c>
      <c r="F142" s="96"/>
      <c r="G142" s="96"/>
      <c r="H142" s="96"/>
      <c r="I142" s="96"/>
      <c r="J142" s="96"/>
      <c r="K142" s="96"/>
      <c r="L142" s="96"/>
      <c r="M142" s="96"/>
      <c r="N142" s="75"/>
      <c r="O142" s="75"/>
      <c r="P142" s="75"/>
      <c r="Q142" s="75"/>
      <c r="R142" s="29">
        <f t="shared" si="26"/>
        <v>0</v>
      </c>
      <c r="S142" s="30">
        <f t="shared" si="10"/>
        <v>0</v>
      </c>
      <c r="T142" s="65" t="e">
        <f t="shared" si="11"/>
        <v>#REF!</v>
      </c>
    </row>
    <row r="143" spans="1:20" ht="41.4" hidden="1" outlineLevel="1">
      <c r="A143" s="151"/>
      <c r="B143" s="151"/>
      <c r="C143" s="152"/>
      <c r="D143" s="38" t="s">
        <v>157</v>
      </c>
      <c r="E143" s="79" t="e">
        <f>#REF!</f>
        <v>#REF!</v>
      </c>
      <c r="F143" s="96"/>
      <c r="G143" s="96"/>
      <c r="H143" s="96"/>
      <c r="I143" s="96"/>
      <c r="J143" s="96"/>
      <c r="K143" s="96"/>
      <c r="L143" s="96"/>
      <c r="M143" s="96"/>
      <c r="N143" s="75"/>
      <c r="O143" s="75"/>
      <c r="P143" s="75"/>
      <c r="Q143" s="75"/>
      <c r="R143" s="29">
        <f t="shared" si="26"/>
        <v>0</v>
      </c>
      <c r="S143" s="30">
        <f t="shared" si="10"/>
        <v>0</v>
      </c>
      <c r="T143" s="65" t="e">
        <f t="shared" si="11"/>
        <v>#REF!</v>
      </c>
    </row>
    <row r="144" spans="1:20" ht="27.6" hidden="1" outlineLevel="1">
      <c r="A144" s="151"/>
      <c r="B144" s="151"/>
      <c r="C144" s="152"/>
      <c r="D144" s="38" t="s">
        <v>158</v>
      </c>
      <c r="E144" s="79" t="e">
        <f>#REF!</f>
        <v>#REF!</v>
      </c>
      <c r="F144" s="96"/>
      <c r="G144" s="96"/>
      <c r="H144" s="96"/>
      <c r="I144" s="96"/>
      <c r="J144" s="96"/>
      <c r="K144" s="96"/>
      <c r="L144" s="96"/>
      <c r="M144" s="96"/>
      <c r="N144" s="75"/>
      <c r="O144" s="75"/>
      <c r="P144" s="75"/>
      <c r="Q144" s="75"/>
      <c r="R144" s="29">
        <f t="shared" si="26"/>
        <v>0</v>
      </c>
      <c r="S144" s="30">
        <f t="shared" si="10"/>
        <v>0</v>
      </c>
      <c r="T144" s="65" t="e">
        <f t="shared" si="11"/>
        <v>#REF!</v>
      </c>
    </row>
    <row r="145" spans="1:20" ht="15" hidden="1" outlineLevel="1">
      <c r="A145" s="151"/>
      <c r="B145" s="151"/>
      <c r="C145" s="152"/>
      <c r="D145" s="38" t="s">
        <v>159</v>
      </c>
      <c r="E145" s="79" t="e">
        <f>#REF!</f>
        <v>#REF!</v>
      </c>
      <c r="F145" s="96"/>
      <c r="G145" s="96"/>
      <c r="H145" s="96"/>
      <c r="I145" s="96"/>
      <c r="J145" s="96"/>
      <c r="K145" s="96"/>
      <c r="L145" s="96"/>
      <c r="M145" s="96"/>
      <c r="N145" s="75"/>
      <c r="O145" s="75"/>
      <c r="P145" s="75"/>
      <c r="Q145" s="75"/>
      <c r="R145" s="29">
        <f t="shared" si="26"/>
        <v>0</v>
      </c>
      <c r="S145" s="30">
        <f t="shared" si="10"/>
        <v>0</v>
      </c>
      <c r="T145" s="65" t="e">
        <f t="shared" si="11"/>
        <v>#REF!</v>
      </c>
    </row>
    <row r="146" spans="1:20" ht="27.6" hidden="1" outlineLevel="1">
      <c r="A146" s="151"/>
      <c r="B146" s="151"/>
      <c r="C146" s="152"/>
      <c r="D146" s="38" t="s">
        <v>160</v>
      </c>
      <c r="E146" s="79" t="e">
        <f>#REF!</f>
        <v>#REF!</v>
      </c>
      <c r="F146" s="96"/>
      <c r="G146" s="96"/>
      <c r="H146" s="96"/>
      <c r="I146" s="96"/>
      <c r="J146" s="96"/>
      <c r="K146" s="96"/>
      <c r="L146" s="96"/>
      <c r="M146" s="96"/>
      <c r="N146" s="75"/>
      <c r="O146" s="75"/>
      <c r="P146" s="75"/>
      <c r="Q146" s="75"/>
      <c r="R146" s="29">
        <f t="shared" si="26"/>
        <v>0</v>
      </c>
      <c r="S146" s="30">
        <f t="shared" si="10"/>
        <v>0</v>
      </c>
      <c r="T146" s="65" t="e">
        <f t="shared" si="11"/>
        <v>#REF!</v>
      </c>
    </row>
    <row r="147" spans="1:20" ht="27.6" hidden="1" outlineLevel="1">
      <c r="A147" s="151"/>
      <c r="B147" s="151"/>
      <c r="C147" s="152"/>
      <c r="D147" s="38" t="s">
        <v>161</v>
      </c>
      <c r="E147" s="79" t="e">
        <f>#REF!</f>
        <v>#REF!</v>
      </c>
      <c r="F147" s="96"/>
      <c r="G147" s="96"/>
      <c r="H147" s="96"/>
      <c r="I147" s="96"/>
      <c r="J147" s="96"/>
      <c r="K147" s="96"/>
      <c r="L147" s="96"/>
      <c r="M147" s="96"/>
      <c r="N147" s="75"/>
      <c r="O147" s="75"/>
      <c r="P147" s="75"/>
      <c r="Q147" s="75"/>
      <c r="R147" s="29">
        <f t="shared" si="26"/>
        <v>0</v>
      </c>
      <c r="S147" s="30">
        <f t="shared" si="10"/>
        <v>0</v>
      </c>
      <c r="T147" s="65" t="e">
        <f t="shared" si="11"/>
        <v>#REF!</v>
      </c>
    </row>
    <row r="148" spans="1:20" ht="27.6" hidden="1" outlineLevel="1">
      <c r="A148" s="151"/>
      <c r="B148" s="151"/>
      <c r="C148" s="152"/>
      <c r="D148" s="38" t="s">
        <v>162</v>
      </c>
      <c r="E148" s="79" t="e">
        <f>#REF!</f>
        <v>#REF!</v>
      </c>
      <c r="F148" s="96"/>
      <c r="G148" s="96"/>
      <c r="H148" s="96"/>
      <c r="I148" s="96"/>
      <c r="J148" s="96"/>
      <c r="K148" s="96"/>
      <c r="L148" s="96"/>
      <c r="M148" s="96"/>
      <c r="N148" s="75"/>
      <c r="O148" s="75"/>
      <c r="P148" s="75"/>
      <c r="Q148" s="75"/>
      <c r="R148" s="29">
        <f t="shared" si="26"/>
        <v>0</v>
      </c>
      <c r="S148" s="30">
        <f t="shared" si="10"/>
        <v>0</v>
      </c>
      <c r="T148" s="65" t="e">
        <f t="shared" si="11"/>
        <v>#REF!</v>
      </c>
    </row>
    <row r="149" spans="1:20" ht="27.6" hidden="1" outlineLevel="1">
      <c r="A149" s="151"/>
      <c r="B149" s="151"/>
      <c r="C149" s="152"/>
      <c r="D149" s="38" t="s">
        <v>163</v>
      </c>
      <c r="E149" s="79" t="e">
        <f>#REF!</f>
        <v>#REF!</v>
      </c>
      <c r="F149" s="96"/>
      <c r="G149" s="96"/>
      <c r="H149" s="96"/>
      <c r="I149" s="96"/>
      <c r="J149" s="96"/>
      <c r="K149" s="96"/>
      <c r="L149" s="96"/>
      <c r="M149" s="96"/>
      <c r="N149" s="75"/>
      <c r="O149" s="75"/>
      <c r="P149" s="75"/>
      <c r="Q149" s="75"/>
      <c r="R149" s="29">
        <f t="shared" si="26"/>
        <v>0</v>
      </c>
      <c r="S149" s="30">
        <f t="shared" si="10"/>
        <v>0</v>
      </c>
      <c r="T149" s="65" t="e">
        <f t="shared" si="11"/>
        <v>#REF!</v>
      </c>
    </row>
    <row r="150" spans="1:20" ht="27.6" hidden="1" outlineLevel="1">
      <c r="A150" s="151"/>
      <c r="B150" s="151"/>
      <c r="C150" s="152"/>
      <c r="D150" s="38" t="s">
        <v>164</v>
      </c>
      <c r="E150" s="79" t="e">
        <f>#REF!</f>
        <v>#REF!</v>
      </c>
      <c r="F150" s="96"/>
      <c r="G150" s="96"/>
      <c r="H150" s="96"/>
      <c r="I150" s="96"/>
      <c r="J150" s="96"/>
      <c r="K150" s="96"/>
      <c r="L150" s="96"/>
      <c r="M150" s="96"/>
      <c r="N150" s="75"/>
      <c r="O150" s="75"/>
      <c r="P150" s="75"/>
      <c r="Q150" s="75"/>
      <c r="R150" s="29">
        <f t="shared" si="26"/>
        <v>0</v>
      </c>
      <c r="S150" s="30">
        <f t="shared" si="10"/>
        <v>0</v>
      </c>
      <c r="T150" s="65" t="e">
        <f t="shared" si="11"/>
        <v>#REF!</v>
      </c>
    </row>
    <row r="151" spans="1:20" ht="27.6" hidden="1" outlineLevel="1">
      <c r="A151" s="151"/>
      <c r="B151" s="151"/>
      <c r="C151" s="152"/>
      <c r="D151" s="38" t="s">
        <v>165</v>
      </c>
      <c r="E151" s="79" t="e">
        <f>#REF!</f>
        <v>#REF!</v>
      </c>
      <c r="F151" s="96"/>
      <c r="G151" s="96"/>
      <c r="H151" s="96"/>
      <c r="I151" s="96"/>
      <c r="J151" s="96"/>
      <c r="K151" s="96"/>
      <c r="L151" s="96"/>
      <c r="M151" s="96"/>
      <c r="N151" s="75"/>
      <c r="O151" s="75"/>
      <c r="P151" s="75"/>
      <c r="Q151" s="75"/>
      <c r="R151" s="29">
        <f t="shared" si="26"/>
        <v>0</v>
      </c>
      <c r="S151" s="30">
        <f t="shared" si="10"/>
        <v>0</v>
      </c>
      <c r="T151" s="65" t="e">
        <f t="shared" si="11"/>
        <v>#REF!</v>
      </c>
    </row>
    <row r="152" spans="1:20" ht="27.6" hidden="1" outlineLevel="1">
      <c r="A152" s="151"/>
      <c r="B152" s="151"/>
      <c r="C152" s="152"/>
      <c r="D152" s="38" t="s">
        <v>166</v>
      </c>
      <c r="E152" s="79" t="e">
        <f>#REF!</f>
        <v>#REF!</v>
      </c>
      <c r="F152" s="96"/>
      <c r="G152" s="96"/>
      <c r="H152" s="96"/>
      <c r="I152" s="96"/>
      <c r="J152" s="96"/>
      <c r="K152" s="96"/>
      <c r="L152" s="79"/>
      <c r="M152" s="96"/>
      <c r="N152" s="75"/>
      <c r="O152" s="75"/>
      <c r="P152" s="75"/>
      <c r="Q152" s="75"/>
      <c r="R152" s="29">
        <f t="shared" si="26"/>
        <v>0</v>
      </c>
      <c r="S152" s="30">
        <f t="shared" si="10"/>
        <v>0</v>
      </c>
      <c r="T152" s="65" t="e">
        <f t="shared" si="11"/>
        <v>#REF!</v>
      </c>
    </row>
    <row r="153" spans="1:20" ht="15">
      <c r="A153" s="151"/>
      <c r="B153" s="151"/>
      <c r="C153" s="152"/>
      <c r="D153" s="38" t="s">
        <v>167</v>
      </c>
      <c r="E153" s="79" t="e">
        <f>#REF!</f>
        <v>#REF!</v>
      </c>
      <c r="F153" s="96" t="e">
        <f>E153/12</f>
        <v>#REF!</v>
      </c>
      <c r="G153" s="96" t="e">
        <f t="shared" ref="G153:Q153" si="57">F153</f>
        <v>#REF!</v>
      </c>
      <c r="H153" s="96" t="e">
        <f t="shared" si="57"/>
        <v>#REF!</v>
      </c>
      <c r="I153" s="96" t="e">
        <f t="shared" si="57"/>
        <v>#REF!</v>
      </c>
      <c r="J153" s="96" t="e">
        <f t="shared" si="57"/>
        <v>#REF!</v>
      </c>
      <c r="K153" s="96" t="e">
        <f t="shared" si="57"/>
        <v>#REF!</v>
      </c>
      <c r="L153" s="96" t="e">
        <f t="shared" si="57"/>
        <v>#REF!</v>
      </c>
      <c r="M153" s="96" t="e">
        <f t="shared" si="57"/>
        <v>#REF!</v>
      </c>
      <c r="N153" s="96" t="e">
        <f t="shared" si="57"/>
        <v>#REF!</v>
      </c>
      <c r="O153" s="96" t="e">
        <f t="shared" si="57"/>
        <v>#REF!</v>
      </c>
      <c r="P153" s="96" t="e">
        <f t="shared" si="57"/>
        <v>#REF!</v>
      </c>
      <c r="Q153" s="96" t="e">
        <f t="shared" si="57"/>
        <v>#REF!</v>
      </c>
      <c r="R153" s="29" t="e">
        <f t="shared" si="26"/>
        <v>#REF!</v>
      </c>
      <c r="S153" s="30" t="e">
        <f t="shared" si="10"/>
        <v>#REF!</v>
      </c>
      <c r="T153" s="65" t="e">
        <f t="shared" si="11"/>
        <v>#REF!</v>
      </c>
    </row>
    <row r="154" spans="1:20" ht="27.6" outlineLevel="1">
      <c r="A154" s="159"/>
      <c r="B154" s="159"/>
      <c r="C154" s="152"/>
      <c r="D154" s="38" t="s">
        <v>168</v>
      </c>
      <c r="E154" s="79" t="e">
        <f>#REF!</f>
        <v>#REF!</v>
      </c>
      <c r="F154" s="88"/>
      <c r="G154" s="75"/>
      <c r="H154" s="73"/>
      <c r="I154" s="73"/>
      <c r="J154" s="75"/>
      <c r="K154" s="73"/>
      <c r="L154" s="73"/>
      <c r="M154" s="96"/>
      <c r="N154" s="75"/>
      <c r="O154" s="75"/>
      <c r="P154" s="75"/>
      <c r="Q154" s="75"/>
      <c r="R154" s="29">
        <f t="shared" si="26"/>
        <v>0</v>
      </c>
      <c r="S154" s="30">
        <f t="shared" si="10"/>
        <v>0</v>
      </c>
      <c r="T154" s="65" t="e">
        <f t="shared" si="11"/>
        <v>#REF!</v>
      </c>
    </row>
    <row r="155" spans="1:20" ht="41.4">
      <c r="A155" s="155"/>
      <c r="B155" s="155"/>
      <c r="C155" s="148"/>
      <c r="D155" s="95" t="s">
        <v>169</v>
      </c>
      <c r="E155" s="79" t="e">
        <f>#REF!</f>
        <v>#REF!</v>
      </c>
      <c r="F155" s="75"/>
      <c r="G155" s="75"/>
      <c r="H155" s="75" t="e">
        <f>E155</f>
        <v>#REF!</v>
      </c>
      <c r="I155" s="75"/>
      <c r="J155" s="75"/>
      <c r="K155" s="75"/>
      <c r="L155" s="75"/>
      <c r="M155" s="154"/>
      <c r="N155" s="75"/>
      <c r="O155" s="75"/>
      <c r="P155" s="75"/>
      <c r="Q155" s="75"/>
      <c r="R155" s="29" t="e">
        <f t="shared" si="26"/>
        <v>#REF!</v>
      </c>
      <c r="S155" s="30" t="e">
        <f t="shared" si="10"/>
        <v>#REF!</v>
      </c>
      <c r="T155" s="65" t="e">
        <f t="shared" si="11"/>
        <v>#REF!</v>
      </c>
    </row>
    <row r="156" spans="1:20" ht="27.6">
      <c r="A156" s="155"/>
      <c r="B156" s="155"/>
      <c r="C156" s="148"/>
      <c r="D156" s="38" t="s">
        <v>316</v>
      </c>
      <c r="E156" s="79" t="e">
        <f>#REF!</f>
        <v>#REF!</v>
      </c>
      <c r="F156" s="96" t="e">
        <f>E156/12</f>
        <v>#REF!</v>
      </c>
      <c r="G156" s="96" t="e">
        <f t="shared" ref="G156:Q156" si="58">F156</f>
        <v>#REF!</v>
      </c>
      <c r="H156" s="96" t="e">
        <f t="shared" si="58"/>
        <v>#REF!</v>
      </c>
      <c r="I156" s="96" t="e">
        <f t="shared" si="58"/>
        <v>#REF!</v>
      </c>
      <c r="J156" s="96" t="e">
        <f t="shared" si="58"/>
        <v>#REF!</v>
      </c>
      <c r="K156" s="96" t="e">
        <f t="shared" si="58"/>
        <v>#REF!</v>
      </c>
      <c r="L156" s="96" t="e">
        <f t="shared" si="58"/>
        <v>#REF!</v>
      </c>
      <c r="M156" s="96" t="e">
        <f t="shared" si="58"/>
        <v>#REF!</v>
      </c>
      <c r="N156" s="96" t="e">
        <f t="shared" si="58"/>
        <v>#REF!</v>
      </c>
      <c r="O156" s="96" t="e">
        <f t="shared" si="58"/>
        <v>#REF!</v>
      </c>
      <c r="P156" s="96" t="e">
        <f t="shared" si="58"/>
        <v>#REF!</v>
      </c>
      <c r="Q156" s="96" t="e">
        <f t="shared" si="58"/>
        <v>#REF!</v>
      </c>
      <c r="R156" s="29" t="e">
        <f t="shared" si="26"/>
        <v>#REF!</v>
      </c>
      <c r="S156" s="30" t="e">
        <f t="shared" si="10"/>
        <v>#REF!</v>
      </c>
      <c r="T156" s="65" t="e">
        <f t="shared" si="11"/>
        <v>#REF!</v>
      </c>
    </row>
    <row r="157" spans="1:20" ht="15" collapsed="1">
      <c r="A157" s="155"/>
      <c r="B157" s="148" t="e">
        <f>R157-C157</f>
        <v>#REF!</v>
      </c>
      <c r="C157" s="148">
        <v>91065.899000000005</v>
      </c>
      <c r="D157" s="78" t="s">
        <v>170</v>
      </c>
      <c r="E157" s="29" t="e">
        <f t="shared" ref="E157:Q157" si="59">SUM(E71:E156)</f>
        <v>#REF!</v>
      </c>
      <c r="F157" s="29" t="e">
        <f t="shared" si="59"/>
        <v>#REF!</v>
      </c>
      <c r="G157" s="29" t="e">
        <f t="shared" si="59"/>
        <v>#REF!</v>
      </c>
      <c r="H157" s="29" t="e">
        <f t="shared" si="59"/>
        <v>#REF!</v>
      </c>
      <c r="I157" s="29" t="e">
        <f t="shared" si="59"/>
        <v>#REF!</v>
      </c>
      <c r="J157" s="29" t="e">
        <f t="shared" si="59"/>
        <v>#REF!</v>
      </c>
      <c r="K157" s="29" t="e">
        <f t="shared" si="59"/>
        <v>#REF!</v>
      </c>
      <c r="L157" s="29" t="e">
        <f t="shared" si="59"/>
        <v>#REF!</v>
      </c>
      <c r="M157" s="29" t="e">
        <f t="shared" si="59"/>
        <v>#REF!</v>
      </c>
      <c r="N157" s="29" t="e">
        <f t="shared" si="59"/>
        <v>#REF!</v>
      </c>
      <c r="O157" s="29" t="e">
        <f t="shared" si="59"/>
        <v>#REF!</v>
      </c>
      <c r="P157" s="29" t="e">
        <f t="shared" si="59"/>
        <v>#REF!</v>
      </c>
      <c r="Q157" s="29" t="e">
        <f t="shared" si="59"/>
        <v>#REF!</v>
      </c>
      <c r="R157" s="29" t="e">
        <f t="shared" si="26"/>
        <v>#REF!</v>
      </c>
      <c r="S157" s="30" t="e">
        <f t="shared" si="10"/>
        <v>#REF!</v>
      </c>
      <c r="T157" s="65" t="e">
        <f t="shared" si="11"/>
        <v>#REF!</v>
      </c>
    </row>
    <row r="158" spans="1:20" ht="15" hidden="1" outlineLevel="1">
      <c r="A158" s="139"/>
      <c r="B158" s="139"/>
      <c r="C158" s="140"/>
      <c r="D158" s="334" t="s">
        <v>171</v>
      </c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7"/>
      <c r="S158" s="71">
        <f t="shared" si="10"/>
        <v>0</v>
      </c>
      <c r="T158" s="146">
        <f t="shared" si="11"/>
        <v>0</v>
      </c>
    </row>
    <row r="159" spans="1:20" ht="15" hidden="1" outlineLevel="1">
      <c r="A159" s="151"/>
      <c r="B159" s="151"/>
      <c r="C159" s="152"/>
      <c r="D159" s="39" t="s">
        <v>172</v>
      </c>
      <c r="E159" s="73" t="e">
        <f>#REF!</f>
        <v>#REF!</v>
      </c>
      <c r="F159" s="73"/>
      <c r="G159" s="73"/>
      <c r="H159" s="73"/>
      <c r="I159" s="73"/>
      <c r="J159" s="73"/>
      <c r="K159" s="73"/>
      <c r="L159" s="73"/>
      <c r="M159" s="73"/>
      <c r="N159" s="74"/>
      <c r="O159" s="74"/>
      <c r="P159" s="74"/>
      <c r="Q159" s="74"/>
      <c r="R159" s="29">
        <f t="shared" ref="R159:R160" si="60">SUM(F159:Q159)</f>
        <v>0</v>
      </c>
      <c r="S159" s="30">
        <f t="shared" si="10"/>
        <v>0</v>
      </c>
      <c r="T159" s="65" t="e">
        <f t="shared" si="11"/>
        <v>#REF!</v>
      </c>
    </row>
    <row r="160" spans="1:20" ht="15" hidden="1" outlineLevel="1">
      <c r="A160" s="155"/>
      <c r="B160" s="155"/>
      <c r="C160" s="148"/>
      <c r="D160" s="78" t="s">
        <v>173</v>
      </c>
      <c r="E160" s="29" t="e">
        <f t="shared" ref="E160:Q160" si="61">E159</f>
        <v>#REF!</v>
      </c>
      <c r="F160" s="29">
        <f t="shared" si="61"/>
        <v>0</v>
      </c>
      <c r="G160" s="29">
        <f t="shared" si="61"/>
        <v>0</v>
      </c>
      <c r="H160" s="29">
        <f t="shared" si="61"/>
        <v>0</v>
      </c>
      <c r="I160" s="29">
        <f t="shared" si="61"/>
        <v>0</v>
      </c>
      <c r="J160" s="29">
        <f t="shared" si="61"/>
        <v>0</v>
      </c>
      <c r="K160" s="29">
        <f t="shared" si="61"/>
        <v>0</v>
      </c>
      <c r="L160" s="29">
        <f t="shared" si="61"/>
        <v>0</v>
      </c>
      <c r="M160" s="29">
        <f t="shared" si="61"/>
        <v>0</v>
      </c>
      <c r="N160" s="29">
        <f t="shared" si="61"/>
        <v>0</v>
      </c>
      <c r="O160" s="29">
        <f t="shared" si="61"/>
        <v>0</v>
      </c>
      <c r="P160" s="29">
        <f t="shared" si="61"/>
        <v>0</v>
      </c>
      <c r="Q160" s="29">
        <f t="shared" si="61"/>
        <v>0</v>
      </c>
      <c r="R160" s="29">
        <f t="shared" si="60"/>
        <v>0</v>
      </c>
      <c r="S160" s="30">
        <f t="shared" si="10"/>
        <v>0</v>
      </c>
      <c r="T160" s="65" t="e">
        <f t="shared" si="11"/>
        <v>#REF!</v>
      </c>
    </row>
    <row r="161" spans="1:20" ht="15">
      <c r="A161" s="139"/>
      <c r="B161" s="139"/>
      <c r="C161" s="140"/>
      <c r="D161" s="149"/>
      <c r="E161" s="150" t="e">
        <f t="shared" ref="E161:R161" si="62">E157+E63</f>
        <v>#REF!</v>
      </c>
      <c r="F161" s="150" t="e">
        <f t="shared" si="62"/>
        <v>#REF!</v>
      </c>
      <c r="G161" s="150" t="e">
        <f t="shared" si="62"/>
        <v>#REF!</v>
      </c>
      <c r="H161" s="150" t="e">
        <f t="shared" si="62"/>
        <v>#REF!</v>
      </c>
      <c r="I161" s="150" t="e">
        <f t="shared" si="62"/>
        <v>#REF!</v>
      </c>
      <c r="J161" s="150" t="e">
        <f t="shared" si="62"/>
        <v>#REF!</v>
      </c>
      <c r="K161" s="150" t="e">
        <f t="shared" si="62"/>
        <v>#REF!</v>
      </c>
      <c r="L161" s="150" t="e">
        <f t="shared" si="62"/>
        <v>#REF!</v>
      </c>
      <c r="M161" s="150" t="e">
        <f t="shared" si="62"/>
        <v>#REF!</v>
      </c>
      <c r="N161" s="150" t="e">
        <f t="shared" si="62"/>
        <v>#REF!</v>
      </c>
      <c r="O161" s="150" t="e">
        <f t="shared" si="62"/>
        <v>#REF!</v>
      </c>
      <c r="P161" s="150" t="e">
        <f t="shared" si="62"/>
        <v>#REF!</v>
      </c>
      <c r="Q161" s="150" t="e">
        <f t="shared" si="62"/>
        <v>#REF!</v>
      </c>
      <c r="R161" s="150" t="e">
        <f t="shared" si="62"/>
        <v>#REF!</v>
      </c>
      <c r="S161" s="71"/>
      <c r="T161" s="146"/>
    </row>
    <row r="162" spans="1:20" ht="15">
      <c r="A162" s="139"/>
      <c r="B162" s="139"/>
      <c r="C162" s="140"/>
      <c r="D162" s="149"/>
      <c r="E162" s="149" t="e">
        <f>E161/12</f>
        <v>#REF!</v>
      </c>
      <c r="F162" s="150" t="e">
        <f>E162-F161</f>
        <v>#REF!</v>
      </c>
      <c r="G162" s="150" t="e">
        <f>E162-G161</f>
        <v>#REF!</v>
      </c>
      <c r="H162" s="150" t="e">
        <f>E162-H161</f>
        <v>#REF!</v>
      </c>
      <c r="I162" s="150" t="e">
        <f>E162-I161</f>
        <v>#REF!</v>
      </c>
      <c r="J162" s="150" t="e">
        <f>E162-J161</f>
        <v>#REF!</v>
      </c>
      <c r="K162" s="150" t="e">
        <f>E162-K161</f>
        <v>#REF!</v>
      </c>
      <c r="L162" s="150" t="e">
        <f>E162-L161</f>
        <v>#REF!</v>
      </c>
      <c r="M162" s="150" t="e">
        <f>E162-M161</f>
        <v>#REF!</v>
      </c>
      <c r="N162" s="150" t="e">
        <f>E162-N161</f>
        <v>#REF!</v>
      </c>
      <c r="O162" s="150" t="e">
        <f>E162-O161</f>
        <v>#REF!</v>
      </c>
      <c r="P162" s="150" t="e">
        <f>E162-P161</f>
        <v>#REF!</v>
      </c>
      <c r="Q162" s="150" t="e">
        <f>E162-Q161</f>
        <v>#REF!</v>
      </c>
      <c r="R162" s="149"/>
      <c r="S162" s="71"/>
      <c r="T162" s="146"/>
    </row>
    <row r="163" spans="1:20" ht="15">
      <c r="A163" s="139"/>
      <c r="B163" s="139"/>
      <c r="C163" s="140"/>
      <c r="D163" s="334" t="s">
        <v>174</v>
      </c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7"/>
      <c r="S163" s="71">
        <f t="shared" ref="S163:S187" si="63">SUM(F163:Q163)</f>
        <v>0</v>
      </c>
      <c r="T163" s="146">
        <f t="shared" ref="T163:T187" si="64">R163-E163</f>
        <v>0</v>
      </c>
    </row>
    <row r="164" spans="1:20" ht="15">
      <c r="A164" s="151"/>
      <c r="B164" s="151"/>
      <c r="C164" s="152"/>
      <c r="D164" s="39" t="s">
        <v>175</v>
      </c>
      <c r="E164" s="75" t="e">
        <f>#REF!</f>
        <v>#REF!</v>
      </c>
      <c r="F164" s="75">
        <v>600</v>
      </c>
      <c r="G164" s="75">
        <v>550</v>
      </c>
      <c r="H164" s="75">
        <v>500</v>
      </c>
      <c r="I164" s="75">
        <v>400</v>
      </c>
      <c r="J164" s="75">
        <v>100</v>
      </c>
      <c r="K164" s="75">
        <v>50</v>
      </c>
      <c r="L164" s="75">
        <v>50</v>
      </c>
      <c r="M164" s="75">
        <v>0</v>
      </c>
      <c r="N164" s="75">
        <v>150</v>
      </c>
      <c r="O164" s="75">
        <v>400</v>
      </c>
      <c r="P164" s="75">
        <v>550</v>
      </c>
      <c r="Q164" s="75">
        <v>498.32</v>
      </c>
      <c r="R164" s="29">
        <f t="shared" ref="R164:R170" si="65">SUM(F164:Q164)</f>
        <v>3848.32</v>
      </c>
      <c r="S164" s="30">
        <f t="shared" si="63"/>
        <v>3848.32</v>
      </c>
      <c r="T164" s="65" t="e">
        <f t="shared" si="64"/>
        <v>#REF!</v>
      </c>
    </row>
    <row r="165" spans="1:20" ht="27.6">
      <c r="A165" s="151"/>
      <c r="B165" s="151"/>
      <c r="C165" s="152"/>
      <c r="D165" s="39" t="s">
        <v>176</v>
      </c>
      <c r="E165" s="75" t="e">
        <f>#REF!</f>
        <v>#REF!</v>
      </c>
      <c r="F165" s="75">
        <v>45</v>
      </c>
      <c r="G165" s="75">
        <v>40</v>
      </c>
      <c r="H165" s="75">
        <v>35</v>
      </c>
      <c r="I165" s="75">
        <v>30</v>
      </c>
      <c r="J165" s="75">
        <v>30</v>
      </c>
      <c r="K165" s="75">
        <v>20</v>
      </c>
      <c r="L165" s="75">
        <v>20</v>
      </c>
      <c r="M165" s="75">
        <v>20</v>
      </c>
      <c r="N165" s="75">
        <v>25</v>
      </c>
      <c r="O165" s="75">
        <v>35</v>
      </c>
      <c r="P165" s="75">
        <v>45</v>
      </c>
      <c r="Q165" s="75">
        <v>30.1</v>
      </c>
      <c r="R165" s="29">
        <f t="shared" si="65"/>
        <v>375.1</v>
      </c>
      <c r="S165" s="30">
        <f t="shared" si="63"/>
        <v>375.1</v>
      </c>
      <c r="T165" s="65" t="e">
        <f t="shared" si="64"/>
        <v>#REF!</v>
      </c>
    </row>
    <row r="166" spans="1:20" ht="15" collapsed="1">
      <c r="A166" s="151"/>
      <c r="B166" s="151"/>
      <c r="C166" s="152"/>
      <c r="D166" s="39" t="s">
        <v>177</v>
      </c>
      <c r="E166" s="75" t="e">
        <f>#REF!</f>
        <v>#REF!</v>
      </c>
      <c r="F166" s="75">
        <v>250</v>
      </c>
      <c r="G166" s="75">
        <v>250</v>
      </c>
      <c r="H166" s="75">
        <v>200</v>
      </c>
      <c r="I166" s="75">
        <v>200</v>
      </c>
      <c r="J166" s="75">
        <v>200</v>
      </c>
      <c r="K166" s="75">
        <v>100</v>
      </c>
      <c r="L166" s="75">
        <v>90</v>
      </c>
      <c r="M166" s="75">
        <v>90</v>
      </c>
      <c r="N166" s="75">
        <v>100</v>
      </c>
      <c r="O166" s="75">
        <v>200</v>
      </c>
      <c r="P166" s="75">
        <v>200</v>
      </c>
      <c r="Q166" s="75">
        <v>120</v>
      </c>
      <c r="R166" s="29">
        <f t="shared" si="65"/>
        <v>2000</v>
      </c>
      <c r="S166" s="30">
        <f t="shared" si="63"/>
        <v>2000</v>
      </c>
      <c r="T166" s="65" t="e">
        <f t="shared" si="64"/>
        <v>#REF!</v>
      </c>
    </row>
    <row r="167" spans="1:20" ht="15" hidden="1" outlineLevel="1">
      <c r="A167" s="151"/>
      <c r="B167" s="151"/>
      <c r="C167" s="152"/>
      <c r="D167" s="39" t="s">
        <v>178</v>
      </c>
      <c r="E167" s="75" t="e">
        <f>#REF!</f>
        <v>#REF!</v>
      </c>
      <c r="F167" s="75"/>
      <c r="G167" s="75"/>
      <c r="H167" s="75"/>
      <c r="I167" s="73"/>
      <c r="J167" s="73"/>
      <c r="K167" s="73"/>
      <c r="L167" s="73"/>
      <c r="M167" s="73"/>
      <c r="N167" s="75"/>
      <c r="O167" s="75"/>
      <c r="P167" s="75"/>
      <c r="Q167" s="75"/>
      <c r="R167" s="29">
        <f t="shared" si="65"/>
        <v>0</v>
      </c>
      <c r="S167" s="30">
        <f t="shared" si="63"/>
        <v>0</v>
      </c>
      <c r="T167" s="65" t="e">
        <f t="shared" si="64"/>
        <v>#REF!</v>
      </c>
    </row>
    <row r="168" spans="1:20" ht="15" collapsed="1">
      <c r="A168" s="151"/>
      <c r="B168" s="151"/>
      <c r="C168" s="152"/>
      <c r="D168" s="39" t="s">
        <v>319</v>
      </c>
      <c r="E168" s="75" t="e">
        <f>#REF!</f>
        <v>#REF!</v>
      </c>
      <c r="F168" s="75">
        <v>1.2</v>
      </c>
      <c r="G168" s="75">
        <v>1.2</v>
      </c>
      <c r="H168" s="75">
        <v>1.2</v>
      </c>
      <c r="I168" s="75">
        <v>1.2</v>
      </c>
      <c r="J168" s="75">
        <v>1.2</v>
      </c>
      <c r="K168" s="75">
        <v>1.2</v>
      </c>
      <c r="L168" s="75">
        <v>1.1000000000000001</v>
      </c>
      <c r="M168" s="75">
        <v>1.1000000000000001</v>
      </c>
      <c r="N168" s="75">
        <v>1.2</v>
      </c>
      <c r="O168" s="75">
        <v>1.2</v>
      </c>
      <c r="P168" s="75">
        <v>1.2</v>
      </c>
      <c r="Q168" s="75">
        <v>1.2150000000000001</v>
      </c>
      <c r="R168" s="29">
        <f t="shared" si="65"/>
        <v>14.214999999999998</v>
      </c>
      <c r="S168" s="30">
        <f t="shared" si="63"/>
        <v>14.214999999999998</v>
      </c>
      <c r="T168" s="65" t="e">
        <f t="shared" si="64"/>
        <v>#REF!</v>
      </c>
    </row>
    <row r="169" spans="1:20" ht="15" hidden="1" outlineLevel="1">
      <c r="A169" s="151"/>
      <c r="B169" s="151"/>
      <c r="C169" s="152"/>
      <c r="D169" s="39" t="s">
        <v>180</v>
      </c>
      <c r="E169" s="75" t="e">
        <f>#REF!</f>
        <v>#REF!</v>
      </c>
      <c r="F169" s="73"/>
      <c r="G169" s="73"/>
      <c r="H169" s="73"/>
      <c r="I169" s="73"/>
      <c r="J169" s="73"/>
      <c r="K169" s="73"/>
      <c r="L169" s="73"/>
      <c r="M169" s="73"/>
      <c r="N169" s="74"/>
      <c r="O169" s="74"/>
      <c r="P169" s="74"/>
      <c r="Q169" s="74"/>
      <c r="R169" s="29">
        <f t="shared" si="65"/>
        <v>0</v>
      </c>
      <c r="S169" s="30">
        <f t="shared" si="63"/>
        <v>0</v>
      </c>
      <c r="T169" s="65" t="e">
        <f t="shared" si="64"/>
        <v>#REF!</v>
      </c>
    </row>
    <row r="170" spans="1:20" ht="15">
      <c r="A170" s="155"/>
      <c r="B170" s="148">
        <f>R170-C170</f>
        <v>-148454.58499999999</v>
      </c>
      <c r="C170" s="148">
        <v>154692.22</v>
      </c>
      <c r="D170" s="78" t="s">
        <v>181</v>
      </c>
      <c r="E170" s="29" t="e">
        <f t="shared" ref="E170:Q170" si="66">SUM(E164:E169)</f>
        <v>#REF!</v>
      </c>
      <c r="F170" s="29">
        <f t="shared" si="66"/>
        <v>896.2</v>
      </c>
      <c r="G170" s="29">
        <f t="shared" si="66"/>
        <v>841.2</v>
      </c>
      <c r="H170" s="29">
        <f t="shared" si="66"/>
        <v>736.2</v>
      </c>
      <c r="I170" s="29">
        <f t="shared" si="66"/>
        <v>631.20000000000005</v>
      </c>
      <c r="J170" s="29">
        <f t="shared" si="66"/>
        <v>331.2</v>
      </c>
      <c r="K170" s="29">
        <f t="shared" si="66"/>
        <v>171.2</v>
      </c>
      <c r="L170" s="29">
        <f t="shared" si="66"/>
        <v>161.1</v>
      </c>
      <c r="M170" s="29">
        <f t="shared" si="66"/>
        <v>111.1</v>
      </c>
      <c r="N170" s="29">
        <f t="shared" si="66"/>
        <v>276.2</v>
      </c>
      <c r="O170" s="29">
        <f t="shared" si="66"/>
        <v>636.20000000000005</v>
      </c>
      <c r="P170" s="29">
        <f t="shared" si="66"/>
        <v>796.2</v>
      </c>
      <c r="Q170" s="29">
        <f t="shared" si="66"/>
        <v>649.63499999999999</v>
      </c>
      <c r="R170" s="29">
        <f t="shared" si="65"/>
        <v>6237.6349999999993</v>
      </c>
      <c r="S170" s="30">
        <f t="shared" si="63"/>
        <v>6237.6349999999993</v>
      </c>
      <c r="T170" s="65" t="e">
        <f t="shared" si="64"/>
        <v>#REF!</v>
      </c>
    </row>
    <row r="171" spans="1:20" ht="15">
      <c r="A171" s="139"/>
      <c r="B171" s="139"/>
      <c r="C171" s="140"/>
      <c r="D171" s="334" t="s">
        <v>182</v>
      </c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7"/>
      <c r="S171" s="71">
        <f t="shared" si="63"/>
        <v>0</v>
      </c>
      <c r="T171" s="146">
        <f t="shared" si="64"/>
        <v>0</v>
      </c>
    </row>
    <row r="172" spans="1:20" ht="27.6" collapsed="1">
      <c r="A172" s="151"/>
      <c r="B172" s="151"/>
      <c r="C172" s="152"/>
      <c r="D172" s="39" t="s">
        <v>183</v>
      </c>
      <c r="E172" s="73" t="e">
        <f>#REF!</f>
        <v>#REF!</v>
      </c>
      <c r="F172" s="73"/>
      <c r="G172" s="73"/>
      <c r="H172" s="73"/>
      <c r="I172" s="75"/>
      <c r="J172" s="73"/>
      <c r="K172" s="73"/>
      <c r="L172" s="73"/>
      <c r="M172" s="73" t="e">
        <f>E172</f>
        <v>#REF!</v>
      </c>
      <c r="N172" s="74"/>
      <c r="O172" s="74"/>
      <c r="P172" s="74"/>
      <c r="Q172" s="74"/>
      <c r="R172" s="29" t="e">
        <f t="shared" ref="R172:R181" si="67">SUM(F172:Q172)</f>
        <v>#REF!</v>
      </c>
      <c r="S172" s="30" t="e">
        <f t="shared" si="63"/>
        <v>#REF!</v>
      </c>
      <c r="T172" s="65" t="e">
        <f t="shared" si="64"/>
        <v>#REF!</v>
      </c>
    </row>
    <row r="173" spans="1:20" ht="15" hidden="1" outlineLevel="1">
      <c r="A173" s="151"/>
      <c r="B173" s="151"/>
      <c r="C173" s="152"/>
      <c r="D173" s="39" t="s">
        <v>184</v>
      </c>
      <c r="E173" s="73" t="e">
        <f>#REF!</f>
        <v>#REF!</v>
      </c>
      <c r="F173" s="73"/>
      <c r="G173" s="73"/>
      <c r="H173" s="73"/>
      <c r="I173" s="73"/>
      <c r="J173" s="73"/>
      <c r="K173" s="75"/>
      <c r="L173" s="75"/>
      <c r="M173" s="73"/>
      <c r="N173" s="74"/>
      <c r="O173" s="74"/>
      <c r="P173" s="74"/>
      <c r="Q173" s="74"/>
      <c r="R173" s="29">
        <f t="shared" si="67"/>
        <v>0</v>
      </c>
      <c r="S173" s="30">
        <f t="shared" si="63"/>
        <v>0</v>
      </c>
      <c r="T173" s="65" t="e">
        <f t="shared" si="64"/>
        <v>#REF!</v>
      </c>
    </row>
    <row r="174" spans="1:20" ht="27.6" hidden="1" outlineLevel="1">
      <c r="A174" s="151"/>
      <c r="B174" s="151"/>
      <c r="C174" s="152"/>
      <c r="D174" s="39" t="s">
        <v>185</v>
      </c>
      <c r="E174" s="73" t="e">
        <f>#REF!</f>
        <v>#REF!</v>
      </c>
      <c r="F174" s="73"/>
      <c r="G174" s="73"/>
      <c r="H174" s="73"/>
      <c r="I174" s="73"/>
      <c r="J174" s="73"/>
      <c r="K174" s="73"/>
      <c r="L174" s="73"/>
      <c r="M174" s="73"/>
      <c r="N174" s="74"/>
      <c r="O174" s="74"/>
      <c r="P174" s="74"/>
      <c r="Q174" s="74"/>
      <c r="R174" s="29">
        <f t="shared" si="67"/>
        <v>0</v>
      </c>
      <c r="S174" s="30">
        <f t="shared" si="63"/>
        <v>0</v>
      </c>
      <c r="T174" s="65" t="e">
        <f t="shared" si="64"/>
        <v>#REF!</v>
      </c>
    </row>
    <row r="175" spans="1:20" ht="15" hidden="1" outlineLevel="1">
      <c r="A175" s="151"/>
      <c r="B175" s="151"/>
      <c r="C175" s="152"/>
      <c r="D175" s="39" t="s">
        <v>186</v>
      </c>
      <c r="E175" s="73" t="e">
        <f>#REF!</f>
        <v>#REF!</v>
      </c>
      <c r="F175" s="73"/>
      <c r="G175" s="73"/>
      <c r="H175" s="73"/>
      <c r="I175" s="73"/>
      <c r="J175" s="73"/>
      <c r="K175" s="75"/>
      <c r="L175" s="75"/>
      <c r="M175" s="73"/>
      <c r="N175" s="74"/>
      <c r="O175" s="74"/>
      <c r="P175" s="74"/>
      <c r="Q175" s="74"/>
      <c r="R175" s="29">
        <f t="shared" si="67"/>
        <v>0</v>
      </c>
      <c r="S175" s="30">
        <f t="shared" si="63"/>
        <v>0</v>
      </c>
      <c r="T175" s="65" t="e">
        <f t="shared" si="64"/>
        <v>#REF!</v>
      </c>
    </row>
    <row r="176" spans="1:20" ht="41.4" collapsed="1">
      <c r="A176" s="151"/>
      <c r="B176" s="151"/>
      <c r="C176" s="152"/>
      <c r="D176" s="39" t="s">
        <v>187</v>
      </c>
      <c r="E176" s="73" t="e">
        <f>#REF!</f>
        <v>#REF!</v>
      </c>
      <c r="F176" s="75"/>
      <c r="G176" s="75"/>
      <c r="H176" s="75"/>
      <c r="I176" s="73"/>
      <c r="J176" s="73" t="e">
        <f>E176</f>
        <v>#REF!</v>
      </c>
      <c r="K176" s="73"/>
      <c r="L176" s="73"/>
      <c r="M176" s="73"/>
      <c r="N176" s="74"/>
      <c r="O176" s="74"/>
      <c r="P176" s="74"/>
      <c r="Q176" s="74"/>
      <c r="R176" s="29" t="e">
        <f t="shared" si="67"/>
        <v>#REF!</v>
      </c>
      <c r="S176" s="30" t="e">
        <f t="shared" si="63"/>
        <v>#REF!</v>
      </c>
      <c r="T176" s="65" t="e">
        <f t="shared" si="64"/>
        <v>#REF!</v>
      </c>
    </row>
    <row r="177" spans="1:20" ht="82.8" hidden="1" outlineLevel="1">
      <c r="A177" s="162"/>
      <c r="B177" s="162"/>
      <c r="C177" s="163"/>
      <c r="D177" s="97" t="s">
        <v>188</v>
      </c>
      <c r="E177" s="73" t="e">
        <f>#REF!</f>
        <v>#REF!</v>
      </c>
      <c r="F177" s="73"/>
      <c r="G177" s="73"/>
      <c r="H177" s="73"/>
      <c r="I177" s="73"/>
      <c r="J177" s="73"/>
      <c r="K177" s="73"/>
      <c r="L177" s="73"/>
      <c r="M177" s="73"/>
      <c r="N177" s="74"/>
      <c r="O177" s="74"/>
      <c r="P177" s="74"/>
      <c r="Q177" s="74"/>
      <c r="R177" s="29">
        <f t="shared" si="67"/>
        <v>0</v>
      </c>
      <c r="S177" s="30">
        <f t="shared" si="63"/>
        <v>0</v>
      </c>
      <c r="T177" s="65" t="e">
        <f t="shared" si="64"/>
        <v>#REF!</v>
      </c>
    </row>
    <row r="178" spans="1:20" ht="55.2" hidden="1" outlineLevel="1">
      <c r="A178" s="162"/>
      <c r="B178" s="162"/>
      <c r="C178" s="163"/>
      <c r="D178" s="97" t="s">
        <v>189</v>
      </c>
      <c r="E178" s="73" t="e">
        <f>#REF!</f>
        <v>#REF!</v>
      </c>
      <c r="F178" s="73"/>
      <c r="G178" s="73"/>
      <c r="H178" s="73"/>
      <c r="I178" s="73"/>
      <c r="J178" s="73"/>
      <c r="K178" s="73"/>
      <c r="L178" s="73"/>
      <c r="M178" s="73"/>
      <c r="N178" s="74"/>
      <c r="O178" s="74"/>
      <c r="P178" s="74"/>
      <c r="Q178" s="74"/>
      <c r="R178" s="29">
        <f t="shared" si="67"/>
        <v>0</v>
      </c>
      <c r="S178" s="30">
        <f t="shared" si="63"/>
        <v>0</v>
      </c>
      <c r="T178" s="65" t="e">
        <f t="shared" si="64"/>
        <v>#REF!</v>
      </c>
    </row>
    <row r="179" spans="1:20" ht="41.4" hidden="1" outlineLevel="1">
      <c r="A179" s="162"/>
      <c r="B179" s="162"/>
      <c r="C179" s="163"/>
      <c r="D179" s="97" t="s">
        <v>190</v>
      </c>
      <c r="E179" s="73" t="e">
        <f>#REF!</f>
        <v>#REF!</v>
      </c>
      <c r="F179" s="73"/>
      <c r="G179" s="73"/>
      <c r="H179" s="73"/>
      <c r="I179" s="73"/>
      <c r="J179" s="73"/>
      <c r="K179" s="73"/>
      <c r="L179" s="73"/>
      <c r="M179" s="73"/>
      <c r="N179" s="74"/>
      <c r="O179" s="74"/>
      <c r="P179" s="74"/>
      <c r="Q179" s="74"/>
      <c r="R179" s="29">
        <f t="shared" si="67"/>
        <v>0</v>
      </c>
      <c r="S179" s="30">
        <f t="shared" si="63"/>
        <v>0</v>
      </c>
      <c r="T179" s="65" t="e">
        <f t="shared" si="64"/>
        <v>#REF!</v>
      </c>
    </row>
    <row r="180" spans="1:20" ht="15" hidden="1" outlineLevel="1">
      <c r="A180" s="162"/>
      <c r="B180" s="162"/>
      <c r="C180" s="163"/>
      <c r="D180" s="97" t="s">
        <v>191</v>
      </c>
      <c r="E180" s="73" t="e">
        <f>#REF!</f>
        <v>#REF!</v>
      </c>
      <c r="F180" s="73"/>
      <c r="G180" s="73"/>
      <c r="H180" s="73"/>
      <c r="I180" s="73"/>
      <c r="J180" s="73"/>
      <c r="K180" s="73"/>
      <c r="L180" s="73"/>
      <c r="M180" s="73"/>
      <c r="N180" s="74"/>
      <c r="O180" s="74"/>
      <c r="P180" s="74"/>
      <c r="Q180" s="74"/>
      <c r="R180" s="29">
        <f t="shared" si="67"/>
        <v>0</v>
      </c>
      <c r="S180" s="30">
        <f t="shared" si="63"/>
        <v>0</v>
      </c>
      <c r="T180" s="65" t="e">
        <f t="shared" si="64"/>
        <v>#REF!</v>
      </c>
    </row>
    <row r="181" spans="1:20" ht="15" collapsed="1">
      <c r="A181" s="155"/>
      <c r="B181" s="148" t="e">
        <f>R181-C181</f>
        <v>#REF!</v>
      </c>
      <c r="C181" s="148">
        <v>316.22000000000003</v>
      </c>
      <c r="D181" s="78" t="s">
        <v>192</v>
      </c>
      <c r="E181" s="29" t="e">
        <f t="shared" ref="E181:Q181" si="68">SUM(E172:E180)</f>
        <v>#REF!</v>
      </c>
      <c r="F181" s="29">
        <f t="shared" si="68"/>
        <v>0</v>
      </c>
      <c r="G181" s="29">
        <f t="shared" si="68"/>
        <v>0</v>
      </c>
      <c r="H181" s="29">
        <f t="shared" si="68"/>
        <v>0</v>
      </c>
      <c r="I181" s="29">
        <f t="shared" si="68"/>
        <v>0</v>
      </c>
      <c r="J181" s="29" t="e">
        <f t="shared" si="68"/>
        <v>#REF!</v>
      </c>
      <c r="K181" s="29">
        <f t="shared" si="68"/>
        <v>0</v>
      </c>
      <c r="L181" s="29">
        <f t="shared" si="68"/>
        <v>0</v>
      </c>
      <c r="M181" s="29" t="e">
        <f t="shared" si="68"/>
        <v>#REF!</v>
      </c>
      <c r="N181" s="29">
        <f t="shared" si="68"/>
        <v>0</v>
      </c>
      <c r="O181" s="29">
        <f t="shared" si="68"/>
        <v>0</v>
      </c>
      <c r="P181" s="29">
        <f t="shared" si="68"/>
        <v>0</v>
      </c>
      <c r="Q181" s="29">
        <f t="shared" si="68"/>
        <v>0</v>
      </c>
      <c r="R181" s="29" t="e">
        <f t="shared" si="67"/>
        <v>#REF!</v>
      </c>
      <c r="S181" s="30" t="e">
        <f t="shared" si="63"/>
        <v>#REF!</v>
      </c>
      <c r="T181" s="65" t="e">
        <f t="shared" si="64"/>
        <v>#REF!</v>
      </c>
    </row>
    <row r="182" spans="1:20" ht="15" hidden="1" outlineLevel="1">
      <c r="A182" s="139"/>
      <c r="B182" s="139"/>
      <c r="C182" s="140"/>
      <c r="D182" s="334" t="s">
        <v>193</v>
      </c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7"/>
      <c r="S182" s="71">
        <f t="shared" si="63"/>
        <v>0</v>
      </c>
      <c r="T182" s="146">
        <f t="shared" si="64"/>
        <v>0</v>
      </c>
    </row>
    <row r="183" spans="1:20" ht="15" hidden="1" outlineLevel="1">
      <c r="A183" s="151"/>
      <c r="B183" s="151"/>
      <c r="C183" s="152"/>
      <c r="D183" s="39" t="s">
        <v>194</v>
      </c>
      <c r="E183" s="73" t="e">
        <f>#REF!</f>
        <v>#REF!</v>
      </c>
      <c r="F183" s="75"/>
      <c r="G183" s="73"/>
      <c r="H183" s="73"/>
      <c r="I183" s="73"/>
      <c r="J183" s="73"/>
      <c r="K183" s="73"/>
      <c r="L183" s="73"/>
      <c r="M183" s="73"/>
      <c r="N183" s="74"/>
      <c r="O183" s="74"/>
      <c r="P183" s="74"/>
      <c r="Q183" s="74"/>
      <c r="R183" s="29">
        <f t="shared" ref="R183:R184" si="69">SUM(F183:Q183)</f>
        <v>0</v>
      </c>
      <c r="S183" s="30">
        <f t="shared" si="63"/>
        <v>0</v>
      </c>
      <c r="T183" s="65" t="e">
        <f t="shared" si="64"/>
        <v>#REF!</v>
      </c>
    </row>
    <row r="184" spans="1:20" ht="15" hidden="1" outlineLevel="1">
      <c r="A184" s="155"/>
      <c r="B184" s="155"/>
      <c r="C184" s="148"/>
      <c r="D184" s="78" t="s">
        <v>195</v>
      </c>
      <c r="E184" s="29" t="e">
        <f t="shared" ref="E184:Q184" si="70">E183</f>
        <v>#REF!</v>
      </c>
      <c r="F184" s="29">
        <f t="shared" si="70"/>
        <v>0</v>
      </c>
      <c r="G184" s="29">
        <f t="shared" si="70"/>
        <v>0</v>
      </c>
      <c r="H184" s="29">
        <f t="shared" si="70"/>
        <v>0</v>
      </c>
      <c r="I184" s="29">
        <f t="shared" si="70"/>
        <v>0</v>
      </c>
      <c r="J184" s="29">
        <f t="shared" si="70"/>
        <v>0</v>
      </c>
      <c r="K184" s="29">
        <f t="shared" si="70"/>
        <v>0</v>
      </c>
      <c r="L184" s="29">
        <f t="shared" si="70"/>
        <v>0</v>
      </c>
      <c r="M184" s="29">
        <f t="shared" si="70"/>
        <v>0</v>
      </c>
      <c r="N184" s="29">
        <f t="shared" si="70"/>
        <v>0</v>
      </c>
      <c r="O184" s="29">
        <f t="shared" si="70"/>
        <v>0</v>
      </c>
      <c r="P184" s="29">
        <f t="shared" si="70"/>
        <v>0</v>
      </c>
      <c r="Q184" s="29">
        <f t="shared" si="70"/>
        <v>0</v>
      </c>
      <c r="R184" s="29">
        <f t="shared" si="69"/>
        <v>0</v>
      </c>
      <c r="S184" s="30">
        <f t="shared" si="63"/>
        <v>0</v>
      </c>
      <c r="T184" s="65" t="e">
        <f t="shared" si="64"/>
        <v>#REF!</v>
      </c>
    </row>
    <row r="185" spans="1:20" ht="15">
      <c r="A185" s="139"/>
      <c r="B185" s="139"/>
      <c r="C185" s="140"/>
      <c r="D185" s="334" t="s">
        <v>196</v>
      </c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7"/>
      <c r="S185" s="71">
        <f t="shared" si="63"/>
        <v>0</v>
      </c>
      <c r="T185" s="146">
        <f t="shared" si="64"/>
        <v>0</v>
      </c>
    </row>
    <row r="186" spans="1:20" ht="15">
      <c r="A186" s="151"/>
      <c r="B186" s="151"/>
      <c r="C186" s="152"/>
      <c r="D186" s="39" t="s">
        <v>197</v>
      </c>
      <c r="E186" s="73" t="e">
        <f>#REF!</f>
        <v>#REF!</v>
      </c>
      <c r="F186" s="73"/>
      <c r="G186" s="73"/>
      <c r="H186" s="73"/>
      <c r="I186" s="73"/>
      <c r="J186" s="73" t="e">
        <f>E186</f>
        <v>#REF!</v>
      </c>
      <c r="K186" s="73"/>
      <c r="L186" s="73"/>
      <c r="M186" s="73"/>
      <c r="N186" s="74"/>
      <c r="O186" s="74"/>
      <c r="P186" s="74"/>
      <c r="Q186" s="74"/>
      <c r="R186" s="29" t="e">
        <f t="shared" ref="R186:R187" si="71">SUM(F186:Q186)</f>
        <v>#REF!</v>
      </c>
      <c r="S186" s="30" t="e">
        <f t="shared" si="63"/>
        <v>#REF!</v>
      </c>
      <c r="T186" s="65" t="e">
        <f t="shared" si="64"/>
        <v>#REF!</v>
      </c>
    </row>
    <row r="187" spans="1:20" ht="15" collapsed="1">
      <c r="A187" s="155"/>
      <c r="B187" s="148" t="e">
        <f>R187-C187</f>
        <v>#REF!</v>
      </c>
      <c r="C187" s="148">
        <v>59.73</v>
      </c>
      <c r="D187" s="78" t="s">
        <v>198</v>
      </c>
      <c r="E187" s="29" t="e">
        <f t="shared" ref="E187:Q187" si="72">E186</f>
        <v>#REF!</v>
      </c>
      <c r="F187" s="29">
        <f t="shared" si="72"/>
        <v>0</v>
      </c>
      <c r="G187" s="29">
        <f t="shared" si="72"/>
        <v>0</v>
      </c>
      <c r="H187" s="29">
        <f t="shared" si="72"/>
        <v>0</v>
      </c>
      <c r="I187" s="29">
        <f t="shared" si="72"/>
        <v>0</v>
      </c>
      <c r="J187" s="29" t="e">
        <f t="shared" si="72"/>
        <v>#REF!</v>
      </c>
      <c r="K187" s="29">
        <f t="shared" si="72"/>
        <v>0</v>
      </c>
      <c r="L187" s="29">
        <f t="shared" si="72"/>
        <v>0</v>
      </c>
      <c r="M187" s="29">
        <f t="shared" si="72"/>
        <v>0</v>
      </c>
      <c r="N187" s="29">
        <f t="shared" si="72"/>
        <v>0</v>
      </c>
      <c r="O187" s="29">
        <f t="shared" si="72"/>
        <v>0</v>
      </c>
      <c r="P187" s="29">
        <f t="shared" si="72"/>
        <v>0</v>
      </c>
      <c r="Q187" s="29">
        <f t="shared" si="72"/>
        <v>0</v>
      </c>
      <c r="R187" s="29" t="e">
        <f t="shared" si="71"/>
        <v>#REF!</v>
      </c>
      <c r="S187" s="30" t="e">
        <f t="shared" si="63"/>
        <v>#REF!</v>
      </c>
      <c r="T187" s="65" t="e">
        <f t="shared" si="64"/>
        <v>#REF!</v>
      </c>
    </row>
    <row r="188" spans="1:20" ht="13.8" hidden="1" outlineLevel="1">
      <c r="A188" s="139"/>
      <c r="B188" s="139"/>
      <c r="C188" s="140"/>
      <c r="D188" s="334" t="s">
        <v>199</v>
      </c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7"/>
      <c r="S188" s="71">
        <f t="shared" ref="S188:S190" si="73">M188+L188+K188+J188+I188+H188+G188+F188+E188</f>
        <v>0</v>
      </c>
      <c r="T188" s="71">
        <f t="shared" ref="T188:T190" si="74">S188-R188</f>
        <v>0</v>
      </c>
    </row>
    <row r="189" spans="1:20" ht="13.8" hidden="1" outlineLevel="1">
      <c r="A189" s="151"/>
      <c r="B189" s="151"/>
      <c r="C189" s="152"/>
      <c r="D189" s="39" t="s">
        <v>200</v>
      </c>
      <c r="E189" s="73" t="e">
        <f>#REF!</f>
        <v>#REF!</v>
      </c>
      <c r="F189" s="75"/>
      <c r="G189" s="75"/>
      <c r="H189" s="75"/>
      <c r="I189" s="73"/>
      <c r="J189" s="75"/>
      <c r="K189" s="75"/>
      <c r="L189" s="73"/>
      <c r="M189" s="73"/>
      <c r="N189" s="74"/>
      <c r="O189" s="74"/>
      <c r="P189" s="74"/>
      <c r="Q189" s="74"/>
      <c r="R189" s="29">
        <f>SUM(F189:Q189)</f>
        <v>0</v>
      </c>
      <c r="S189" s="30" t="e">
        <f t="shared" si="73"/>
        <v>#REF!</v>
      </c>
      <c r="T189" s="30" t="e">
        <f t="shared" si="74"/>
        <v>#REF!</v>
      </c>
    </row>
    <row r="190" spans="1:20" ht="13.8" hidden="1" outlineLevel="1">
      <c r="A190" s="155"/>
      <c r="B190" s="148">
        <f>R190-C190</f>
        <v>0</v>
      </c>
      <c r="C190" s="148"/>
      <c r="D190" s="78" t="s">
        <v>201</v>
      </c>
      <c r="E190" s="29" t="e">
        <f t="shared" ref="E190:R190" si="75">E189</f>
        <v>#REF!</v>
      </c>
      <c r="F190" s="29">
        <f t="shared" si="75"/>
        <v>0</v>
      </c>
      <c r="G190" s="29">
        <f t="shared" si="75"/>
        <v>0</v>
      </c>
      <c r="H190" s="29">
        <f t="shared" si="75"/>
        <v>0</v>
      </c>
      <c r="I190" s="29">
        <f t="shared" si="75"/>
        <v>0</v>
      </c>
      <c r="J190" s="29">
        <f t="shared" si="75"/>
        <v>0</v>
      </c>
      <c r="K190" s="29">
        <f t="shared" si="75"/>
        <v>0</v>
      </c>
      <c r="L190" s="29">
        <f t="shared" si="75"/>
        <v>0</v>
      </c>
      <c r="M190" s="29">
        <f t="shared" si="75"/>
        <v>0</v>
      </c>
      <c r="N190" s="29">
        <f t="shared" si="75"/>
        <v>0</v>
      </c>
      <c r="O190" s="29">
        <f t="shared" si="75"/>
        <v>0</v>
      </c>
      <c r="P190" s="29">
        <f t="shared" si="75"/>
        <v>0</v>
      </c>
      <c r="Q190" s="29">
        <f t="shared" si="75"/>
        <v>0</v>
      </c>
      <c r="R190" s="29">
        <f t="shared" si="75"/>
        <v>0</v>
      </c>
      <c r="S190" s="30" t="e">
        <f t="shared" si="73"/>
        <v>#REF!</v>
      </c>
      <c r="T190" s="30" t="e">
        <f t="shared" si="74"/>
        <v>#REF!</v>
      </c>
    </row>
    <row r="191" spans="1:20" ht="13.8">
      <c r="A191" s="137"/>
      <c r="B191" s="137"/>
      <c r="C191" s="138"/>
      <c r="D191" s="55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71"/>
      <c r="T191" s="71"/>
    </row>
    <row r="192" spans="1:20" ht="13.8">
      <c r="A192" s="162"/>
      <c r="B192" s="162"/>
      <c r="C192" s="163"/>
      <c r="D192" s="98" t="e">
        <f>'4611022'!D190</f>
        <v>#REF!</v>
      </c>
      <c r="E192" s="56"/>
      <c r="F192" s="56"/>
      <c r="G192" s="56"/>
      <c r="H192" s="56"/>
      <c r="I192" s="335" t="e">
        <f>'4611022'!I190</f>
        <v>#REF!</v>
      </c>
      <c r="J192" s="319"/>
      <c r="K192" s="56"/>
      <c r="L192" s="56"/>
      <c r="M192" s="56"/>
      <c r="N192" s="56"/>
      <c r="O192" s="56"/>
      <c r="P192" s="56"/>
      <c r="Q192" s="56"/>
      <c r="R192" s="56"/>
      <c r="S192" s="58"/>
      <c r="T192" s="58"/>
    </row>
    <row r="193" spans="1:20" ht="13.8">
      <c r="A193" s="137"/>
      <c r="B193" s="137"/>
      <c r="C193" s="138"/>
      <c r="D193" s="55"/>
      <c r="E193" s="56"/>
      <c r="F193" s="56"/>
      <c r="G193" s="56"/>
      <c r="H193" s="56"/>
      <c r="I193" s="99"/>
      <c r="J193" s="56"/>
      <c r="K193" s="56"/>
      <c r="L193" s="56"/>
      <c r="M193" s="56"/>
      <c r="N193" s="56"/>
      <c r="O193" s="56"/>
      <c r="P193" s="56"/>
      <c r="Q193" s="56"/>
      <c r="R193" s="56"/>
      <c r="S193" s="58"/>
      <c r="T193" s="58"/>
    </row>
    <row r="194" spans="1:20" ht="13.8">
      <c r="A194" s="162"/>
      <c r="B194" s="162"/>
      <c r="C194" s="163"/>
      <c r="D194" s="98" t="s">
        <v>202</v>
      </c>
      <c r="E194" s="56"/>
      <c r="F194" s="56"/>
      <c r="G194" s="56"/>
      <c r="H194" s="56"/>
      <c r="I194" s="335" t="s">
        <v>203</v>
      </c>
      <c r="J194" s="319"/>
      <c r="K194" s="56"/>
      <c r="L194" s="56"/>
      <c r="M194" s="56"/>
      <c r="N194" s="56"/>
      <c r="O194" s="56"/>
      <c r="P194" s="56"/>
      <c r="Q194" s="56"/>
      <c r="R194" s="56"/>
      <c r="S194" s="58"/>
      <c r="T194" s="58"/>
    </row>
    <row r="195" spans="1:20" ht="13.8">
      <c r="A195" s="137"/>
      <c r="B195" s="137"/>
      <c r="C195" s="138"/>
      <c r="D195" s="55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8"/>
      <c r="T195" s="58"/>
    </row>
    <row r="196" spans="1:20" ht="13.8">
      <c r="A196" s="137"/>
      <c r="B196" s="137"/>
      <c r="C196" s="138"/>
      <c r="D196" s="55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8"/>
      <c r="T196" s="58"/>
    </row>
    <row r="197" spans="1:20" ht="13.8">
      <c r="A197" s="137"/>
      <c r="B197" s="137"/>
      <c r="C197" s="138"/>
      <c r="D197" s="55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8"/>
      <c r="T197" s="58"/>
    </row>
    <row r="198" spans="1:20" ht="13.8">
      <c r="A198" s="137"/>
      <c r="B198" s="137"/>
      <c r="C198" s="138"/>
      <c r="D198" s="55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8"/>
      <c r="T198" s="58"/>
    </row>
    <row r="199" spans="1:20" ht="13.2">
      <c r="A199" s="164"/>
      <c r="B199" s="164"/>
      <c r="C199" s="165"/>
      <c r="D199" s="100" t="s">
        <v>204</v>
      </c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2"/>
      <c r="T199" s="102"/>
    </row>
    <row r="200" spans="1:20" ht="13.2">
      <c r="A200" s="164"/>
      <c r="B200" s="164"/>
      <c r="C200" s="165"/>
      <c r="D200" s="100" t="s">
        <v>205</v>
      </c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2"/>
      <c r="T200" s="102"/>
    </row>
    <row r="201" spans="1:20" ht="13.2">
      <c r="A201" s="164"/>
      <c r="B201" s="164"/>
      <c r="C201" s="165"/>
      <c r="D201" s="100" t="s">
        <v>206</v>
      </c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2"/>
      <c r="T201" s="102"/>
    </row>
    <row r="202" spans="1:20" ht="13.8">
      <c r="A202" s="137"/>
      <c r="B202" s="137"/>
      <c r="C202" s="138"/>
      <c r="D202" s="55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8"/>
      <c r="T202" s="58"/>
    </row>
    <row r="203" spans="1:20" ht="13.8">
      <c r="A203" s="137"/>
      <c r="B203" s="137"/>
      <c r="C203" s="138"/>
      <c r="D203" s="55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8"/>
      <c r="T203" s="58"/>
    </row>
    <row r="204" spans="1:20" ht="13.8">
      <c r="A204" s="137"/>
      <c r="B204" s="137"/>
      <c r="C204" s="138"/>
      <c r="D204" s="55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8"/>
      <c r="T204" s="58"/>
    </row>
    <row r="205" spans="1:20" ht="13.8">
      <c r="A205" s="137"/>
      <c r="B205" s="137"/>
      <c r="C205" s="138"/>
      <c r="D205" s="55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8"/>
      <c r="T205" s="58"/>
    </row>
    <row r="206" spans="1:20" ht="13.8">
      <c r="A206" s="137"/>
      <c r="B206" s="137"/>
      <c r="C206" s="138"/>
      <c r="D206" s="55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8"/>
      <c r="T206" s="58"/>
    </row>
    <row r="207" spans="1:20" ht="13.8">
      <c r="A207" s="137"/>
      <c r="B207" s="137"/>
      <c r="C207" s="138"/>
      <c r="D207" s="55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8"/>
      <c r="T207" s="58"/>
    </row>
    <row r="208" spans="1:20" ht="13.8">
      <c r="A208" s="137"/>
      <c r="B208" s="137"/>
      <c r="C208" s="138"/>
      <c r="D208" s="55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8"/>
      <c r="T208" s="58"/>
    </row>
    <row r="209" spans="1:20" ht="13.8">
      <c r="A209" s="137"/>
      <c r="B209" s="137"/>
      <c r="C209" s="138"/>
      <c r="D209" s="55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8"/>
      <c r="T209" s="58"/>
    </row>
    <row r="210" spans="1:20" ht="13.8">
      <c r="A210" s="137"/>
      <c r="B210" s="137"/>
      <c r="C210" s="138"/>
      <c r="D210" s="55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8"/>
      <c r="T210" s="58"/>
    </row>
    <row r="211" spans="1:20" ht="13.8">
      <c r="A211" s="137"/>
      <c r="B211" s="137"/>
      <c r="C211" s="138"/>
      <c r="D211" s="55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8"/>
      <c r="T211" s="58"/>
    </row>
    <row r="212" spans="1:20" ht="13.8">
      <c r="A212" s="137"/>
      <c r="B212" s="137"/>
      <c r="C212" s="138"/>
      <c r="D212" s="55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8"/>
      <c r="T212" s="58"/>
    </row>
    <row r="213" spans="1:20" ht="13.8">
      <c r="A213" s="137"/>
      <c r="B213" s="137"/>
      <c r="C213" s="138"/>
      <c r="D213" s="55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8"/>
      <c r="T213" s="58"/>
    </row>
    <row r="214" spans="1:20" ht="13.8">
      <c r="A214" s="137"/>
      <c r="B214" s="137"/>
      <c r="C214" s="138"/>
      <c r="D214" s="55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8"/>
      <c r="T214" s="58"/>
    </row>
    <row r="215" spans="1:20" ht="13.8">
      <c r="A215" s="137"/>
      <c r="B215" s="137"/>
      <c r="C215" s="138"/>
      <c r="D215" s="55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8"/>
      <c r="T215" s="58"/>
    </row>
    <row r="216" spans="1:20" ht="13.8">
      <c r="A216" s="137"/>
      <c r="B216" s="137"/>
      <c r="C216" s="138"/>
      <c r="D216" s="55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8"/>
      <c r="T216" s="58"/>
    </row>
    <row r="217" spans="1:20" ht="13.8">
      <c r="A217" s="137"/>
      <c r="B217" s="137"/>
      <c r="C217" s="138"/>
      <c r="D217" s="55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8"/>
      <c r="T217" s="58"/>
    </row>
    <row r="218" spans="1:20" ht="13.8">
      <c r="A218" s="137"/>
      <c r="B218" s="137"/>
      <c r="C218" s="138"/>
      <c r="D218" s="55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8"/>
      <c r="T218" s="58"/>
    </row>
    <row r="219" spans="1:20" ht="13.8">
      <c r="A219" s="137"/>
      <c r="B219" s="137"/>
      <c r="C219" s="138"/>
      <c r="D219" s="55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8"/>
      <c r="T219" s="58"/>
    </row>
    <row r="220" spans="1:20" ht="13.8">
      <c r="A220" s="137"/>
      <c r="B220" s="137"/>
      <c r="C220" s="138"/>
      <c r="D220" s="55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8"/>
      <c r="T220" s="58"/>
    </row>
    <row r="221" spans="1:20" ht="13.8">
      <c r="A221" s="137"/>
      <c r="B221" s="137"/>
      <c r="C221" s="138"/>
      <c r="D221" s="55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8"/>
      <c r="T221" s="58"/>
    </row>
    <row r="222" spans="1:20" ht="13.8">
      <c r="A222" s="137"/>
      <c r="B222" s="137"/>
      <c r="C222" s="138"/>
      <c r="D222" s="55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8"/>
      <c r="T222" s="58"/>
    </row>
    <row r="223" spans="1:20" ht="13.8">
      <c r="A223" s="137"/>
      <c r="B223" s="137"/>
      <c r="C223" s="138"/>
      <c r="D223" s="55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8"/>
      <c r="T223" s="58"/>
    </row>
    <row r="224" spans="1:20" ht="13.8">
      <c r="A224" s="137"/>
      <c r="B224" s="137"/>
      <c r="C224" s="138"/>
      <c r="D224" s="55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8"/>
      <c r="T224" s="58"/>
    </row>
    <row r="225" spans="1:20" ht="13.2">
      <c r="A225" s="166"/>
      <c r="B225" s="166"/>
      <c r="C225" s="167"/>
      <c r="D225" s="103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5"/>
      <c r="T225" s="105"/>
    </row>
    <row r="226" spans="1:20" ht="13.2">
      <c r="A226" s="166"/>
      <c r="B226" s="166"/>
      <c r="C226" s="167"/>
      <c r="D226" s="103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5"/>
      <c r="T226" s="105"/>
    </row>
    <row r="227" spans="1:20" ht="13.2">
      <c r="A227" s="166"/>
      <c r="B227" s="166"/>
      <c r="C227" s="167"/>
      <c r="D227" s="103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5"/>
      <c r="T227" s="105"/>
    </row>
    <row r="228" spans="1:20" ht="13.2">
      <c r="A228" s="166"/>
      <c r="B228" s="166"/>
      <c r="C228" s="167"/>
      <c r="D228" s="103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5"/>
      <c r="T228" s="105"/>
    </row>
    <row r="229" spans="1:20" ht="13.2">
      <c r="A229" s="166"/>
      <c r="B229" s="166"/>
      <c r="C229" s="167"/>
      <c r="D229" s="103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5"/>
      <c r="T229" s="105"/>
    </row>
    <row r="230" spans="1:20" ht="13.2">
      <c r="A230" s="166"/>
      <c r="B230" s="166"/>
      <c r="C230" s="167"/>
      <c r="D230" s="103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5"/>
      <c r="T230" s="105"/>
    </row>
    <row r="231" spans="1:20" ht="13.2">
      <c r="A231" s="166"/>
      <c r="B231" s="166"/>
      <c r="C231" s="167"/>
      <c r="D231" s="103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5"/>
      <c r="T231" s="105"/>
    </row>
    <row r="232" spans="1:20" ht="13.2">
      <c r="A232" s="166"/>
      <c r="B232" s="166"/>
      <c r="C232" s="167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5"/>
      <c r="T232" s="105"/>
    </row>
    <row r="233" spans="1:20" ht="13.2">
      <c r="A233" s="166"/>
      <c r="B233" s="166"/>
      <c r="C233" s="167"/>
      <c r="D233" s="103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5"/>
      <c r="T233" s="105"/>
    </row>
    <row r="234" spans="1:20" ht="13.2">
      <c r="A234" s="166"/>
      <c r="B234" s="166"/>
      <c r="C234" s="167"/>
      <c r="D234" s="103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5"/>
      <c r="T234" s="105"/>
    </row>
    <row r="235" spans="1:20" ht="13.2">
      <c r="A235" s="166"/>
      <c r="B235" s="166"/>
      <c r="C235" s="167"/>
      <c r="D235" s="103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5"/>
      <c r="T235" s="105"/>
    </row>
    <row r="236" spans="1:20" ht="13.2">
      <c r="A236" s="166"/>
      <c r="B236" s="166"/>
      <c r="C236" s="167"/>
      <c r="D236" s="103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5"/>
      <c r="T236" s="105"/>
    </row>
    <row r="237" spans="1:20" ht="13.2">
      <c r="A237" s="166"/>
      <c r="B237" s="166"/>
      <c r="C237" s="167"/>
      <c r="D237" s="103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5"/>
      <c r="T237" s="105"/>
    </row>
    <row r="238" spans="1:20" ht="13.2">
      <c r="A238" s="166"/>
      <c r="B238" s="166"/>
      <c r="C238" s="167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5"/>
      <c r="T238" s="105"/>
    </row>
    <row r="239" spans="1:20" ht="13.2">
      <c r="A239" s="166"/>
      <c r="B239" s="166"/>
      <c r="C239" s="167"/>
      <c r="D239" s="103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5"/>
      <c r="T239" s="105"/>
    </row>
    <row r="240" spans="1:20" ht="13.2">
      <c r="A240" s="166"/>
      <c r="B240" s="166"/>
      <c r="C240" s="167"/>
      <c r="D240" s="103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5"/>
      <c r="T240" s="105"/>
    </row>
    <row r="241" spans="1:20" ht="13.2">
      <c r="A241" s="166"/>
      <c r="B241" s="166"/>
      <c r="C241" s="167"/>
      <c r="D241" s="103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5"/>
      <c r="T241" s="105"/>
    </row>
    <row r="242" spans="1:20" ht="13.2">
      <c r="A242" s="166"/>
      <c r="B242" s="166"/>
      <c r="C242" s="167"/>
      <c r="D242" s="103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5"/>
      <c r="T242" s="105"/>
    </row>
    <row r="243" spans="1:20" ht="13.2">
      <c r="A243" s="166"/>
      <c r="B243" s="166"/>
      <c r="C243" s="167"/>
      <c r="D243" s="103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5"/>
      <c r="T243" s="105"/>
    </row>
    <row r="244" spans="1:20" ht="13.2">
      <c r="A244" s="166"/>
      <c r="B244" s="166"/>
      <c r="C244" s="167"/>
      <c r="D244" s="103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5"/>
      <c r="T244" s="105"/>
    </row>
    <row r="245" spans="1:20" ht="13.2">
      <c r="A245" s="166"/>
      <c r="B245" s="166"/>
      <c r="C245" s="167"/>
      <c r="D245" s="103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5"/>
      <c r="T245" s="105"/>
    </row>
    <row r="246" spans="1:20" ht="13.2">
      <c r="A246" s="166"/>
      <c r="B246" s="166"/>
      <c r="C246" s="167"/>
      <c r="D246" s="103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5"/>
      <c r="T246" s="105"/>
    </row>
    <row r="247" spans="1:20" ht="13.2">
      <c r="A247" s="166"/>
      <c r="B247" s="166"/>
      <c r="C247" s="167"/>
      <c r="D247" s="103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5"/>
      <c r="T247" s="105"/>
    </row>
    <row r="248" spans="1:20" ht="13.2">
      <c r="A248" s="166"/>
      <c r="B248" s="166"/>
      <c r="C248" s="167"/>
      <c r="D248" s="103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5"/>
      <c r="T248" s="105"/>
    </row>
    <row r="249" spans="1:20" ht="13.2">
      <c r="A249" s="166"/>
      <c r="B249" s="166"/>
      <c r="C249" s="167"/>
      <c r="D249" s="103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5"/>
      <c r="T249" s="105"/>
    </row>
    <row r="250" spans="1:20" ht="13.2">
      <c r="A250" s="166"/>
      <c r="B250" s="166"/>
      <c r="C250" s="167"/>
      <c r="D250" s="103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5"/>
      <c r="T250" s="105"/>
    </row>
    <row r="251" spans="1:20" ht="13.2">
      <c r="A251" s="166"/>
      <c r="B251" s="166"/>
      <c r="C251" s="167"/>
      <c r="D251" s="103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5"/>
      <c r="T251" s="105"/>
    </row>
    <row r="252" spans="1:20" ht="13.2">
      <c r="A252" s="166"/>
      <c r="B252" s="166"/>
      <c r="C252" s="167"/>
      <c r="D252" s="103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5"/>
      <c r="T252" s="105"/>
    </row>
    <row r="253" spans="1:20" ht="13.2">
      <c r="A253" s="166"/>
      <c r="B253" s="166"/>
      <c r="C253" s="167"/>
      <c r="D253" s="103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5"/>
      <c r="T253" s="105"/>
    </row>
    <row r="254" spans="1:20" ht="13.2">
      <c r="A254" s="166"/>
      <c r="B254" s="166"/>
      <c r="C254" s="167"/>
      <c r="D254" s="103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5"/>
      <c r="T254" s="105"/>
    </row>
    <row r="255" spans="1:20" ht="13.2">
      <c r="A255" s="166"/>
      <c r="B255" s="166"/>
      <c r="C255" s="167"/>
      <c r="D255" s="103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5"/>
      <c r="T255" s="105"/>
    </row>
    <row r="256" spans="1:20" ht="13.2">
      <c r="A256" s="166"/>
      <c r="B256" s="166"/>
      <c r="C256" s="167"/>
      <c r="D256" s="103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5"/>
      <c r="T256" s="105"/>
    </row>
    <row r="257" spans="1:20" ht="13.2">
      <c r="A257" s="166"/>
      <c r="B257" s="166"/>
      <c r="C257" s="167"/>
      <c r="D257" s="103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5"/>
      <c r="T257" s="105"/>
    </row>
    <row r="258" spans="1:20" ht="13.2">
      <c r="A258" s="166"/>
      <c r="B258" s="166"/>
      <c r="C258" s="167"/>
      <c r="D258" s="103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5"/>
      <c r="T258" s="105"/>
    </row>
    <row r="259" spans="1:20" ht="13.2">
      <c r="A259" s="166"/>
      <c r="B259" s="166"/>
      <c r="C259" s="167"/>
      <c r="D259" s="103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5"/>
      <c r="T259" s="105"/>
    </row>
    <row r="260" spans="1:20" ht="13.2">
      <c r="A260" s="166"/>
      <c r="B260" s="166"/>
      <c r="C260" s="167"/>
      <c r="D260" s="103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5"/>
      <c r="T260" s="105"/>
    </row>
    <row r="261" spans="1:20" ht="13.2">
      <c r="A261" s="166"/>
      <c r="B261" s="166"/>
      <c r="C261" s="167"/>
      <c r="D261" s="103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5"/>
      <c r="T261" s="105"/>
    </row>
    <row r="262" spans="1:20" ht="13.2">
      <c r="A262" s="166"/>
      <c r="B262" s="166"/>
      <c r="C262" s="167"/>
      <c r="D262" s="103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5"/>
      <c r="T262" s="105"/>
    </row>
    <row r="263" spans="1:20" ht="13.2">
      <c r="A263" s="166"/>
      <c r="B263" s="166"/>
      <c r="C263" s="167"/>
      <c r="D263" s="103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5"/>
      <c r="T263" s="105"/>
    </row>
    <row r="264" spans="1:20" ht="13.2">
      <c r="A264" s="166"/>
      <c r="B264" s="166"/>
      <c r="C264" s="167"/>
      <c r="D264" s="103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5"/>
      <c r="T264" s="105"/>
    </row>
    <row r="265" spans="1:20" ht="13.2">
      <c r="A265" s="166"/>
      <c r="B265" s="166"/>
      <c r="C265" s="167"/>
      <c r="D265" s="103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5"/>
      <c r="T265" s="105"/>
    </row>
    <row r="266" spans="1:20" ht="13.2">
      <c r="A266" s="166"/>
      <c r="B266" s="166"/>
      <c r="C266" s="167"/>
      <c r="D266" s="103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5"/>
      <c r="T266" s="105"/>
    </row>
    <row r="267" spans="1:20" ht="13.2">
      <c r="A267" s="166"/>
      <c r="B267" s="166"/>
      <c r="C267" s="167"/>
      <c r="D267" s="103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5"/>
      <c r="T267" s="105"/>
    </row>
    <row r="268" spans="1:20" ht="13.2">
      <c r="A268" s="166"/>
      <c r="B268" s="166"/>
      <c r="C268" s="167"/>
      <c r="D268" s="103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5"/>
      <c r="T268" s="105"/>
    </row>
    <row r="269" spans="1:20" ht="13.2">
      <c r="A269" s="166"/>
      <c r="B269" s="166"/>
      <c r="C269" s="167"/>
      <c r="D269" s="103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5"/>
      <c r="T269" s="105"/>
    </row>
    <row r="270" spans="1:20" ht="13.2">
      <c r="A270" s="166"/>
      <c r="B270" s="166"/>
      <c r="C270" s="167"/>
      <c r="D270" s="103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5"/>
      <c r="T270" s="105"/>
    </row>
    <row r="271" spans="1:20" ht="13.2">
      <c r="A271" s="166"/>
      <c r="B271" s="166"/>
      <c r="C271" s="167"/>
      <c r="D271" s="103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5"/>
      <c r="T271" s="105"/>
    </row>
    <row r="272" spans="1:20" ht="13.2">
      <c r="A272" s="166"/>
      <c r="B272" s="166"/>
      <c r="C272" s="167"/>
      <c r="D272" s="103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5"/>
      <c r="T272" s="105"/>
    </row>
    <row r="273" spans="1:20" ht="13.2">
      <c r="A273" s="166"/>
      <c r="B273" s="166"/>
      <c r="C273" s="167"/>
      <c r="D273" s="103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5"/>
      <c r="T273" s="105"/>
    </row>
    <row r="274" spans="1:20" ht="13.2">
      <c r="A274" s="166"/>
      <c r="B274" s="166"/>
      <c r="C274" s="167"/>
      <c r="D274" s="103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5"/>
      <c r="T274" s="105"/>
    </row>
    <row r="275" spans="1:20" ht="13.2">
      <c r="A275" s="166"/>
      <c r="B275" s="166"/>
      <c r="C275" s="167"/>
      <c r="D275" s="103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5"/>
      <c r="T275" s="105"/>
    </row>
    <row r="276" spans="1:20" ht="13.2">
      <c r="A276" s="166"/>
      <c r="B276" s="166"/>
      <c r="C276" s="167"/>
      <c r="D276" s="103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5"/>
      <c r="T276" s="105"/>
    </row>
    <row r="277" spans="1:20" ht="13.2">
      <c r="A277" s="166"/>
      <c r="B277" s="166"/>
      <c r="C277" s="167"/>
      <c r="D277" s="103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5"/>
      <c r="T277" s="105"/>
    </row>
    <row r="278" spans="1:20" ht="13.2">
      <c r="A278" s="166"/>
      <c r="B278" s="166"/>
      <c r="C278" s="167"/>
      <c r="D278" s="103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5"/>
      <c r="T278" s="105"/>
    </row>
    <row r="279" spans="1:20" ht="13.2">
      <c r="A279" s="166"/>
      <c r="B279" s="166"/>
      <c r="C279" s="167"/>
      <c r="D279" s="103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5"/>
      <c r="T279" s="105"/>
    </row>
    <row r="280" spans="1:20" ht="13.2">
      <c r="A280" s="166"/>
      <c r="B280" s="166"/>
      <c r="C280" s="167"/>
      <c r="D280" s="103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5"/>
      <c r="T280" s="105"/>
    </row>
    <row r="281" spans="1:20" ht="13.2">
      <c r="A281" s="166"/>
      <c r="B281" s="166"/>
      <c r="C281" s="167"/>
      <c r="D281" s="103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5"/>
      <c r="T281" s="105"/>
    </row>
    <row r="282" spans="1:20" ht="13.2">
      <c r="A282" s="166"/>
      <c r="B282" s="166"/>
      <c r="C282" s="167"/>
      <c r="D282" s="103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5"/>
      <c r="T282" s="105"/>
    </row>
    <row r="283" spans="1:20" ht="13.2">
      <c r="A283" s="166"/>
      <c r="B283" s="166"/>
      <c r="C283" s="167"/>
      <c r="D283" s="103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5"/>
      <c r="T283" s="105"/>
    </row>
    <row r="284" spans="1:20" ht="13.2">
      <c r="A284" s="166"/>
      <c r="B284" s="166"/>
      <c r="C284" s="167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5"/>
      <c r="T284" s="105"/>
    </row>
    <row r="285" spans="1:20" ht="13.2">
      <c r="A285" s="166"/>
      <c r="B285" s="166"/>
      <c r="C285" s="167"/>
      <c r="D285" s="103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5"/>
      <c r="T285" s="105"/>
    </row>
    <row r="286" spans="1:20" ht="13.2">
      <c r="A286" s="166"/>
      <c r="B286" s="166"/>
      <c r="C286" s="167"/>
      <c r="D286" s="103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5"/>
      <c r="T286" s="105"/>
    </row>
    <row r="287" spans="1:20" ht="13.2">
      <c r="A287" s="166"/>
      <c r="B287" s="166"/>
      <c r="C287" s="167"/>
      <c r="D287" s="103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5"/>
      <c r="T287" s="105"/>
    </row>
    <row r="288" spans="1:20" ht="13.2">
      <c r="A288" s="166"/>
      <c r="B288" s="166"/>
      <c r="C288" s="167"/>
      <c r="D288" s="103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5"/>
      <c r="T288" s="105"/>
    </row>
    <row r="289" spans="1:20" ht="13.2">
      <c r="A289" s="166"/>
      <c r="B289" s="166"/>
      <c r="C289" s="167"/>
      <c r="D289" s="103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5"/>
      <c r="T289" s="105"/>
    </row>
    <row r="290" spans="1:20" ht="13.2">
      <c r="A290" s="166"/>
      <c r="B290" s="166"/>
      <c r="C290" s="167"/>
      <c r="D290" s="103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5"/>
      <c r="T290" s="105"/>
    </row>
    <row r="291" spans="1:20" ht="13.2">
      <c r="A291" s="166"/>
      <c r="B291" s="166"/>
      <c r="C291" s="167"/>
      <c r="D291" s="103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5"/>
      <c r="T291" s="105"/>
    </row>
    <row r="292" spans="1:20" ht="13.2">
      <c r="A292" s="166"/>
      <c r="B292" s="166"/>
      <c r="C292" s="167"/>
      <c r="D292" s="103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5"/>
      <c r="T292" s="105"/>
    </row>
    <row r="293" spans="1:20" ht="13.2">
      <c r="A293" s="166"/>
      <c r="B293" s="166"/>
      <c r="C293" s="167"/>
      <c r="D293" s="103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5"/>
      <c r="T293" s="105"/>
    </row>
    <row r="294" spans="1:20" ht="13.2">
      <c r="A294" s="166"/>
      <c r="B294" s="166"/>
      <c r="C294" s="167"/>
      <c r="D294" s="103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5"/>
      <c r="T294" s="105"/>
    </row>
    <row r="295" spans="1:20" ht="13.2">
      <c r="A295" s="166"/>
      <c r="B295" s="166"/>
      <c r="C295" s="167"/>
      <c r="D295" s="103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5"/>
      <c r="T295" s="105"/>
    </row>
    <row r="296" spans="1:20" ht="13.2">
      <c r="A296" s="166"/>
      <c r="B296" s="166"/>
      <c r="C296" s="167"/>
      <c r="D296" s="103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5"/>
      <c r="T296" s="105"/>
    </row>
    <row r="297" spans="1:20" ht="13.2">
      <c r="A297" s="166"/>
      <c r="B297" s="166"/>
      <c r="C297" s="167"/>
      <c r="D297" s="103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5"/>
      <c r="T297" s="105"/>
    </row>
    <row r="298" spans="1:20" ht="13.2">
      <c r="A298" s="166"/>
      <c r="B298" s="166"/>
      <c r="C298" s="167"/>
      <c r="D298" s="103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5"/>
      <c r="T298" s="105"/>
    </row>
    <row r="299" spans="1:20" ht="13.2">
      <c r="A299" s="166"/>
      <c r="B299" s="166"/>
      <c r="C299" s="167"/>
      <c r="D299" s="103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5"/>
      <c r="T299" s="105"/>
    </row>
    <row r="300" spans="1:20" ht="13.2">
      <c r="A300" s="166"/>
      <c r="B300" s="166"/>
      <c r="C300" s="167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5"/>
      <c r="T300" s="105"/>
    </row>
    <row r="301" spans="1:20" ht="13.2">
      <c r="A301" s="166"/>
      <c r="B301" s="166"/>
      <c r="C301" s="167"/>
      <c r="D301" s="103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5"/>
      <c r="T301" s="105"/>
    </row>
    <row r="302" spans="1:20" ht="13.2">
      <c r="A302" s="166"/>
      <c r="B302" s="166"/>
      <c r="C302" s="167"/>
      <c r="D302" s="103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5"/>
      <c r="T302" s="105"/>
    </row>
    <row r="303" spans="1:20" ht="13.2">
      <c r="A303" s="166"/>
      <c r="B303" s="166"/>
      <c r="C303" s="167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5"/>
      <c r="T303" s="105"/>
    </row>
    <row r="304" spans="1:20" ht="13.2">
      <c r="A304" s="166"/>
      <c r="B304" s="166"/>
      <c r="C304" s="167"/>
      <c r="D304" s="103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5"/>
      <c r="T304" s="105"/>
    </row>
    <row r="305" spans="1:20" ht="13.2">
      <c r="A305" s="166"/>
      <c r="B305" s="166"/>
      <c r="C305" s="167"/>
      <c r="D305" s="103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5"/>
      <c r="T305" s="105"/>
    </row>
    <row r="306" spans="1:20" ht="13.2">
      <c r="A306" s="166"/>
      <c r="B306" s="166"/>
      <c r="C306" s="167"/>
      <c r="D306" s="103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5"/>
      <c r="T306" s="105"/>
    </row>
    <row r="307" spans="1:20" ht="13.2">
      <c r="A307" s="166"/>
      <c r="B307" s="166"/>
      <c r="C307" s="167"/>
      <c r="D307" s="103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5"/>
      <c r="T307" s="105"/>
    </row>
    <row r="308" spans="1:20" ht="13.2">
      <c r="A308" s="166"/>
      <c r="B308" s="166"/>
      <c r="C308" s="167"/>
      <c r="D308" s="103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5"/>
      <c r="T308" s="105"/>
    </row>
    <row r="309" spans="1:20" ht="13.2">
      <c r="A309" s="166"/>
      <c r="B309" s="166"/>
      <c r="C309" s="167"/>
      <c r="D309" s="103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5"/>
      <c r="T309" s="105"/>
    </row>
    <row r="310" spans="1:20" ht="13.2">
      <c r="A310" s="166"/>
      <c r="B310" s="166"/>
      <c r="C310" s="167"/>
      <c r="D310" s="103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5"/>
      <c r="T310" s="105"/>
    </row>
    <row r="311" spans="1:20" ht="13.2">
      <c r="A311" s="166"/>
      <c r="B311" s="166"/>
      <c r="C311" s="167"/>
      <c r="D311" s="103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5"/>
      <c r="T311" s="105"/>
    </row>
    <row r="312" spans="1:20" ht="13.2">
      <c r="A312" s="166"/>
      <c r="B312" s="166"/>
      <c r="C312" s="167"/>
      <c r="D312" s="103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5"/>
      <c r="T312" s="105"/>
    </row>
    <row r="313" spans="1:20" ht="13.2">
      <c r="A313" s="166"/>
      <c r="B313" s="166"/>
      <c r="C313" s="167"/>
      <c r="D313" s="103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5"/>
      <c r="T313" s="105"/>
    </row>
    <row r="314" spans="1:20" ht="13.2">
      <c r="A314" s="166"/>
      <c r="B314" s="166"/>
      <c r="C314" s="167"/>
      <c r="D314" s="103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5"/>
      <c r="T314" s="105"/>
    </row>
    <row r="315" spans="1:20" ht="13.2">
      <c r="A315" s="166"/>
      <c r="B315" s="166"/>
      <c r="C315" s="167"/>
      <c r="D315" s="103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5"/>
      <c r="T315" s="105"/>
    </row>
    <row r="316" spans="1:20" ht="13.2">
      <c r="A316" s="166"/>
      <c r="B316" s="166"/>
      <c r="C316" s="167"/>
      <c r="D316" s="103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5"/>
      <c r="T316" s="105"/>
    </row>
    <row r="317" spans="1:20" ht="13.2">
      <c r="A317" s="166"/>
      <c r="B317" s="166"/>
      <c r="C317" s="167"/>
      <c r="D317" s="103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5"/>
      <c r="T317" s="105"/>
    </row>
    <row r="318" spans="1:20" ht="13.2">
      <c r="A318" s="166"/>
      <c r="B318" s="166"/>
      <c r="C318" s="167"/>
      <c r="D318" s="103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5"/>
      <c r="T318" s="105"/>
    </row>
    <row r="319" spans="1:20" ht="13.2">
      <c r="A319" s="166"/>
      <c r="B319" s="166"/>
      <c r="C319" s="167"/>
      <c r="D319" s="103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5"/>
      <c r="T319" s="105"/>
    </row>
    <row r="320" spans="1:20" ht="13.2">
      <c r="A320" s="166"/>
      <c r="B320" s="166"/>
      <c r="C320" s="167"/>
      <c r="D320" s="103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5"/>
      <c r="T320" s="105"/>
    </row>
    <row r="321" spans="1:20" ht="13.2">
      <c r="A321" s="166"/>
      <c r="B321" s="166"/>
      <c r="C321" s="167"/>
      <c r="D321" s="103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5"/>
      <c r="T321" s="105"/>
    </row>
    <row r="322" spans="1:20" ht="13.2">
      <c r="A322" s="166"/>
      <c r="B322" s="166"/>
      <c r="C322" s="167"/>
      <c r="D322" s="103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5"/>
      <c r="T322" s="105"/>
    </row>
    <row r="323" spans="1:20" ht="13.2">
      <c r="A323" s="166"/>
      <c r="B323" s="166"/>
      <c r="C323" s="167"/>
      <c r="D323" s="103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5"/>
      <c r="T323" s="105"/>
    </row>
    <row r="324" spans="1:20" ht="13.2">
      <c r="A324" s="166"/>
      <c r="B324" s="166"/>
      <c r="C324" s="167"/>
      <c r="D324" s="103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5"/>
      <c r="T324" s="105"/>
    </row>
    <row r="325" spans="1:20" ht="13.2">
      <c r="A325" s="166"/>
      <c r="B325" s="166"/>
      <c r="C325" s="167"/>
      <c r="D325" s="103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5"/>
      <c r="T325" s="105"/>
    </row>
    <row r="326" spans="1:20" ht="13.2">
      <c r="A326" s="166"/>
      <c r="B326" s="166"/>
      <c r="C326" s="167"/>
      <c r="D326" s="103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5"/>
      <c r="T326" s="105"/>
    </row>
    <row r="327" spans="1:20" ht="13.2">
      <c r="A327" s="166"/>
      <c r="B327" s="166"/>
      <c r="C327" s="167"/>
      <c r="D327" s="103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5"/>
      <c r="T327" s="105"/>
    </row>
    <row r="328" spans="1:20" ht="13.2">
      <c r="A328" s="166"/>
      <c r="B328" s="166"/>
      <c r="C328" s="167"/>
      <c r="D328" s="103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5"/>
      <c r="T328" s="105"/>
    </row>
    <row r="329" spans="1:20" ht="13.2">
      <c r="A329" s="166"/>
      <c r="B329" s="166"/>
      <c r="C329" s="167"/>
      <c r="D329" s="103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5"/>
      <c r="T329" s="105"/>
    </row>
    <row r="330" spans="1:20" ht="13.2">
      <c r="A330" s="166"/>
      <c r="B330" s="166"/>
      <c r="C330" s="167"/>
      <c r="D330" s="103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5"/>
      <c r="T330" s="105"/>
    </row>
    <row r="331" spans="1:20" ht="13.2">
      <c r="A331" s="166"/>
      <c r="B331" s="166"/>
      <c r="C331" s="167"/>
      <c r="D331" s="103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5"/>
      <c r="T331" s="105"/>
    </row>
    <row r="332" spans="1:20" ht="13.2">
      <c r="A332" s="166"/>
      <c r="B332" s="166"/>
      <c r="C332" s="167"/>
      <c r="D332" s="103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5"/>
      <c r="T332" s="105"/>
    </row>
    <row r="333" spans="1:20" ht="13.2">
      <c r="A333" s="166"/>
      <c r="B333" s="166"/>
      <c r="C333" s="167"/>
      <c r="D333" s="103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5"/>
      <c r="T333" s="105"/>
    </row>
    <row r="334" spans="1:20" ht="13.2">
      <c r="A334" s="166"/>
      <c r="B334" s="166"/>
      <c r="C334" s="167"/>
      <c r="D334" s="103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5"/>
      <c r="T334" s="105"/>
    </row>
    <row r="335" spans="1:20" ht="13.2">
      <c r="A335" s="166"/>
      <c r="B335" s="166"/>
      <c r="C335" s="167"/>
      <c r="D335" s="103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5"/>
      <c r="T335" s="105"/>
    </row>
    <row r="336" spans="1:20" ht="13.2">
      <c r="A336" s="166"/>
      <c r="B336" s="166"/>
      <c r="C336" s="167"/>
      <c r="D336" s="103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5"/>
      <c r="T336" s="105"/>
    </row>
    <row r="337" spans="1:20" ht="13.2">
      <c r="A337" s="166"/>
      <c r="B337" s="166"/>
      <c r="C337" s="167"/>
      <c r="D337" s="103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5"/>
      <c r="T337" s="105"/>
    </row>
    <row r="338" spans="1:20" ht="13.2">
      <c r="A338" s="166"/>
      <c r="B338" s="166"/>
      <c r="C338" s="167"/>
      <c r="D338" s="103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5"/>
      <c r="T338" s="105"/>
    </row>
    <row r="339" spans="1:20" ht="13.2">
      <c r="A339" s="166"/>
      <c r="B339" s="166"/>
      <c r="C339" s="167"/>
      <c r="D339" s="103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5"/>
      <c r="T339" s="105"/>
    </row>
    <row r="340" spans="1:20" ht="13.2">
      <c r="A340" s="166"/>
      <c r="B340" s="166"/>
      <c r="C340" s="167"/>
      <c r="D340" s="103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5"/>
      <c r="T340" s="105"/>
    </row>
    <row r="341" spans="1:20" ht="13.2">
      <c r="A341" s="166"/>
      <c r="B341" s="166"/>
      <c r="C341" s="167"/>
      <c r="D341" s="103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5"/>
      <c r="T341" s="105"/>
    </row>
    <row r="342" spans="1:20" ht="13.2">
      <c r="A342" s="166"/>
      <c r="B342" s="166"/>
      <c r="C342" s="167"/>
      <c r="D342" s="103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5"/>
      <c r="T342" s="105"/>
    </row>
    <row r="343" spans="1:20" ht="13.2">
      <c r="A343" s="166"/>
      <c r="B343" s="166"/>
      <c r="C343" s="167"/>
      <c r="D343" s="103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5"/>
      <c r="T343" s="105"/>
    </row>
    <row r="344" spans="1:20" ht="13.2">
      <c r="A344" s="166"/>
      <c r="B344" s="166"/>
      <c r="C344" s="167"/>
      <c r="D344" s="103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5"/>
      <c r="T344" s="105"/>
    </row>
    <row r="345" spans="1:20" ht="13.2">
      <c r="A345" s="166"/>
      <c r="B345" s="166"/>
      <c r="C345" s="167"/>
      <c r="D345" s="103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5"/>
      <c r="T345" s="105"/>
    </row>
    <row r="346" spans="1:20" ht="13.2">
      <c r="A346" s="166"/>
      <c r="B346" s="166"/>
      <c r="C346" s="167"/>
      <c r="D346" s="103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5"/>
      <c r="T346" s="105"/>
    </row>
    <row r="347" spans="1:20" ht="13.2">
      <c r="A347" s="166"/>
      <c r="B347" s="166"/>
      <c r="C347" s="167"/>
      <c r="D347" s="103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5"/>
      <c r="T347" s="105"/>
    </row>
    <row r="348" spans="1:20" ht="13.2">
      <c r="A348" s="166"/>
      <c r="B348" s="166"/>
      <c r="C348" s="167"/>
      <c r="D348" s="103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5"/>
      <c r="T348" s="105"/>
    </row>
    <row r="349" spans="1:20" ht="13.2">
      <c r="A349" s="166"/>
      <c r="B349" s="166"/>
      <c r="C349" s="167"/>
      <c r="D349" s="103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5"/>
      <c r="T349" s="105"/>
    </row>
    <row r="350" spans="1:20" ht="13.2">
      <c r="A350" s="166"/>
      <c r="B350" s="166"/>
      <c r="C350" s="167"/>
      <c r="D350" s="103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5"/>
      <c r="T350" s="105"/>
    </row>
    <row r="351" spans="1:20" ht="13.2">
      <c r="A351" s="166"/>
      <c r="B351" s="166"/>
      <c r="C351" s="167"/>
      <c r="D351" s="103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5"/>
      <c r="T351" s="105"/>
    </row>
    <row r="352" spans="1:20" ht="13.2">
      <c r="A352" s="166"/>
      <c r="B352" s="166"/>
      <c r="C352" s="167"/>
      <c r="D352" s="103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5"/>
      <c r="T352" s="105"/>
    </row>
    <row r="353" spans="1:20" ht="13.2">
      <c r="A353" s="166"/>
      <c r="B353" s="166"/>
      <c r="C353" s="167"/>
      <c r="D353" s="103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5"/>
      <c r="T353" s="105"/>
    </row>
    <row r="354" spans="1:20" ht="13.2">
      <c r="A354" s="166"/>
      <c r="B354" s="166"/>
      <c r="C354" s="167"/>
      <c r="D354" s="103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5"/>
      <c r="T354" s="105"/>
    </row>
    <row r="355" spans="1:20" ht="13.2">
      <c r="A355" s="166"/>
      <c r="B355" s="166"/>
      <c r="C355" s="167"/>
      <c r="D355" s="103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5"/>
      <c r="T355" s="105"/>
    </row>
    <row r="356" spans="1:20" ht="13.2">
      <c r="A356" s="166"/>
      <c r="B356" s="166"/>
      <c r="C356" s="167"/>
      <c r="D356" s="103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5"/>
      <c r="T356" s="105"/>
    </row>
    <row r="357" spans="1:20" ht="13.2">
      <c r="A357" s="166"/>
      <c r="B357" s="166"/>
      <c r="C357" s="167"/>
      <c r="D357" s="103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5"/>
      <c r="T357" s="105"/>
    </row>
    <row r="358" spans="1:20" ht="13.2">
      <c r="A358" s="166"/>
      <c r="B358" s="166"/>
      <c r="C358" s="167"/>
      <c r="D358" s="103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5"/>
      <c r="T358" s="105"/>
    </row>
    <row r="359" spans="1:20" ht="13.2">
      <c r="A359" s="166"/>
      <c r="B359" s="166"/>
      <c r="C359" s="167"/>
      <c r="D359" s="103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5"/>
      <c r="T359" s="105"/>
    </row>
    <row r="360" spans="1:20" ht="13.2">
      <c r="A360" s="166"/>
      <c r="B360" s="166"/>
      <c r="C360" s="167"/>
      <c r="D360" s="103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5"/>
      <c r="T360" s="105"/>
    </row>
    <row r="361" spans="1:20" ht="13.2">
      <c r="A361" s="166"/>
      <c r="B361" s="166"/>
      <c r="C361" s="167"/>
      <c r="D361" s="103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5"/>
      <c r="T361" s="105"/>
    </row>
    <row r="362" spans="1:20" ht="13.2">
      <c r="A362" s="166"/>
      <c r="B362" s="166"/>
      <c r="C362" s="167"/>
      <c r="D362" s="103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5"/>
      <c r="T362" s="105"/>
    </row>
    <row r="363" spans="1:20" ht="13.2">
      <c r="A363" s="166"/>
      <c r="B363" s="166"/>
      <c r="C363" s="167"/>
      <c r="D363" s="103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5"/>
      <c r="T363" s="105"/>
    </row>
    <row r="364" spans="1:20" ht="13.2">
      <c r="A364" s="166"/>
      <c r="B364" s="166"/>
      <c r="C364" s="167"/>
      <c r="D364" s="103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5"/>
      <c r="T364" s="105"/>
    </row>
    <row r="365" spans="1:20" ht="13.2">
      <c r="A365" s="166"/>
      <c r="B365" s="166"/>
      <c r="C365" s="167"/>
      <c r="D365" s="103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5"/>
      <c r="T365" s="105"/>
    </row>
    <row r="366" spans="1:20" ht="13.2">
      <c r="A366" s="166"/>
      <c r="B366" s="166"/>
      <c r="C366" s="167"/>
      <c r="D366" s="103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5"/>
      <c r="T366" s="105"/>
    </row>
    <row r="367" spans="1:20" ht="13.2">
      <c r="A367" s="166"/>
      <c r="B367" s="166"/>
      <c r="C367" s="167"/>
      <c r="D367" s="103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5"/>
      <c r="T367" s="105"/>
    </row>
    <row r="368" spans="1:20" ht="13.2">
      <c r="A368" s="166"/>
      <c r="B368" s="166"/>
      <c r="C368" s="167"/>
      <c r="D368" s="103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5"/>
      <c r="T368" s="105"/>
    </row>
    <row r="369" spans="1:20" ht="13.2">
      <c r="A369" s="166"/>
      <c r="B369" s="166"/>
      <c r="C369" s="167"/>
      <c r="D369" s="103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5"/>
      <c r="T369" s="105"/>
    </row>
    <row r="370" spans="1:20" ht="13.2">
      <c r="A370" s="166"/>
      <c r="B370" s="166"/>
      <c r="C370" s="167"/>
      <c r="D370" s="103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5"/>
      <c r="T370" s="105"/>
    </row>
    <row r="371" spans="1:20" ht="13.2">
      <c r="A371" s="166"/>
      <c r="B371" s="166"/>
      <c r="C371" s="167"/>
      <c r="D371" s="103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5"/>
      <c r="T371" s="105"/>
    </row>
    <row r="372" spans="1:20" ht="13.2">
      <c r="A372" s="166"/>
      <c r="B372" s="166"/>
      <c r="C372" s="167"/>
      <c r="D372" s="103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5"/>
      <c r="T372" s="105"/>
    </row>
    <row r="373" spans="1:20" ht="13.2">
      <c r="A373" s="166"/>
      <c r="B373" s="166"/>
      <c r="C373" s="167"/>
      <c r="D373" s="103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5"/>
      <c r="T373" s="105"/>
    </row>
    <row r="374" spans="1:20" ht="13.2">
      <c r="A374" s="166"/>
      <c r="B374" s="166"/>
      <c r="C374" s="167"/>
      <c r="D374" s="103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5"/>
      <c r="T374" s="105"/>
    </row>
    <row r="375" spans="1:20" ht="13.2">
      <c r="A375" s="166"/>
      <c r="B375" s="166"/>
      <c r="C375" s="167"/>
      <c r="D375" s="103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5"/>
      <c r="T375" s="105"/>
    </row>
    <row r="376" spans="1:20" ht="13.2">
      <c r="A376" s="166"/>
      <c r="B376" s="166"/>
      <c r="C376" s="167"/>
      <c r="D376" s="103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5"/>
      <c r="T376" s="105"/>
    </row>
    <row r="377" spans="1:20" ht="13.2">
      <c r="A377" s="166"/>
      <c r="B377" s="166"/>
      <c r="C377" s="167"/>
      <c r="D377" s="103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5"/>
      <c r="T377" s="105"/>
    </row>
    <row r="378" spans="1:20" ht="13.2">
      <c r="A378" s="166"/>
      <c r="B378" s="166"/>
      <c r="C378" s="167"/>
      <c r="D378" s="103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5"/>
      <c r="T378" s="105"/>
    </row>
    <row r="379" spans="1:20" ht="13.2">
      <c r="A379" s="166"/>
      <c r="B379" s="166"/>
      <c r="C379" s="167"/>
      <c r="D379" s="103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5"/>
      <c r="T379" s="105"/>
    </row>
    <row r="380" spans="1:20" ht="13.2">
      <c r="A380" s="166"/>
      <c r="B380" s="166"/>
      <c r="C380" s="167"/>
      <c r="D380" s="103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5"/>
      <c r="T380" s="105"/>
    </row>
    <row r="381" spans="1:20" ht="13.2">
      <c r="A381" s="166"/>
      <c r="B381" s="166"/>
      <c r="C381" s="167"/>
      <c r="D381" s="103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5"/>
      <c r="T381" s="105"/>
    </row>
    <row r="382" spans="1:20" ht="13.2">
      <c r="A382" s="166"/>
      <c r="B382" s="166"/>
      <c r="C382" s="167"/>
      <c r="D382" s="103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5"/>
      <c r="T382" s="105"/>
    </row>
    <row r="383" spans="1:20" ht="13.2">
      <c r="A383" s="166"/>
      <c r="B383" s="166"/>
      <c r="C383" s="167"/>
      <c r="D383" s="103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5"/>
      <c r="T383" s="105"/>
    </row>
    <row r="384" spans="1:20" ht="13.2">
      <c r="A384" s="166"/>
      <c r="B384" s="166"/>
      <c r="C384" s="167"/>
      <c r="D384" s="103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5"/>
      <c r="T384" s="105"/>
    </row>
    <row r="385" spans="1:20" ht="13.2">
      <c r="A385" s="166"/>
      <c r="B385" s="166"/>
      <c r="C385" s="167"/>
      <c r="D385" s="103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5"/>
      <c r="T385" s="105"/>
    </row>
    <row r="386" spans="1:20" ht="13.2">
      <c r="A386" s="166"/>
      <c r="B386" s="166"/>
      <c r="C386" s="167"/>
      <c r="D386" s="103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5"/>
      <c r="T386" s="105"/>
    </row>
    <row r="387" spans="1:20" ht="13.2">
      <c r="A387" s="166"/>
      <c r="B387" s="166"/>
      <c r="C387" s="167"/>
      <c r="D387" s="103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5"/>
      <c r="T387" s="105"/>
    </row>
    <row r="388" spans="1:20" ht="13.2">
      <c r="A388" s="166"/>
      <c r="B388" s="166"/>
      <c r="C388" s="167"/>
      <c r="D388" s="103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5"/>
      <c r="T388" s="105"/>
    </row>
    <row r="389" spans="1:20" ht="13.2">
      <c r="A389" s="166"/>
      <c r="B389" s="166"/>
      <c r="C389" s="167"/>
      <c r="D389" s="103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5"/>
      <c r="T389" s="105"/>
    </row>
    <row r="390" spans="1:20" ht="13.2">
      <c r="A390" s="166"/>
      <c r="B390" s="166"/>
      <c r="C390" s="167"/>
      <c r="D390" s="103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5"/>
      <c r="T390" s="105"/>
    </row>
    <row r="391" spans="1:20" ht="13.2">
      <c r="A391" s="166"/>
      <c r="B391" s="166"/>
      <c r="C391" s="167"/>
      <c r="D391" s="103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5"/>
      <c r="T391" s="105"/>
    </row>
    <row r="392" spans="1:20" ht="13.2">
      <c r="A392" s="166"/>
      <c r="B392" s="166"/>
      <c r="C392" s="167"/>
      <c r="D392" s="103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5"/>
      <c r="T392" s="105"/>
    </row>
    <row r="393" spans="1:20" ht="13.2">
      <c r="A393" s="166"/>
      <c r="B393" s="166"/>
      <c r="C393" s="167"/>
      <c r="D393" s="103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5"/>
      <c r="T393" s="105"/>
    </row>
    <row r="394" spans="1:20" ht="13.2">
      <c r="A394" s="166"/>
      <c r="B394" s="166"/>
      <c r="C394" s="167"/>
      <c r="D394" s="103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5"/>
      <c r="T394" s="105"/>
    </row>
    <row r="395" spans="1:20" ht="13.2">
      <c r="A395" s="166"/>
      <c r="B395" s="166"/>
      <c r="C395" s="167"/>
      <c r="D395" s="103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5"/>
      <c r="T395" s="105"/>
    </row>
    <row r="396" spans="1:20" ht="13.2">
      <c r="A396" s="166"/>
      <c r="B396" s="166"/>
      <c r="C396" s="167"/>
      <c r="D396" s="103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5"/>
      <c r="T396" s="105"/>
    </row>
    <row r="397" spans="1:20" ht="13.2">
      <c r="A397" s="166"/>
      <c r="B397" s="166"/>
      <c r="C397" s="167"/>
      <c r="D397" s="103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5"/>
      <c r="T397" s="105"/>
    </row>
    <row r="398" spans="1:20" ht="13.2">
      <c r="A398" s="166"/>
      <c r="B398" s="166"/>
      <c r="C398" s="167"/>
      <c r="D398" s="103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5"/>
      <c r="T398" s="105"/>
    </row>
    <row r="399" spans="1:20" ht="13.2">
      <c r="A399" s="166"/>
      <c r="B399" s="166"/>
      <c r="C399" s="167"/>
      <c r="D399" s="103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5"/>
      <c r="T399" s="105"/>
    </row>
    <row r="400" spans="1:20" ht="13.2">
      <c r="A400" s="166"/>
      <c r="B400" s="166"/>
      <c r="C400" s="167"/>
      <c r="D400" s="103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5"/>
      <c r="T400" s="105"/>
    </row>
    <row r="401" spans="1:20" ht="13.2">
      <c r="A401" s="166"/>
      <c r="B401" s="166"/>
      <c r="C401" s="167"/>
      <c r="D401" s="103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5"/>
      <c r="T401" s="105"/>
    </row>
    <row r="402" spans="1:20" ht="13.2">
      <c r="A402" s="166"/>
      <c r="B402" s="166"/>
      <c r="C402" s="167"/>
      <c r="D402" s="103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5"/>
      <c r="T402" s="105"/>
    </row>
    <row r="403" spans="1:20" ht="13.2">
      <c r="A403" s="166"/>
      <c r="B403" s="166"/>
      <c r="C403" s="167"/>
      <c r="D403" s="103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5"/>
      <c r="T403" s="105"/>
    </row>
    <row r="404" spans="1:20" ht="13.2">
      <c r="A404" s="166"/>
      <c r="B404" s="166"/>
      <c r="C404" s="167"/>
      <c r="D404" s="103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5"/>
      <c r="T404" s="105"/>
    </row>
    <row r="405" spans="1:20" ht="13.2">
      <c r="A405" s="166"/>
      <c r="B405" s="166"/>
      <c r="C405" s="167"/>
      <c r="D405" s="103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5"/>
      <c r="T405" s="105"/>
    </row>
    <row r="406" spans="1:20" ht="13.2">
      <c r="A406" s="166"/>
      <c r="B406" s="166"/>
      <c r="C406" s="167"/>
      <c r="D406" s="103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5"/>
      <c r="T406" s="105"/>
    </row>
    <row r="407" spans="1:20" ht="13.2">
      <c r="A407" s="166"/>
      <c r="B407" s="166"/>
      <c r="C407" s="167"/>
      <c r="D407" s="103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5"/>
      <c r="T407" s="105"/>
    </row>
    <row r="408" spans="1:20" ht="13.2">
      <c r="A408" s="166"/>
      <c r="B408" s="166"/>
      <c r="C408" s="167"/>
      <c r="D408" s="103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5"/>
      <c r="T408" s="105"/>
    </row>
    <row r="409" spans="1:20" ht="13.2">
      <c r="A409" s="166"/>
      <c r="B409" s="166"/>
      <c r="C409" s="167"/>
      <c r="D409" s="103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5"/>
      <c r="T409" s="105"/>
    </row>
    <row r="410" spans="1:20" ht="13.2">
      <c r="A410" s="166"/>
      <c r="B410" s="166"/>
      <c r="C410" s="167"/>
      <c r="D410" s="103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5"/>
      <c r="T410" s="105"/>
    </row>
    <row r="411" spans="1:20" ht="13.2">
      <c r="A411" s="166"/>
      <c r="B411" s="166"/>
      <c r="C411" s="167"/>
      <c r="D411" s="103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5"/>
      <c r="T411" s="105"/>
    </row>
    <row r="412" spans="1:20" ht="13.2">
      <c r="A412" s="166"/>
      <c r="B412" s="166"/>
      <c r="C412" s="167"/>
      <c r="D412" s="103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5"/>
      <c r="T412" s="105"/>
    </row>
    <row r="413" spans="1:20" ht="13.2">
      <c r="A413" s="166"/>
      <c r="B413" s="166"/>
      <c r="C413" s="167"/>
      <c r="D413" s="103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5"/>
      <c r="T413" s="105"/>
    </row>
    <row r="414" spans="1:20" ht="13.2">
      <c r="A414" s="166"/>
      <c r="B414" s="166"/>
      <c r="C414" s="167"/>
      <c r="D414" s="103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5"/>
      <c r="T414" s="105"/>
    </row>
    <row r="415" spans="1:20" ht="13.2">
      <c r="A415" s="166"/>
      <c r="B415" s="166"/>
      <c r="C415" s="167"/>
      <c r="D415" s="103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5"/>
      <c r="T415" s="105"/>
    </row>
    <row r="416" spans="1:20" ht="13.2">
      <c r="A416" s="166"/>
      <c r="B416" s="166"/>
      <c r="C416" s="167"/>
      <c r="D416" s="103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5"/>
      <c r="T416" s="105"/>
    </row>
    <row r="417" spans="1:20" ht="13.2">
      <c r="A417" s="166"/>
      <c r="B417" s="166"/>
      <c r="C417" s="167"/>
      <c r="D417" s="103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5"/>
      <c r="T417" s="105"/>
    </row>
    <row r="418" spans="1:20" ht="13.2">
      <c r="A418" s="166"/>
      <c r="B418" s="166"/>
      <c r="C418" s="167"/>
      <c r="D418" s="103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5"/>
      <c r="T418" s="105"/>
    </row>
    <row r="419" spans="1:20" ht="13.2">
      <c r="A419" s="166"/>
      <c r="B419" s="166"/>
      <c r="C419" s="167"/>
      <c r="D419" s="103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5"/>
      <c r="T419" s="105"/>
    </row>
    <row r="420" spans="1:20" ht="13.2">
      <c r="A420" s="166"/>
      <c r="B420" s="166"/>
      <c r="C420" s="167"/>
      <c r="D420" s="103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5"/>
      <c r="T420" s="105"/>
    </row>
    <row r="421" spans="1:20" ht="13.2">
      <c r="A421" s="166"/>
      <c r="B421" s="166"/>
      <c r="C421" s="167"/>
      <c r="D421" s="103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5"/>
      <c r="T421" s="105"/>
    </row>
    <row r="422" spans="1:20" ht="13.2">
      <c r="A422" s="166"/>
      <c r="B422" s="166"/>
      <c r="C422" s="167"/>
      <c r="D422" s="103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5"/>
      <c r="T422" s="105"/>
    </row>
    <row r="423" spans="1:20" ht="13.2">
      <c r="A423" s="166"/>
      <c r="B423" s="166"/>
      <c r="C423" s="167"/>
      <c r="D423" s="103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5"/>
      <c r="T423" s="105"/>
    </row>
    <row r="424" spans="1:20" ht="13.2">
      <c r="A424" s="166"/>
      <c r="B424" s="166"/>
      <c r="C424" s="167"/>
      <c r="D424" s="103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5"/>
      <c r="T424" s="105"/>
    </row>
    <row r="425" spans="1:20" ht="13.2">
      <c r="A425" s="166"/>
      <c r="B425" s="166"/>
      <c r="C425" s="167"/>
      <c r="D425" s="103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5"/>
      <c r="T425" s="105"/>
    </row>
    <row r="426" spans="1:20" ht="13.2">
      <c r="A426" s="166"/>
      <c r="B426" s="166"/>
      <c r="C426" s="167"/>
      <c r="D426" s="103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5"/>
      <c r="T426" s="105"/>
    </row>
    <row r="427" spans="1:20" ht="13.2">
      <c r="A427" s="166"/>
      <c r="B427" s="166"/>
      <c r="C427" s="167"/>
      <c r="D427" s="103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5"/>
      <c r="T427" s="105"/>
    </row>
    <row r="428" spans="1:20" ht="13.2">
      <c r="A428" s="166"/>
      <c r="B428" s="166"/>
      <c r="C428" s="167"/>
      <c r="D428" s="103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5"/>
      <c r="T428" s="105"/>
    </row>
    <row r="429" spans="1:20" ht="13.2">
      <c r="A429" s="166"/>
      <c r="B429" s="166"/>
      <c r="C429" s="167"/>
      <c r="D429" s="103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5"/>
      <c r="T429" s="105"/>
    </row>
    <row r="430" spans="1:20" ht="13.2">
      <c r="A430" s="166"/>
      <c r="B430" s="166"/>
      <c r="C430" s="167"/>
      <c r="D430" s="103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5"/>
      <c r="T430" s="105"/>
    </row>
    <row r="431" spans="1:20" ht="13.2">
      <c r="A431" s="166"/>
      <c r="B431" s="166"/>
      <c r="C431" s="167"/>
      <c r="D431" s="103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5"/>
      <c r="T431" s="105"/>
    </row>
    <row r="432" spans="1:20" ht="13.2">
      <c r="A432" s="166"/>
      <c r="B432" s="166"/>
      <c r="C432" s="167"/>
      <c r="D432" s="103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5"/>
      <c r="T432" s="105"/>
    </row>
    <row r="433" spans="1:20" ht="13.2">
      <c r="A433" s="166"/>
      <c r="B433" s="166"/>
      <c r="C433" s="167"/>
      <c r="D433" s="103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5"/>
      <c r="T433" s="105"/>
    </row>
    <row r="434" spans="1:20" ht="13.2">
      <c r="A434" s="166"/>
      <c r="B434" s="166"/>
      <c r="C434" s="167"/>
      <c r="D434" s="103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5"/>
      <c r="T434" s="105"/>
    </row>
    <row r="435" spans="1:20" ht="13.2">
      <c r="A435" s="166"/>
      <c r="B435" s="166"/>
      <c r="C435" s="167"/>
      <c r="D435" s="103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5"/>
      <c r="T435" s="105"/>
    </row>
    <row r="436" spans="1:20" ht="13.2">
      <c r="A436" s="166"/>
      <c r="B436" s="166"/>
      <c r="C436" s="167"/>
      <c r="D436" s="103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5"/>
      <c r="T436" s="105"/>
    </row>
    <row r="437" spans="1:20" ht="13.2">
      <c r="A437" s="166"/>
      <c r="B437" s="166"/>
      <c r="C437" s="167"/>
      <c r="D437" s="103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5"/>
      <c r="T437" s="105"/>
    </row>
    <row r="438" spans="1:20" ht="13.2">
      <c r="A438" s="166"/>
      <c r="B438" s="166"/>
      <c r="C438" s="167"/>
      <c r="D438" s="103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5"/>
      <c r="T438" s="105"/>
    </row>
    <row r="439" spans="1:20" ht="13.2">
      <c r="A439" s="166"/>
      <c r="B439" s="166"/>
      <c r="C439" s="167"/>
      <c r="D439" s="103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5"/>
      <c r="T439" s="105"/>
    </row>
    <row r="440" spans="1:20" ht="13.2">
      <c r="A440" s="166"/>
      <c r="B440" s="166"/>
      <c r="C440" s="167"/>
      <c r="D440" s="103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5"/>
      <c r="T440" s="105"/>
    </row>
    <row r="441" spans="1:20" ht="13.2">
      <c r="A441" s="166"/>
      <c r="B441" s="166"/>
      <c r="C441" s="167"/>
      <c r="D441" s="103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5"/>
      <c r="T441" s="105"/>
    </row>
    <row r="442" spans="1:20" ht="13.2">
      <c r="A442" s="166"/>
      <c r="B442" s="166"/>
      <c r="C442" s="167"/>
      <c r="D442" s="103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5"/>
      <c r="T442" s="105"/>
    </row>
    <row r="443" spans="1:20" ht="13.2">
      <c r="A443" s="166"/>
      <c r="B443" s="166"/>
      <c r="C443" s="167"/>
      <c r="D443" s="103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5"/>
      <c r="T443" s="105"/>
    </row>
    <row r="444" spans="1:20" ht="13.2">
      <c r="A444" s="166"/>
      <c r="B444" s="166"/>
      <c r="C444" s="167"/>
      <c r="D444" s="103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5"/>
      <c r="T444" s="105"/>
    </row>
    <row r="445" spans="1:20" ht="13.2">
      <c r="A445" s="166"/>
      <c r="B445" s="166"/>
      <c r="C445" s="167"/>
      <c r="D445" s="103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5"/>
      <c r="T445" s="105"/>
    </row>
    <row r="446" spans="1:20" ht="13.2">
      <c r="A446" s="166"/>
      <c r="B446" s="166"/>
      <c r="C446" s="167"/>
      <c r="D446" s="103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5"/>
      <c r="T446" s="105"/>
    </row>
    <row r="447" spans="1:20" ht="13.2">
      <c r="A447" s="166"/>
      <c r="B447" s="166"/>
      <c r="C447" s="167"/>
      <c r="D447" s="103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5"/>
      <c r="T447" s="105"/>
    </row>
    <row r="448" spans="1:20" ht="13.2">
      <c r="A448" s="166"/>
      <c r="B448" s="166"/>
      <c r="C448" s="167"/>
      <c r="D448" s="103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5"/>
      <c r="T448" s="105"/>
    </row>
    <row r="449" spans="1:20" ht="13.2">
      <c r="A449" s="166"/>
      <c r="B449" s="166"/>
      <c r="C449" s="167"/>
      <c r="D449" s="103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5"/>
      <c r="T449" s="105"/>
    </row>
    <row r="450" spans="1:20" ht="13.2">
      <c r="A450" s="166"/>
      <c r="B450" s="166"/>
      <c r="C450" s="167"/>
      <c r="D450" s="103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5"/>
      <c r="T450" s="105"/>
    </row>
    <row r="451" spans="1:20" ht="13.2">
      <c r="A451" s="166"/>
      <c r="B451" s="166"/>
      <c r="C451" s="167"/>
      <c r="D451" s="103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5"/>
      <c r="T451" s="105"/>
    </row>
    <row r="452" spans="1:20" ht="13.2">
      <c r="A452" s="166"/>
      <c r="B452" s="166"/>
      <c r="C452" s="167"/>
      <c r="D452" s="103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5"/>
      <c r="T452" s="105"/>
    </row>
    <row r="453" spans="1:20" ht="13.2">
      <c r="A453" s="166"/>
      <c r="B453" s="166"/>
      <c r="C453" s="167"/>
      <c r="D453" s="103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5"/>
      <c r="T453" s="105"/>
    </row>
    <row r="454" spans="1:20" ht="13.2">
      <c r="A454" s="166"/>
      <c r="B454" s="166"/>
      <c r="C454" s="167"/>
      <c r="D454" s="103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5"/>
      <c r="T454" s="105"/>
    </row>
    <row r="455" spans="1:20" ht="13.2">
      <c r="A455" s="166"/>
      <c r="B455" s="166"/>
      <c r="C455" s="167"/>
      <c r="D455" s="103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5"/>
      <c r="T455" s="105"/>
    </row>
    <row r="456" spans="1:20" ht="13.2">
      <c r="A456" s="166"/>
      <c r="B456" s="166"/>
      <c r="C456" s="167"/>
      <c r="D456" s="103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5"/>
      <c r="T456" s="105"/>
    </row>
    <row r="457" spans="1:20" ht="13.2">
      <c r="A457" s="166"/>
      <c r="B457" s="166"/>
      <c r="C457" s="167"/>
      <c r="D457" s="103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5"/>
      <c r="T457" s="105"/>
    </row>
    <row r="458" spans="1:20" ht="13.2">
      <c r="A458" s="166"/>
      <c r="B458" s="166"/>
      <c r="C458" s="167"/>
      <c r="D458" s="103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5"/>
      <c r="T458" s="105"/>
    </row>
    <row r="459" spans="1:20" ht="13.2">
      <c r="A459" s="166"/>
      <c r="B459" s="166"/>
      <c r="C459" s="167"/>
      <c r="D459" s="103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5"/>
      <c r="T459" s="105"/>
    </row>
    <row r="460" spans="1:20" ht="13.2">
      <c r="A460" s="166"/>
      <c r="B460" s="166"/>
      <c r="C460" s="167"/>
      <c r="D460" s="103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5"/>
      <c r="T460" s="105"/>
    </row>
    <row r="461" spans="1:20" ht="13.2">
      <c r="A461" s="166"/>
      <c r="B461" s="166"/>
      <c r="C461" s="167"/>
      <c r="D461" s="103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5"/>
      <c r="T461" s="105"/>
    </row>
    <row r="462" spans="1:20" ht="13.2">
      <c r="A462" s="166"/>
      <c r="B462" s="166"/>
      <c r="C462" s="167"/>
      <c r="D462" s="103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5"/>
      <c r="T462" s="105"/>
    </row>
    <row r="463" spans="1:20" ht="13.2">
      <c r="A463" s="166"/>
      <c r="B463" s="166"/>
      <c r="C463" s="167"/>
      <c r="D463" s="103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5"/>
      <c r="T463" s="105"/>
    </row>
    <row r="464" spans="1:20" ht="13.2">
      <c r="A464" s="166"/>
      <c r="B464" s="166"/>
      <c r="C464" s="167"/>
      <c r="D464" s="103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5"/>
      <c r="T464" s="105"/>
    </row>
    <row r="465" spans="1:20" ht="13.2">
      <c r="A465" s="166"/>
      <c r="B465" s="166"/>
      <c r="C465" s="167"/>
      <c r="D465" s="103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5"/>
      <c r="T465" s="105"/>
    </row>
    <row r="466" spans="1:20" ht="13.2">
      <c r="A466" s="166"/>
      <c r="B466" s="166"/>
      <c r="C466" s="167"/>
      <c r="D466" s="103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5"/>
      <c r="T466" s="105"/>
    </row>
    <row r="467" spans="1:20" ht="13.2">
      <c r="A467" s="166"/>
      <c r="B467" s="166"/>
      <c r="C467" s="167"/>
      <c r="D467" s="103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5"/>
      <c r="T467" s="105"/>
    </row>
    <row r="468" spans="1:20" ht="13.2">
      <c r="A468" s="166"/>
      <c r="B468" s="166"/>
      <c r="C468" s="167"/>
      <c r="D468" s="103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5"/>
      <c r="T468" s="105"/>
    </row>
    <row r="469" spans="1:20" ht="13.2">
      <c r="A469" s="166"/>
      <c r="B469" s="166"/>
      <c r="C469" s="167"/>
      <c r="D469" s="103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5"/>
      <c r="T469" s="105"/>
    </row>
    <row r="470" spans="1:20" ht="13.2">
      <c r="A470" s="166"/>
      <c r="B470" s="166"/>
      <c r="C470" s="167"/>
      <c r="D470" s="103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5"/>
      <c r="T470" s="105"/>
    </row>
    <row r="471" spans="1:20" ht="13.2">
      <c r="A471" s="166"/>
      <c r="B471" s="166"/>
      <c r="C471" s="167"/>
      <c r="D471" s="103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5"/>
      <c r="T471" s="105"/>
    </row>
    <row r="472" spans="1:20" ht="13.2">
      <c r="A472" s="166"/>
      <c r="B472" s="166"/>
      <c r="C472" s="167"/>
      <c r="D472" s="103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5"/>
      <c r="T472" s="105"/>
    </row>
    <row r="473" spans="1:20" ht="13.2">
      <c r="A473" s="166"/>
      <c r="B473" s="166"/>
      <c r="C473" s="167"/>
      <c r="D473" s="103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5"/>
      <c r="T473" s="105"/>
    </row>
    <row r="474" spans="1:20" ht="13.2">
      <c r="A474" s="166"/>
      <c r="B474" s="166"/>
      <c r="C474" s="167"/>
      <c r="D474" s="103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5"/>
      <c r="T474" s="105"/>
    </row>
    <row r="475" spans="1:20" ht="13.2">
      <c r="A475" s="166"/>
      <c r="B475" s="166"/>
      <c r="C475" s="167"/>
      <c r="D475" s="103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5"/>
      <c r="T475" s="105"/>
    </row>
    <row r="476" spans="1:20" ht="13.2">
      <c r="A476" s="166"/>
      <c r="B476" s="166"/>
      <c r="C476" s="167"/>
      <c r="D476" s="103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5"/>
      <c r="T476" s="105"/>
    </row>
    <row r="477" spans="1:20" ht="13.2">
      <c r="A477" s="166"/>
      <c r="B477" s="166"/>
      <c r="C477" s="167"/>
      <c r="D477" s="103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5"/>
      <c r="T477" s="105"/>
    </row>
    <row r="478" spans="1:20" ht="13.2">
      <c r="A478" s="166"/>
      <c r="B478" s="166"/>
      <c r="C478" s="167"/>
      <c r="D478" s="103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5"/>
      <c r="T478" s="105"/>
    </row>
    <row r="479" spans="1:20" ht="13.2">
      <c r="A479" s="166"/>
      <c r="B479" s="166"/>
      <c r="C479" s="167"/>
      <c r="D479" s="103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5"/>
      <c r="T479" s="105"/>
    </row>
    <row r="480" spans="1:20" ht="13.2">
      <c r="A480" s="166"/>
      <c r="B480" s="166"/>
      <c r="C480" s="167"/>
      <c r="D480" s="103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5"/>
      <c r="T480" s="105"/>
    </row>
    <row r="481" spans="1:20" ht="13.2">
      <c r="A481" s="166"/>
      <c r="B481" s="166"/>
      <c r="C481" s="167"/>
      <c r="D481" s="103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5"/>
      <c r="T481" s="105"/>
    </row>
    <row r="482" spans="1:20" ht="13.2">
      <c r="A482" s="166"/>
      <c r="B482" s="166"/>
      <c r="C482" s="167"/>
      <c r="D482" s="103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5"/>
      <c r="T482" s="105"/>
    </row>
    <row r="483" spans="1:20" ht="13.2">
      <c r="A483" s="166"/>
      <c r="B483" s="166"/>
      <c r="C483" s="167"/>
      <c r="D483" s="103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5"/>
      <c r="T483" s="105"/>
    </row>
    <row r="484" spans="1:20" ht="13.2">
      <c r="A484" s="166"/>
      <c r="B484" s="166"/>
      <c r="C484" s="167"/>
      <c r="D484" s="103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5"/>
      <c r="T484" s="105"/>
    </row>
    <row r="485" spans="1:20" ht="13.2">
      <c r="A485" s="166"/>
      <c r="B485" s="166"/>
      <c r="C485" s="167"/>
      <c r="D485" s="103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5"/>
      <c r="T485" s="105"/>
    </row>
    <row r="486" spans="1:20" ht="13.2">
      <c r="A486" s="166"/>
      <c r="B486" s="166"/>
      <c r="C486" s="167"/>
      <c r="D486" s="103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5"/>
      <c r="T486" s="105"/>
    </row>
    <row r="487" spans="1:20" ht="13.2">
      <c r="A487" s="166"/>
      <c r="B487" s="166"/>
      <c r="C487" s="167"/>
      <c r="D487" s="103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5"/>
      <c r="T487" s="105"/>
    </row>
    <row r="488" spans="1:20" ht="13.2">
      <c r="A488" s="166"/>
      <c r="B488" s="166"/>
      <c r="C488" s="167"/>
      <c r="D488" s="103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5"/>
      <c r="T488" s="105"/>
    </row>
    <row r="489" spans="1:20" ht="13.2">
      <c r="A489" s="166"/>
      <c r="B489" s="166"/>
      <c r="C489" s="167"/>
      <c r="D489" s="103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5"/>
      <c r="T489" s="105"/>
    </row>
    <row r="490" spans="1:20" ht="13.2">
      <c r="A490" s="166"/>
      <c r="B490" s="166"/>
      <c r="C490" s="167"/>
      <c r="D490" s="103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5"/>
      <c r="T490" s="105"/>
    </row>
    <row r="491" spans="1:20" ht="13.2">
      <c r="A491" s="166"/>
      <c r="B491" s="166"/>
      <c r="C491" s="167"/>
      <c r="D491" s="103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5"/>
      <c r="T491" s="105"/>
    </row>
    <row r="492" spans="1:20" ht="13.2">
      <c r="A492" s="166"/>
      <c r="B492" s="166"/>
      <c r="C492" s="167"/>
      <c r="D492" s="103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5"/>
      <c r="T492" s="105"/>
    </row>
    <row r="493" spans="1:20" ht="13.2">
      <c r="A493" s="166"/>
      <c r="B493" s="166"/>
      <c r="C493" s="167"/>
      <c r="D493" s="103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5"/>
      <c r="T493" s="105"/>
    </row>
    <row r="494" spans="1:20" ht="13.2">
      <c r="A494" s="166"/>
      <c r="B494" s="166"/>
      <c r="C494" s="167"/>
      <c r="D494" s="103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5"/>
      <c r="T494" s="105"/>
    </row>
    <row r="495" spans="1:20" ht="13.2">
      <c r="A495" s="166"/>
      <c r="B495" s="166"/>
      <c r="C495" s="167"/>
      <c r="D495" s="103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5"/>
      <c r="T495" s="105"/>
    </row>
    <row r="496" spans="1:20" ht="13.2">
      <c r="A496" s="166"/>
      <c r="B496" s="166"/>
      <c r="C496" s="167"/>
      <c r="D496" s="103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5"/>
      <c r="T496" s="105"/>
    </row>
    <row r="497" spans="1:20" ht="13.2">
      <c r="A497" s="166"/>
      <c r="B497" s="166"/>
      <c r="C497" s="167"/>
      <c r="D497" s="103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5"/>
      <c r="T497" s="105"/>
    </row>
    <row r="498" spans="1:20" ht="13.2">
      <c r="A498" s="166"/>
      <c r="B498" s="166"/>
      <c r="C498" s="167"/>
      <c r="D498" s="103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5"/>
      <c r="T498" s="105"/>
    </row>
    <row r="499" spans="1:20" ht="13.2">
      <c r="A499" s="166"/>
      <c r="B499" s="166"/>
      <c r="C499" s="167"/>
      <c r="D499" s="103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5"/>
      <c r="T499" s="105"/>
    </row>
    <row r="500" spans="1:20" ht="13.2">
      <c r="A500" s="166"/>
      <c r="B500" s="166"/>
      <c r="C500" s="167"/>
      <c r="D500" s="103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5"/>
      <c r="T500" s="105"/>
    </row>
    <row r="501" spans="1:20" ht="13.2">
      <c r="A501" s="166"/>
      <c r="B501" s="166"/>
      <c r="C501" s="167"/>
      <c r="D501" s="103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5"/>
      <c r="T501" s="105"/>
    </row>
    <row r="502" spans="1:20" ht="13.2">
      <c r="A502" s="166"/>
      <c r="B502" s="166"/>
      <c r="C502" s="167"/>
      <c r="D502" s="103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5"/>
      <c r="T502" s="105"/>
    </row>
    <row r="503" spans="1:20" ht="13.2">
      <c r="A503" s="166"/>
      <c r="B503" s="166"/>
      <c r="C503" s="167"/>
      <c r="D503" s="103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5"/>
      <c r="T503" s="105"/>
    </row>
    <row r="504" spans="1:20" ht="13.2">
      <c r="A504" s="166"/>
      <c r="B504" s="166"/>
      <c r="C504" s="167"/>
      <c r="D504" s="103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5"/>
      <c r="T504" s="105"/>
    </row>
    <row r="505" spans="1:20" ht="13.2">
      <c r="A505" s="166"/>
      <c r="B505" s="166"/>
      <c r="C505" s="167"/>
      <c r="D505" s="103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5"/>
      <c r="T505" s="105"/>
    </row>
    <row r="506" spans="1:20" ht="13.2">
      <c r="A506" s="166"/>
      <c r="B506" s="166"/>
      <c r="C506" s="167"/>
      <c r="D506" s="103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5"/>
      <c r="T506" s="105"/>
    </row>
    <row r="507" spans="1:20" ht="13.2">
      <c r="A507" s="166"/>
      <c r="B507" s="166"/>
      <c r="C507" s="167"/>
      <c r="D507" s="103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5"/>
      <c r="T507" s="105"/>
    </row>
    <row r="508" spans="1:20" ht="13.2">
      <c r="A508" s="166"/>
      <c r="B508" s="166"/>
      <c r="C508" s="167"/>
      <c r="D508" s="103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5"/>
      <c r="T508" s="105"/>
    </row>
    <row r="509" spans="1:20" ht="13.2">
      <c r="A509" s="166"/>
      <c r="B509" s="166"/>
      <c r="C509" s="167"/>
      <c r="D509" s="103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5"/>
      <c r="T509" s="105"/>
    </row>
    <row r="510" spans="1:20" ht="13.2">
      <c r="A510" s="166"/>
      <c r="B510" s="166"/>
      <c r="C510" s="167"/>
      <c r="D510" s="103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5"/>
      <c r="T510" s="105"/>
    </row>
    <row r="511" spans="1:20" ht="13.2">
      <c r="A511" s="166"/>
      <c r="B511" s="166"/>
      <c r="C511" s="167"/>
      <c r="D511" s="103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5"/>
      <c r="T511" s="105"/>
    </row>
    <row r="512" spans="1:20" ht="13.2">
      <c r="A512" s="166"/>
      <c r="B512" s="166"/>
      <c r="C512" s="167"/>
      <c r="D512" s="103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5"/>
      <c r="T512" s="105"/>
    </row>
    <row r="513" spans="1:20" ht="13.2">
      <c r="A513" s="166"/>
      <c r="B513" s="166"/>
      <c r="C513" s="167"/>
      <c r="D513" s="103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5"/>
      <c r="T513" s="105"/>
    </row>
    <row r="514" spans="1:20" ht="13.2">
      <c r="A514" s="166"/>
      <c r="B514" s="166"/>
      <c r="C514" s="167"/>
      <c r="D514" s="103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5"/>
      <c r="T514" s="105"/>
    </row>
    <row r="515" spans="1:20" ht="13.2">
      <c r="A515" s="166"/>
      <c r="B515" s="166"/>
      <c r="C515" s="167"/>
      <c r="D515" s="103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5"/>
      <c r="T515" s="105"/>
    </row>
    <row r="516" spans="1:20" ht="13.2">
      <c r="A516" s="166"/>
      <c r="B516" s="166"/>
      <c r="C516" s="167"/>
      <c r="D516" s="103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5"/>
      <c r="T516" s="105"/>
    </row>
    <row r="517" spans="1:20" ht="13.2">
      <c r="A517" s="166"/>
      <c r="B517" s="166"/>
      <c r="C517" s="167"/>
      <c r="D517" s="103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5"/>
      <c r="T517" s="105"/>
    </row>
    <row r="518" spans="1:20" ht="13.2">
      <c r="A518" s="166"/>
      <c r="B518" s="166"/>
      <c r="C518" s="167"/>
      <c r="D518" s="103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5"/>
      <c r="T518" s="105"/>
    </row>
    <row r="519" spans="1:20" ht="13.2">
      <c r="A519" s="166"/>
      <c r="B519" s="166"/>
      <c r="C519" s="167"/>
      <c r="D519" s="103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5"/>
      <c r="T519" s="105"/>
    </row>
    <row r="520" spans="1:20" ht="13.2">
      <c r="A520" s="166"/>
      <c r="B520" s="166"/>
      <c r="C520" s="167"/>
      <c r="D520" s="103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5"/>
      <c r="T520" s="105"/>
    </row>
    <row r="521" spans="1:20" ht="13.2">
      <c r="A521" s="166"/>
      <c r="B521" s="166"/>
      <c r="C521" s="167"/>
      <c r="D521" s="103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5"/>
      <c r="T521" s="105"/>
    </row>
    <row r="522" spans="1:20" ht="13.2">
      <c r="A522" s="166"/>
      <c r="B522" s="166"/>
      <c r="C522" s="167"/>
      <c r="D522" s="103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5"/>
      <c r="T522" s="105"/>
    </row>
    <row r="523" spans="1:20" ht="13.2">
      <c r="A523" s="166"/>
      <c r="B523" s="166"/>
      <c r="C523" s="167"/>
      <c r="D523" s="103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5"/>
      <c r="T523" s="105"/>
    </row>
    <row r="524" spans="1:20" ht="13.2">
      <c r="A524" s="166"/>
      <c r="B524" s="166"/>
      <c r="C524" s="167"/>
      <c r="D524" s="103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5"/>
      <c r="T524" s="105"/>
    </row>
    <row r="525" spans="1:20" ht="13.2">
      <c r="A525" s="166"/>
      <c r="B525" s="166"/>
      <c r="C525" s="167"/>
      <c r="D525" s="103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5"/>
      <c r="T525" s="105"/>
    </row>
    <row r="526" spans="1:20" ht="13.2">
      <c r="A526" s="166"/>
      <c r="B526" s="166"/>
      <c r="C526" s="167"/>
      <c r="D526" s="103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5"/>
      <c r="T526" s="105"/>
    </row>
    <row r="527" spans="1:20" ht="13.2">
      <c r="A527" s="166"/>
      <c r="B527" s="166"/>
      <c r="C527" s="167"/>
      <c r="D527" s="103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5"/>
      <c r="T527" s="105"/>
    </row>
    <row r="528" spans="1:20" ht="13.2">
      <c r="A528" s="166"/>
      <c r="B528" s="166"/>
      <c r="C528" s="167"/>
      <c r="D528" s="103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5"/>
      <c r="T528" s="105"/>
    </row>
    <row r="529" spans="1:20" ht="13.2">
      <c r="A529" s="166"/>
      <c r="B529" s="166"/>
      <c r="C529" s="167"/>
      <c r="D529" s="103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5"/>
      <c r="T529" s="105"/>
    </row>
    <row r="530" spans="1:20" ht="13.2">
      <c r="A530" s="166"/>
      <c r="B530" s="166"/>
      <c r="C530" s="167"/>
      <c r="D530" s="103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5"/>
      <c r="T530" s="105"/>
    </row>
    <row r="531" spans="1:20" ht="13.2">
      <c r="A531" s="166"/>
      <c r="B531" s="166"/>
      <c r="C531" s="167"/>
      <c r="D531" s="103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5"/>
      <c r="T531" s="105"/>
    </row>
    <row r="532" spans="1:20" ht="13.2">
      <c r="A532" s="166"/>
      <c r="B532" s="166"/>
      <c r="C532" s="167"/>
      <c r="D532" s="103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5"/>
      <c r="T532" s="105"/>
    </row>
    <row r="533" spans="1:20" ht="13.2">
      <c r="A533" s="166"/>
      <c r="B533" s="166"/>
      <c r="C533" s="167"/>
      <c r="D533" s="103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5"/>
      <c r="T533" s="105"/>
    </row>
    <row r="534" spans="1:20" ht="13.2">
      <c r="A534" s="166"/>
      <c r="B534" s="166"/>
      <c r="C534" s="167"/>
      <c r="D534" s="103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5"/>
      <c r="T534" s="105"/>
    </row>
    <row r="535" spans="1:20" ht="13.2">
      <c r="A535" s="166"/>
      <c r="B535" s="166"/>
      <c r="C535" s="167"/>
      <c r="D535" s="103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5"/>
      <c r="T535" s="105"/>
    </row>
    <row r="536" spans="1:20" ht="13.2">
      <c r="A536" s="166"/>
      <c r="B536" s="166"/>
      <c r="C536" s="167"/>
      <c r="D536" s="103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5"/>
      <c r="T536" s="105"/>
    </row>
    <row r="537" spans="1:20" ht="13.2">
      <c r="A537" s="166"/>
      <c r="B537" s="166"/>
      <c r="C537" s="167"/>
      <c r="D537" s="103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5"/>
      <c r="T537" s="105"/>
    </row>
    <row r="538" spans="1:20" ht="13.2">
      <c r="A538" s="166"/>
      <c r="B538" s="166"/>
      <c r="C538" s="167"/>
      <c r="D538" s="103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5"/>
      <c r="T538" s="105"/>
    </row>
    <row r="539" spans="1:20" ht="13.2">
      <c r="A539" s="166"/>
      <c r="B539" s="166"/>
      <c r="C539" s="167"/>
      <c r="D539" s="103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5"/>
      <c r="T539" s="105"/>
    </row>
    <row r="540" spans="1:20" ht="13.2">
      <c r="A540" s="166"/>
      <c r="B540" s="166"/>
      <c r="C540" s="167"/>
      <c r="D540" s="103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5"/>
      <c r="T540" s="105"/>
    </row>
    <row r="541" spans="1:20" ht="13.2">
      <c r="A541" s="166"/>
      <c r="B541" s="166"/>
      <c r="C541" s="167"/>
      <c r="D541" s="103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5"/>
      <c r="T541" s="105"/>
    </row>
    <row r="542" spans="1:20" ht="13.2">
      <c r="A542" s="166"/>
      <c r="B542" s="166"/>
      <c r="C542" s="167"/>
      <c r="D542" s="103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5"/>
      <c r="T542" s="105"/>
    </row>
    <row r="543" spans="1:20" ht="13.2">
      <c r="A543" s="166"/>
      <c r="B543" s="166"/>
      <c r="C543" s="167"/>
      <c r="D543" s="103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5"/>
      <c r="T543" s="105"/>
    </row>
    <row r="544" spans="1:20" ht="13.2">
      <c r="A544" s="166"/>
      <c r="B544" s="166"/>
      <c r="C544" s="167"/>
      <c r="D544" s="103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5"/>
      <c r="T544" s="105"/>
    </row>
    <row r="545" spans="1:20" ht="13.2">
      <c r="A545" s="166"/>
      <c r="B545" s="166"/>
      <c r="C545" s="167"/>
      <c r="D545" s="103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5"/>
      <c r="T545" s="105"/>
    </row>
    <row r="546" spans="1:20" ht="13.2">
      <c r="A546" s="166"/>
      <c r="B546" s="166"/>
      <c r="C546" s="167"/>
      <c r="D546" s="103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5"/>
      <c r="T546" s="105"/>
    </row>
    <row r="547" spans="1:20" ht="13.2">
      <c r="A547" s="166"/>
      <c r="B547" s="166"/>
      <c r="C547" s="167"/>
      <c r="D547" s="103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5"/>
      <c r="T547" s="105"/>
    </row>
    <row r="548" spans="1:20" ht="13.2">
      <c r="A548" s="166"/>
      <c r="B548" s="166"/>
      <c r="C548" s="167"/>
      <c r="D548" s="103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5"/>
      <c r="T548" s="105"/>
    </row>
    <row r="549" spans="1:20" ht="13.2">
      <c r="A549" s="166"/>
      <c r="B549" s="166"/>
      <c r="C549" s="167"/>
      <c r="D549" s="103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5"/>
      <c r="T549" s="105"/>
    </row>
    <row r="550" spans="1:20" ht="13.2">
      <c r="A550" s="166"/>
      <c r="B550" s="166"/>
      <c r="C550" s="167"/>
      <c r="D550" s="103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5"/>
      <c r="T550" s="105"/>
    </row>
    <row r="551" spans="1:20" ht="13.2">
      <c r="A551" s="166"/>
      <c r="B551" s="166"/>
      <c r="C551" s="167"/>
      <c r="D551" s="103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5"/>
      <c r="T551" s="105"/>
    </row>
    <row r="552" spans="1:20" ht="13.2">
      <c r="A552" s="166"/>
      <c r="B552" s="166"/>
      <c r="C552" s="167"/>
      <c r="D552" s="103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5"/>
      <c r="T552" s="105"/>
    </row>
    <row r="553" spans="1:20" ht="13.2">
      <c r="A553" s="166"/>
      <c r="B553" s="166"/>
      <c r="C553" s="167"/>
      <c r="D553" s="103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5"/>
      <c r="T553" s="105"/>
    </row>
    <row r="554" spans="1:20" ht="13.2">
      <c r="A554" s="166"/>
      <c r="B554" s="166"/>
      <c r="C554" s="167"/>
      <c r="D554" s="103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5"/>
      <c r="T554" s="105"/>
    </row>
    <row r="555" spans="1:20" ht="13.2">
      <c r="A555" s="166"/>
      <c r="B555" s="166"/>
      <c r="C555" s="167"/>
      <c r="D555" s="103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5"/>
      <c r="T555" s="105"/>
    </row>
    <row r="556" spans="1:20" ht="13.2">
      <c r="A556" s="166"/>
      <c r="B556" s="166"/>
      <c r="C556" s="167"/>
      <c r="D556" s="103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5"/>
      <c r="T556" s="105"/>
    </row>
    <row r="557" spans="1:20" ht="13.2">
      <c r="A557" s="166"/>
      <c r="B557" s="166"/>
      <c r="C557" s="167"/>
      <c r="D557" s="103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5"/>
      <c r="T557" s="105"/>
    </row>
    <row r="558" spans="1:20" ht="13.2">
      <c r="A558" s="166"/>
      <c r="B558" s="166"/>
      <c r="C558" s="167"/>
      <c r="D558" s="103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5"/>
      <c r="T558" s="105"/>
    </row>
    <row r="559" spans="1:20" ht="13.2">
      <c r="A559" s="166"/>
      <c r="B559" s="166"/>
      <c r="C559" s="167"/>
      <c r="D559" s="103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5"/>
      <c r="T559" s="105"/>
    </row>
    <row r="560" spans="1:20" ht="13.2">
      <c r="A560" s="166"/>
      <c r="B560" s="166"/>
      <c r="C560" s="167"/>
      <c r="D560" s="103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5"/>
      <c r="T560" s="105"/>
    </row>
    <row r="561" spans="1:20" ht="13.2">
      <c r="A561" s="166"/>
      <c r="B561" s="166"/>
      <c r="C561" s="167"/>
      <c r="D561" s="103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5"/>
      <c r="T561" s="105"/>
    </row>
    <row r="562" spans="1:20" ht="13.2">
      <c r="A562" s="166"/>
      <c r="B562" s="166"/>
      <c r="C562" s="167"/>
      <c r="D562" s="103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5"/>
      <c r="T562" s="105"/>
    </row>
    <row r="563" spans="1:20" ht="13.2">
      <c r="A563" s="166"/>
      <c r="B563" s="166"/>
      <c r="C563" s="167"/>
      <c r="D563" s="103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5"/>
      <c r="T563" s="105"/>
    </row>
    <row r="564" spans="1:20" ht="13.2">
      <c r="A564" s="166"/>
      <c r="B564" s="166"/>
      <c r="C564" s="167"/>
      <c r="D564" s="103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5"/>
      <c r="T564" s="105"/>
    </row>
    <row r="565" spans="1:20" ht="13.2">
      <c r="A565" s="166"/>
      <c r="B565" s="166"/>
      <c r="C565" s="167"/>
      <c r="D565" s="103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5"/>
      <c r="T565" s="105"/>
    </row>
    <row r="566" spans="1:20" ht="13.2">
      <c r="A566" s="166"/>
      <c r="B566" s="166"/>
      <c r="C566" s="167"/>
      <c r="D566" s="103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5"/>
      <c r="T566" s="105"/>
    </row>
    <row r="567" spans="1:20" ht="13.2">
      <c r="A567" s="166"/>
      <c r="B567" s="166"/>
      <c r="C567" s="167"/>
      <c r="D567" s="103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5"/>
      <c r="T567" s="105"/>
    </row>
    <row r="568" spans="1:20" ht="13.2">
      <c r="A568" s="166"/>
      <c r="B568" s="166"/>
      <c r="C568" s="167"/>
      <c r="D568" s="103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5"/>
      <c r="T568" s="105"/>
    </row>
    <row r="569" spans="1:20" ht="13.2">
      <c r="A569" s="166"/>
      <c r="B569" s="166"/>
      <c r="C569" s="167"/>
      <c r="D569" s="103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5"/>
      <c r="T569" s="105"/>
    </row>
    <row r="570" spans="1:20" ht="13.2">
      <c r="A570" s="166"/>
      <c r="B570" s="166"/>
      <c r="C570" s="167"/>
      <c r="D570" s="103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5"/>
      <c r="T570" s="105"/>
    </row>
    <row r="571" spans="1:20" ht="13.2">
      <c r="A571" s="166"/>
      <c r="B571" s="166"/>
      <c r="C571" s="167"/>
      <c r="D571" s="103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5"/>
      <c r="T571" s="105"/>
    </row>
    <row r="572" spans="1:20" ht="13.2">
      <c r="A572" s="166"/>
      <c r="B572" s="166"/>
      <c r="C572" s="167"/>
      <c r="D572" s="103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5"/>
      <c r="T572" s="105"/>
    </row>
    <row r="573" spans="1:20" ht="13.2">
      <c r="A573" s="166"/>
      <c r="B573" s="166"/>
      <c r="C573" s="167"/>
      <c r="D573" s="103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5"/>
      <c r="T573" s="105"/>
    </row>
    <row r="574" spans="1:20" ht="13.2">
      <c r="A574" s="166"/>
      <c r="B574" s="166"/>
      <c r="C574" s="167"/>
      <c r="D574" s="103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5"/>
      <c r="T574" s="105"/>
    </row>
    <row r="575" spans="1:20" ht="13.2">
      <c r="A575" s="166"/>
      <c r="B575" s="166"/>
      <c r="C575" s="167"/>
      <c r="D575" s="103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5"/>
      <c r="T575" s="105"/>
    </row>
    <row r="576" spans="1:20" ht="13.2">
      <c r="A576" s="166"/>
      <c r="B576" s="166"/>
      <c r="C576" s="167"/>
      <c r="D576" s="103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5"/>
      <c r="T576" s="105"/>
    </row>
    <row r="577" spans="1:20" ht="13.2">
      <c r="A577" s="166"/>
      <c r="B577" s="166"/>
      <c r="C577" s="167"/>
      <c r="D577" s="103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5"/>
      <c r="T577" s="105"/>
    </row>
    <row r="578" spans="1:20" ht="13.2">
      <c r="A578" s="166"/>
      <c r="B578" s="166"/>
      <c r="C578" s="167"/>
      <c r="D578" s="103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5"/>
      <c r="T578" s="105"/>
    </row>
    <row r="579" spans="1:20" ht="13.2">
      <c r="A579" s="166"/>
      <c r="B579" s="166"/>
      <c r="C579" s="167"/>
      <c r="D579" s="103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5"/>
      <c r="T579" s="105"/>
    </row>
    <row r="580" spans="1:20" ht="13.2">
      <c r="A580" s="166"/>
      <c r="B580" s="166"/>
      <c r="C580" s="167"/>
      <c r="D580" s="103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5"/>
      <c r="T580" s="105"/>
    </row>
    <row r="581" spans="1:20" ht="13.2">
      <c r="A581" s="166"/>
      <c r="B581" s="166"/>
      <c r="C581" s="167"/>
      <c r="D581" s="103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5"/>
      <c r="T581" s="105"/>
    </row>
    <row r="582" spans="1:20" ht="13.2">
      <c r="A582" s="166"/>
      <c r="B582" s="166"/>
      <c r="C582" s="167"/>
      <c r="D582" s="103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5"/>
      <c r="T582" s="105"/>
    </row>
    <row r="583" spans="1:20" ht="13.2">
      <c r="A583" s="166"/>
      <c r="B583" s="166"/>
      <c r="C583" s="167"/>
      <c r="D583" s="103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5"/>
      <c r="T583" s="105"/>
    </row>
    <row r="584" spans="1:20" ht="13.2">
      <c r="A584" s="166"/>
      <c r="B584" s="166"/>
      <c r="C584" s="167"/>
      <c r="D584" s="103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5"/>
      <c r="T584" s="105"/>
    </row>
    <row r="585" spans="1:20" ht="13.2">
      <c r="A585" s="166"/>
      <c r="B585" s="166"/>
      <c r="C585" s="167"/>
      <c r="D585" s="103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5"/>
      <c r="T585" s="105"/>
    </row>
    <row r="586" spans="1:20" ht="13.2">
      <c r="A586" s="166"/>
      <c r="B586" s="166"/>
      <c r="C586" s="167"/>
      <c r="D586" s="103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5"/>
      <c r="T586" s="105"/>
    </row>
    <row r="587" spans="1:20" ht="13.2">
      <c r="A587" s="166"/>
      <c r="B587" s="166"/>
      <c r="C587" s="167"/>
      <c r="D587" s="103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5"/>
      <c r="T587" s="105"/>
    </row>
    <row r="588" spans="1:20" ht="13.2">
      <c r="A588" s="166"/>
      <c r="B588" s="166"/>
      <c r="C588" s="167"/>
      <c r="D588" s="103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5"/>
      <c r="T588" s="105"/>
    </row>
    <row r="589" spans="1:20" ht="13.2">
      <c r="A589" s="166"/>
      <c r="B589" s="166"/>
      <c r="C589" s="167"/>
      <c r="D589" s="103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5"/>
      <c r="T589" s="105"/>
    </row>
    <row r="590" spans="1:20" ht="13.2">
      <c r="A590" s="166"/>
      <c r="B590" s="166"/>
      <c r="C590" s="167"/>
      <c r="D590" s="103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5"/>
      <c r="T590" s="105"/>
    </row>
    <row r="591" spans="1:20" ht="13.2">
      <c r="A591" s="166"/>
      <c r="B591" s="166"/>
      <c r="C591" s="167"/>
      <c r="D591" s="103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5"/>
      <c r="T591" s="105"/>
    </row>
    <row r="592" spans="1:20" ht="13.2">
      <c r="A592" s="166"/>
      <c r="B592" s="166"/>
      <c r="C592" s="167"/>
      <c r="D592" s="103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5"/>
      <c r="T592" s="105"/>
    </row>
    <row r="593" spans="1:20" ht="13.2">
      <c r="A593" s="166"/>
      <c r="B593" s="166"/>
      <c r="C593" s="167"/>
      <c r="D593" s="103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5"/>
      <c r="T593" s="105"/>
    </row>
    <row r="594" spans="1:20" ht="13.2">
      <c r="A594" s="166"/>
      <c r="B594" s="166"/>
      <c r="C594" s="167"/>
      <c r="D594" s="103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5"/>
      <c r="T594" s="105"/>
    </row>
    <row r="595" spans="1:20" ht="13.2">
      <c r="A595" s="166"/>
      <c r="B595" s="166"/>
      <c r="C595" s="167"/>
      <c r="D595" s="103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5"/>
      <c r="T595" s="105"/>
    </row>
    <row r="596" spans="1:20" ht="13.2">
      <c r="A596" s="166"/>
      <c r="B596" s="166"/>
      <c r="C596" s="167"/>
      <c r="D596" s="103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5"/>
      <c r="T596" s="105"/>
    </row>
    <row r="597" spans="1:20" ht="13.2">
      <c r="A597" s="166"/>
      <c r="B597" s="166"/>
      <c r="C597" s="167"/>
      <c r="D597" s="103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5"/>
      <c r="T597" s="105"/>
    </row>
    <row r="598" spans="1:20" ht="13.2">
      <c r="A598" s="166"/>
      <c r="B598" s="166"/>
      <c r="C598" s="167"/>
      <c r="D598" s="103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5"/>
      <c r="T598" s="105"/>
    </row>
    <row r="599" spans="1:20" ht="13.2">
      <c r="A599" s="166"/>
      <c r="B599" s="166"/>
      <c r="C599" s="167"/>
      <c r="D599" s="103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5"/>
      <c r="T599" s="105"/>
    </row>
    <row r="600" spans="1:20" ht="13.2">
      <c r="A600" s="166"/>
      <c r="B600" s="166"/>
      <c r="C600" s="167"/>
      <c r="D600" s="103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5"/>
      <c r="T600" s="105"/>
    </row>
    <row r="601" spans="1:20" ht="13.2">
      <c r="A601" s="166"/>
      <c r="B601" s="166"/>
      <c r="C601" s="167"/>
      <c r="D601" s="103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5"/>
      <c r="T601" s="105"/>
    </row>
    <row r="602" spans="1:20" ht="13.2">
      <c r="A602" s="166"/>
      <c r="B602" s="166"/>
      <c r="C602" s="167"/>
      <c r="D602" s="103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5"/>
      <c r="T602" s="105"/>
    </row>
    <row r="603" spans="1:20" ht="13.2">
      <c r="A603" s="166"/>
      <c r="B603" s="166"/>
      <c r="C603" s="167"/>
      <c r="D603" s="103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5"/>
      <c r="T603" s="105"/>
    </row>
    <row r="604" spans="1:20" ht="13.2">
      <c r="A604" s="166"/>
      <c r="B604" s="166"/>
      <c r="C604" s="167"/>
      <c r="D604" s="103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5"/>
      <c r="T604" s="105"/>
    </row>
    <row r="605" spans="1:20" ht="13.2">
      <c r="A605" s="166"/>
      <c r="B605" s="166"/>
      <c r="C605" s="167"/>
      <c r="D605" s="103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5"/>
      <c r="T605" s="105"/>
    </row>
    <row r="606" spans="1:20" ht="13.2">
      <c r="A606" s="166"/>
      <c r="B606" s="166"/>
      <c r="C606" s="167"/>
      <c r="D606" s="103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5"/>
      <c r="T606" s="105"/>
    </row>
    <row r="607" spans="1:20" ht="13.2">
      <c r="A607" s="166"/>
      <c r="B607" s="166"/>
      <c r="C607" s="167"/>
      <c r="D607" s="103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5"/>
      <c r="T607" s="105"/>
    </row>
    <row r="608" spans="1:20" ht="13.2">
      <c r="A608" s="166"/>
      <c r="B608" s="166"/>
      <c r="C608" s="167"/>
      <c r="D608" s="103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5"/>
      <c r="T608" s="105"/>
    </row>
    <row r="609" spans="1:20" ht="13.2">
      <c r="A609" s="166"/>
      <c r="B609" s="166"/>
      <c r="C609" s="167"/>
      <c r="D609" s="103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5"/>
      <c r="T609" s="105"/>
    </row>
    <row r="610" spans="1:20" ht="13.2">
      <c r="A610" s="166"/>
      <c r="B610" s="166"/>
      <c r="C610" s="167"/>
      <c r="D610" s="103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5"/>
      <c r="T610" s="105"/>
    </row>
    <row r="611" spans="1:20" ht="13.2">
      <c r="A611" s="166"/>
      <c r="B611" s="166"/>
      <c r="C611" s="167"/>
      <c r="D611" s="103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5"/>
      <c r="T611" s="105"/>
    </row>
    <row r="612" spans="1:20" ht="13.2">
      <c r="A612" s="166"/>
      <c r="B612" s="166"/>
      <c r="C612" s="167"/>
      <c r="D612" s="103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5"/>
      <c r="T612" s="105"/>
    </row>
    <row r="613" spans="1:20" ht="13.2">
      <c r="A613" s="166"/>
      <c r="B613" s="166"/>
      <c r="C613" s="167"/>
      <c r="D613" s="103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5"/>
      <c r="T613" s="105"/>
    </row>
    <row r="614" spans="1:20" ht="13.2">
      <c r="A614" s="166"/>
      <c r="B614" s="166"/>
      <c r="C614" s="167"/>
      <c r="D614" s="103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5"/>
      <c r="T614" s="105"/>
    </row>
    <row r="615" spans="1:20" ht="13.2">
      <c r="A615" s="166"/>
      <c r="B615" s="166"/>
      <c r="C615" s="167"/>
      <c r="D615" s="103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5"/>
      <c r="T615" s="105"/>
    </row>
    <row r="616" spans="1:20" ht="13.2">
      <c r="A616" s="166"/>
      <c r="B616" s="166"/>
      <c r="C616" s="167"/>
      <c r="D616" s="103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5"/>
      <c r="T616" s="105"/>
    </row>
    <row r="617" spans="1:20" ht="13.2">
      <c r="A617" s="166"/>
      <c r="B617" s="166"/>
      <c r="C617" s="167"/>
      <c r="D617" s="103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5"/>
      <c r="T617" s="105"/>
    </row>
    <row r="618" spans="1:20" ht="13.2">
      <c r="A618" s="166"/>
      <c r="B618" s="166"/>
      <c r="C618" s="167"/>
      <c r="D618" s="103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5"/>
      <c r="T618" s="105"/>
    </row>
    <row r="619" spans="1:20" ht="13.2">
      <c r="A619" s="166"/>
      <c r="B619" s="166"/>
      <c r="C619" s="167"/>
      <c r="D619" s="103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5"/>
      <c r="T619" s="105"/>
    </row>
    <row r="620" spans="1:20" ht="13.2">
      <c r="A620" s="166"/>
      <c r="B620" s="166"/>
      <c r="C620" s="167"/>
      <c r="D620" s="103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5"/>
      <c r="T620" s="105"/>
    </row>
    <row r="621" spans="1:20" ht="13.2">
      <c r="A621" s="166"/>
      <c r="B621" s="166"/>
      <c r="C621" s="167"/>
      <c r="D621" s="103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5"/>
      <c r="T621" s="105"/>
    </row>
    <row r="622" spans="1:20" ht="13.2">
      <c r="A622" s="166"/>
      <c r="B622" s="166"/>
      <c r="C622" s="167"/>
      <c r="D622" s="103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5"/>
      <c r="T622" s="105"/>
    </row>
    <row r="623" spans="1:20" ht="13.2">
      <c r="A623" s="166"/>
      <c r="B623" s="166"/>
      <c r="C623" s="167"/>
      <c r="D623" s="103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5"/>
      <c r="T623" s="105"/>
    </row>
    <row r="624" spans="1:20" ht="13.2">
      <c r="A624" s="166"/>
      <c r="B624" s="166"/>
      <c r="C624" s="167"/>
      <c r="D624" s="103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5"/>
      <c r="T624" s="105"/>
    </row>
    <row r="625" spans="1:20" ht="13.2">
      <c r="A625" s="166"/>
      <c r="B625" s="166"/>
      <c r="C625" s="167"/>
      <c r="D625" s="103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5"/>
      <c r="T625" s="105"/>
    </row>
    <row r="626" spans="1:20" ht="13.2">
      <c r="A626" s="166"/>
      <c r="B626" s="166"/>
      <c r="C626" s="167"/>
      <c r="D626" s="103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5"/>
      <c r="T626" s="105"/>
    </row>
    <row r="627" spans="1:20" ht="13.2">
      <c r="A627" s="166"/>
      <c r="B627" s="166"/>
      <c r="C627" s="167"/>
      <c r="D627" s="103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5"/>
      <c r="T627" s="105"/>
    </row>
    <row r="628" spans="1:20" ht="13.2">
      <c r="A628" s="166"/>
      <c r="B628" s="166"/>
      <c r="C628" s="167"/>
      <c r="D628" s="103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5"/>
      <c r="T628" s="105"/>
    </row>
    <row r="629" spans="1:20" ht="13.2">
      <c r="A629" s="166"/>
      <c r="B629" s="166"/>
      <c r="C629" s="167"/>
      <c r="D629" s="103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5"/>
      <c r="T629" s="105"/>
    </row>
    <row r="630" spans="1:20" ht="13.2">
      <c r="A630" s="166"/>
      <c r="B630" s="166"/>
      <c r="C630" s="167"/>
      <c r="D630" s="103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5"/>
      <c r="T630" s="105"/>
    </row>
    <row r="631" spans="1:20" ht="13.2">
      <c r="A631" s="166"/>
      <c r="B631" s="166"/>
      <c r="C631" s="167"/>
      <c r="D631" s="103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5"/>
      <c r="T631" s="105"/>
    </row>
    <row r="632" spans="1:20" ht="13.2">
      <c r="A632" s="166"/>
      <c r="B632" s="166"/>
      <c r="C632" s="167"/>
      <c r="D632" s="103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5"/>
      <c r="T632" s="105"/>
    </row>
    <row r="633" spans="1:20" ht="13.2">
      <c r="A633" s="166"/>
      <c r="B633" s="166"/>
      <c r="C633" s="167"/>
      <c r="D633" s="103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5"/>
      <c r="T633" s="105"/>
    </row>
    <row r="634" spans="1:20" ht="13.2">
      <c r="A634" s="166"/>
      <c r="B634" s="166"/>
      <c r="C634" s="167"/>
      <c r="D634" s="103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5"/>
      <c r="T634" s="105"/>
    </row>
    <row r="635" spans="1:20" ht="13.2">
      <c r="A635" s="166"/>
      <c r="B635" s="166"/>
      <c r="C635" s="167"/>
      <c r="D635" s="103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5"/>
      <c r="T635" s="105"/>
    </row>
    <row r="636" spans="1:20" ht="13.2">
      <c r="A636" s="166"/>
      <c r="B636" s="166"/>
      <c r="C636" s="167"/>
      <c r="D636" s="103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5"/>
      <c r="T636" s="105"/>
    </row>
    <row r="637" spans="1:20" ht="13.2">
      <c r="A637" s="166"/>
      <c r="B637" s="166"/>
      <c r="C637" s="167"/>
      <c r="D637" s="103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5"/>
      <c r="T637" s="105"/>
    </row>
    <row r="638" spans="1:20" ht="13.2">
      <c r="A638" s="166"/>
      <c r="B638" s="166"/>
      <c r="C638" s="167"/>
      <c r="D638" s="103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5"/>
      <c r="T638" s="105"/>
    </row>
    <row r="639" spans="1:20" ht="13.2">
      <c r="A639" s="166"/>
      <c r="B639" s="166"/>
      <c r="C639" s="167"/>
      <c r="D639" s="103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5"/>
      <c r="T639" s="105"/>
    </row>
    <row r="640" spans="1:20" ht="13.2">
      <c r="A640" s="166"/>
      <c r="B640" s="166"/>
      <c r="C640" s="167"/>
      <c r="D640" s="103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5"/>
      <c r="T640" s="105"/>
    </row>
    <row r="641" spans="1:20" ht="13.2">
      <c r="A641" s="166"/>
      <c r="B641" s="166"/>
      <c r="C641" s="167"/>
      <c r="D641" s="103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5"/>
      <c r="T641" s="105"/>
    </row>
    <row r="642" spans="1:20" ht="13.2">
      <c r="A642" s="166"/>
      <c r="B642" s="166"/>
      <c r="C642" s="167"/>
      <c r="D642" s="103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5"/>
      <c r="T642" s="105"/>
    </row>
    <row r="643" spans="1:20" ht="13.2">
      <c r="A643" s="166"/>
      <c r="B643" s="166"/>
      <c r="C643" s="167"/>
      <c r="D643" s="103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5"/>
      <c r="T643" s="105"/>
    </row>
    <row r="644" spans="1:20" ht="13.2">
      <c r="A644" s="166"/>
      <c r="B644" s="166"/>
      <c r="C644" s="167"/>
      <c r="D644" s="103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5"/>
      <c r="T644" s="105"/>
    </row>
    <row r="645" spans="1:20" ht="13.2">
      <c r="A645" s="166"/>
      <c r="B645" s="166"/>
      <c r="C645" s="167"/>
      <c r="D645" s="103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5"/>
      <c r="T645" s="105"/>
    </row>
    <row r="646" spans="1:20" ht="13.2">
      <c r="A646" s="166"/>
      <c r="B646" s="166"/>
      <c r="C646" s="167"/>
      <c r="D646" s="103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5"/>
      <c r="T646" s="105"/>
    </row>
    <row r="647" spans="1:20" ht="13.2">
      <c r="A647" s="166"/>
      <c r="B647" s="166"/>
      <c r="C647" s="167"/>
      <c r="D647" s="103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5"/>
      <c r="T647" s="105"/>
    </row>
    <row r="648" spans="1:20" ht="13.2">
      <c r="A648" s="166"/>
      <c r="B648" s="166"/>
      <c r="C648" s="167"/>
      <c r="D648" s="103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5"/>
      <c r="T648" s="105"/>
    </row>
    <row r="649" spans="1:20" ht="13.2">
      <c r="A649" s="166"/>
      <c r="B649" s="166"/>
      <c r="C649" s="167"/>
      <c r="D649" s="103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5"/>
      <c r="T649" s="105"/>
    </row>
    <row r="650" spans="1:20" ht="13.2">
      <c r="A650" s="166"/>
      <c r="B650" s="166"/>
      <c r="C650" s="167"/>
      <c r="D650" s="103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5"/>
      <c r="T650" s="105"/>
    </row>
    <row r="651" spans="1:20" ht="13.2">
      <c r="A651" s="166"/>
      <c r="B651" s="166"/>
      <c r="C651" s="167"/>
      <c r="D651" s="103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5"/>
      <c r="T651" s="105"/>
    </row>
    <row r="652" spans="1:20" ht="13.2">
      <c r="A652" s="166"/>
      <c r="B652" s="166"/>
      <c r="C652" s="167"/>
      <c r="D652" s="103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5"/>
      <c r="T652" s="105"/>
    </row>
    <row r="653" spans="1:20" ht="13.2">
      <c r="A653" s="166"/>
      <c r="B653" s="166"/>
      <c r="C653" s="167"/>
      <c r="D653" s="103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5"/>
      <c r="T653" s="105"/>
    </row>
    <row r="654" spans="1:20" ht="13.2">
      <c r="A654" s="166"/>
      <c r="B654" s="166"/>
      <c r="C654" s="167"/>
      <c r="D654" s="103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5"/>
      <c r="T654" s="105"/>
    </row>
    <row r="655" spans="1:20" ht="13.2">
      <c r="A655" s="166"/>
      <c r="B655" s="166"/>
      <c r="C655" s="167"/>
      <c r="D655" s="103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5"/>
      <c r="T655" s="105"/>
    </row>
    <row r="656" spans="1:20" ht="13.2">
      <c r="A656" s="166"/>
      <c r="B656" s="166"/>
      <c r="C656" s="167"/>
      <c r="D656" s="103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5"/>
      <c r="T656" s="105"/>
    </row>
    <row r="657" spans="1:20" ht="13.2">
      <c r="A657" s="166"/>
      <c r="B657" s="166"/>
      <c r="C657" s="167"/>
      <c r="D657" s="103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5"/>
      <c r="T657" s="105"/>
    </row>
    <row r="658" spans="1:20" ht="13.2">
      <c r="A658" s="166"/>
      <c r="B658" s="166"/>
      <c r="C658" s="167"/>
      <c r="D658" s="103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5"/>
      <c r="T658" s="105"/>
    </row>
    <row r="659" spans="1:20" ht="13.2">
      <c r="A659" s="166"/>
      <c r="B659" s="166"/>
      <c r="C659" s="167"/>
      <c r="D659" s="103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5"/>
      <c r="T659" s="105"/>
    </row>
    <row r="660" spans="1:20" ht="13.2">
      <c r="A660" s="166"/>
      <c r="B660" s="166"/>
      <c r="C660" s="167"/>
      <c r="D660" s="103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5"/>
      <c r="T660" s="105"/>
    </row>
    <row r="661" spans="1:20" ht="13.2">
      <c r="A661" s="166"/>
      <c r="B661" s="166"/>
      <c r="C661" s="167"/>
      <c r="D661" s="103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5"/>
      <c r="T661" s="105"/>
    </row>
    <row r="662" spans="1:20" ht="13.2">
      <c r="A662" s="166"/>
      <c r="B662" s="166"/>
      <c r="C662" s="167"/>
      <c r="D662" s="103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5"/>
      <c r="T662" s="105"/>
    </row>
    <row r="663" spans="1:20" ht="13.2">
      <c r="A663" s="166"/>
      <c r="B663" s="166"/>
      <c r="C663" s="167"/>
      <c r="D663" s="103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5"/>
      <c r="T663" s="105"/>
    </row>
    <row r="664" spans="1:20" ht="13.2">
      <c r="A664" s="166"/>
      <c r="B664" s="166"/>
      <c r="C664" s="167"/>
      <c r="D664" s="103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5"/>
      <c r="T664" s="105"/>
    </row>
    <row r="665" spans="1:20" ht="13.2">
      <c r="A665" s="166"/>
      <c r="B665" s="166"/>
      <c r="C665" s="167"/>
      <c r="D665" s="103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5"/>
      <c r="T665" s="105"/>
    </row>
    <row r="666" spans="1:20" ht="13.2">
      <c r="A666" s="166"/>
      <c r="B666" s="166"/>
      <c r="C666" s="167"/>
      <c r="D666" s="103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5"/>
      <c r="T666" s="105"/>
    </row>
    <row r="667" spans="1:20" ht="13.2">
      <c r="A667" s="166"/>
      <c r="B667" s="166"/>
      <c r="C667" s="167"/>
      <c r="D667" s="103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5"/>
      <c r="T667" s="105"/>
    </row>
    <row r="668" spans="1:20" ht="13.2">
      <c r="A668" s="166"/>
      <c r="B668" s="166"/>
      <c r="C668" s="167"/>
      <c r="D668" s="103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5"/>
      <c r="T668" s="105"/>
    </row>
    <row r="669" spans="1:20" ht="13.2">
      <c r="A669" s="166"/>
      <c r="B669" s="166"/>
      <c r="C669" s="167"/>
      <c r="D669" s="103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5"/>
      <c r="T669" s="105"/>
    </row>
    <row r="670" spans="1:20" ht="13.2">
      <c r="A670" s="166"/>
      <c r="B670" s="166"/>
      <c r="C670" s="167"/>
      <c r="D670" s="103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5"/>
      <c r="T670" s="105"/>
    </row>
    <row r="671" spans="1:20" ht="13.2">
      <c r="A671" s="166"/>
      <c r="B671" s="166"/>
      <c r="C671" s="167"/>
      <c r="D671" s="103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5"/>
      <c r="T671" s="105"/>
    </row>
    <row r="672" spans="1:20" ht="13.2">
      <c r="A672" s="166"/>
      <c r="B672" s="166"/>
      <c r="C672" s="167"/>
      <c r="D672" s="103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5"/>
      <c r="T672" s="105"/>
    </row>
    <row r="673" spans="1:20" ht="13.2">
      <c r="A673" s="166"/>
      <c r="B673" s="166"/>
      <c r="C673" s="167"/>
      <c r="D673" s="103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5"/>
      <c r="T673" s="105"/>
    </row>
    <row r="674" spans="1:20" ht="13.2">
      <c r="A674" s="166"/>
      <c r="B674" s="166"/>
      <c r="C674" s="167"/>
      <c r="D674" s="103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5"/>
      <c r="T674" s="105"/>
    </row>
    <row r="675" spans="1:20" ht="13.2">
      <c r="A675" s="166"/>
      <c r="B675" s="166"/>
      <c r="C675" s="167"/>
      <c r="D675" s="103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5"/>
      <c r="T675" s="105"/>
    </row>
    <row r="676" spans="1:20" ht="13.2">
      <c r="A676" s="166"/>
      <c r="B676" s="166"/>
      <c r="C676" s="167"/>
      <c r="D676" s="103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5"/>
      <c r="T676" s="105"/>
    </row>
    <row r="677" spans="1:20" ht="13.2">
      <c r="A677" s="166"/>
      <c r="B677" s="166"/>
      <c r="C677" s="167"/>
      <c r="D677" s="103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5"/>
      <c r="T677" s="105"/>
    </row>
    <row r="678" spans="1:20" ht="13.2">
      <c r="A678" s="166"/>
      <c r="B678" s="166"/>
      <c r="C678" s="167"/>
      <c r="D678" s="103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5"/>
      <c r="T678" s="105"/>
    </row>
    <row r="679" spans="1:20" ht="13.2">
      <c r="A679" s="166"/>
      <c r="B679" s="166"/>
      <c r="C679" s="167"/>
      <c r="D679" s="103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5"/>
      <c r="T679" s="105"/>
    </row>
    <row r="680" spans="1:20" ht="13.2">
      <c r="A680" s="166"/>
      <c r="B680" s="166"/>
      <c r="C680" s="167"/>
      <c r="D680" s="103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5"/>
      <c r="T680" s="105"/>
    </row>
    <row r="681" spans="1:20" ht="13.2">
      <c r="A681" s="166"/>
      <c r="B681" s="166"/>
      <c r="C681" s="167"/>
      <c r="D681" s="103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5"/>
      <c r="T681" s="105"/>
    </row>
    <row r="682" spans="1:20" ht="13.2">
      <c r="A682" s="166"/>
      <c r="B682" s="166"/>
      <c r="C682" s="167"/>
      <c r="D682" s="103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5"/>
      <c r="T682" s="105"/>
    </row>
    <row r="683" spans="1:20" ht="13.2">
      <c r="A683" s="166"/>
      <c r="B683" s="166"/>
      <c r="C683" s="167"/>
      <c r="D683" s="103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5"/>
      <c r="T683" s="105"/>
    </row>
    <row r="684" spans="1:20" ht="13.2">
      <c r="A684" s="166"/>
      <c r="B684" s="166"/>
      <c r="C684" s="167"/>
      <c r="D684" s="103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5"/>
      <c r="T684" s="105"/>
    </row>
    <row r="685" spans="1:20" ht="13.2">
      <c r="A685" s="166"/>
      <c r="B685" s="166"/>
      <c r="C685" s="167"/>
      <c r="D685" s="103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5"/>
      <c r="T685" s="105"/>
    </row>
    <row r="686" spans="1:20" ht="13.2">
      <c r="A686" s="166"/>
      <c r="B686" s="166"/>
      <c r="C686" s="167"/>
      <c r="D686" s="103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5"/>
      <c r="T686" s="105"/>
    </row>
    <row r="687" spans="1:20" ht="13.2">
      <c r="A687" s="166"/>
      <c r="B687" s="166"/>
      <c r="C687" s="167"/>
      <c r="D687" s="103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5"/>
      <c r="T687" s="105"/>
    </row>
    <row r="688" spans="1:20" ht="13.2">
      <c r="A688" s="166"/>
      <c r="B688" s="166"/>
      <c r="C688" s="167"/>
      <c r="D688" s="103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5"/>
      <c r="T688" s="105"/>
    </row>
    <row r="689" spans="1:20" ht="13.2">
      <c r="A689" s="166"/>
      <c r="B689" s="166"/>
      <c r="C689" s="167"/>
      <c r="D689" s="103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5"/>
      <c r="T689" s="105"/>
    </row>
    <row r="690" spans="1:20" ht="13.2">
      <c r="A690" s="166"/>
      <c r="B690" s="166"/>
      <c r="C690" s="167"/>
      <c r="D690" s="103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5"/>
      <c r="T690" s="105"/>
    </row>
    <row r="691" spans="1:20" ht="13.2">
      <c r="A691" s="166"/>
      <c r="B691" s="166"/>
      <c r="C691" s="167"/>
      <c r="D691" s="103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5"/>
      <c r="T691" s="105"/>
    </row>
    <row r="692" spans="1:20" ht="13.2">
      <c r="A692" s="166"/>
      <c r="B692" s="166"/>
      <c r="C692" s="167"/>
      <c r="D692" s="103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5"/>
      <c r="T692" s="105"/>
    </row>
    <row r="693" spans="1:20" ht="13.2">
      <c r="A693" s="166"/>
      <c r="B693" s="166"/>
      <c r="C693" s="167"/>
      <c r="D693" s="103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5"/>
      <c r="T693" s="105"/>
    </row>
    <row r="694" spans="1:20" ht="13.2">
      <c r="A694" s="166"/>
      <c r="B694" s="166"/>
      <c r="C694" s="167"/>
      <c r="D694" s="103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5"/>
      <c r="T694" s="105"/>
    </row>
    <row r="695" spans="1:20" ht="13.2">
      <c r="A695" s="166"/>
      <c r="B695" s="166"/>
      <c r="C695" s="167"/>
      <c r="D695" s="103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5"/>
      <c r="T695" s="105"/>
    </row>
    <row r="696" spans="1:20" ht="13.2">
      <c r="A696" s="166"/>
      <c r="B696" s="166"/>
      <c r="C696" s="167"/>
      <c r="D696" s="103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5"/>
      <c r="T696" s="105"/>
    </row>
    <row r="697" spans="1:20" ht="13.2">
      <c r="A697" s="166"/>
      <c r="B697" s="166"/>
      <c r="C697" s="167"/>
      <c r="D697" s="103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5"/>
      <c r="T697" s="105"/>
    </row>
    <row r="698" spans="1:20" ht="13.2">
      <c r="A698" s="166"/>
      <c r="B698" s="166"/>
      <c r="C698" s="167"/>
      <c r="D698" s="103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5"/>
      <c r="T698" s="105"/>
    </row>
    <row r="699" spans="1:20" ht="13.2">
      <c r="A699" s="166"/>
      <c r="B699" s="166"/>
      <c r="C699" s="167"/>
      <c r="D699" s="103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5"/>
      <c r="T699" s="105"/>
    </row>
    <row r="700" spans="1:20" ht="13.2">
      <c r="A700" s="166"/>
      <c r="B700" s="166"/>
      <c r="C700" s="167"/>
      <c r="D700" s="103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5"/>
      <c r="T700" s="105"/>
    </row>
    <row r="701" spans="1:20" ht="13.2">
      <c r="A701" s="166"/>
      <c r="B701" s="166"/>
      <c r="C701" s="167"/>
      <c r="D701" s="103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5"/>
      <c r="T701" s="105"/>
    </row>
    <row r="702" spans="1:20" ht="13.2">
      <c r="A702" s="166"/>
      <c r="B702" s="166"/>
      <c r="C702" s="167"/>
      <c r="D702" s="103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5"/>
      <c r="T702" s="105"/>
    </row>
    <row r="703" spans="1:20" ht="13.2">
      <c r="A703" s="166"/>
      <c r="B703" s="166"/>
      <c r="C703" s="167"/>
      <c r="D703" s="103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5"/>
      <c r="T703" s="105"/>
    </row>
    <row r="704" spans="1:20" ht="13.2">
      <c r="A704" s="166"/>
      <c r="B704" s="166"/>
      <c r="C704" s="167"/>
      <c r="D704" s="103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5"/>
      <c r="T704" s="105"/>
    </row>
    <row r="705" spans="1:20" ht="13.2">
      <c r="A705" s="166"/>
      <c r="B705" s="166"/>
      <c r="C705" s="167"/>
      <c r="D705" s="103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5"/>
      <c r="T705" s="105"/>
    </row>
    <row r="706" spans="1:20" ht="13.2">
      <c r="A706" s="166"/>
      <c r="B706" s="166"/>
      <c r="C706" s="167"/>
      <c r="D706" s="103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5"/>
      <c r="T706" s="105"/>
    </row>
    <row r="707" spans="1:20" ht="13.2">
      <c r="A707" s="166"/>
      <c r="B707" s="166"/>
      <c r="C707" s="167"/>
      <c r="D707" s="103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5"/>
      <c r="T707" s="105"/>
    </row>
    <row r="708" spans="1:20" ht="13.2">
      <c r="A708" s="166"/>
      <c r="B708" s="166"/>
      <c r="C708" s="167"/>
      <c r="D708" s="103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5"/>
      <c r="T708" s="105"/>
    </row>
    <row r="709" spans="1:20" ht="13.2">
      <c r="A709" s="166"/>
      <c r="B709" s="166"/>
      <c r="C709" s="167"/>
      <c r="D709" s="103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5"/>
      <c r="T709" s="105"/>
    </row>
    <row r="710" spans="1:20" ht="13.2">
      <c r="A710" s="166"/>
      <c r="B710" s="166"/>
      <c r="C710" s="167"/>
      <c r="D710" s="103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5"/>
      <c r="T710" s="105"/>
    </row>
    <row r="711" spans="1:20" ht="13.2">
      <c r="A711" s="166"/>
      <c r="B711" s="166"/>
      <c r="C711" s="167"/>
      <c r="D711" s="103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5"/>
      <c r="T711" s="105"/>
    </row>
    <row r="712" spans="1:20" ht="13.2">
      <c r="A712" s="166"/>
      <c r="B712" s="166"/>
      <c r="C712" s="167"/>
      <c r="D712" s="103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5"/>
      <c r="T712" s="105"/>
    </row>
    <row r="713" spans="1:20" ht="13.2">
      <c r="A713" s="166"/>
      <c r="B713" s="166"/>
      <c r="C713" s="167"/>
      <c r="D713" s="103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5"/>
      <c r="T713" s="105"/>
    </row>
    <row r="714" spans="1:20" ht="13.2">
      <c r="A714" s="166"/>
      <c r="B714" s="166"/>
      <c r="C714" s="167"/>
      <c r="D714" s="103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5"/>
      <c r="T714" s="105"/>
    </row>
    <row r="715" spans="1:20" ht="13.2">
      <c r="A715" s="166"/>
      <c r="B715" s="166"/>
      <c r="C715" s="167"/>
      <c r="D715" s="103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5"/>
      <c r="T715" s="105"/>
    </row>
    <row r="716" spans="1:20" ht="13.2">
      <c r="A716" s="166"/>
      <c r="B716" s="166"/>
      <c r="C716" s="167"/>
      <c r="D716" s="103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5"/>
      <c r="T716" s="105"/>
    </row>
    <row r="717" spans="1:20" ht="13.2">
      <c r="A717" s="166"/>
      <c r="B717" s="166"/>
      <c r="C717" s="167"/>
      <c r="D717" s="103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5"/>
      <c r="T717" s="105"/>
    </row>
    <row r="718" spans="1:20" ht="13.2">
      <c r="A718" s="166"/>
      <c r="B718" s="166"/>
      <c r="C718" s="167"/>
      <c r="D718" s="103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5"/>
      <c r="T718" s="105"/>
    </row>
    <row r="719" spans="1:20" ht="13.2">
      <c r="A719" s="166"/>
      <c r="B719" s="166"/>
      <c r="C719" s="167"/>
      <c r="D719" s="103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5"/>
      <c r="T719" s="105"/>
    </row>
    <row r="720" spans="1:20" ht="13.2">
      <c r="A720" s="166"/>
      <c r="B720" s="166"/>
      <c r="C720" s="167"/>
      <c r="D720" s="103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5"/>
      <c r="T720" s="105"/>
    </row>
    <row r="721" spans="1:20" ht="13.2">
      <c r="A721" s="166"/>
      <c r="B721" s="166"/>
      <c r="C721" s="167"/>
      <c r="D721" s="103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5"/>
      <c r="T721" s="105"/>
    </row>
    <row r="722" spans="1:20" ht="13.2">
      <c r="A722" s="166"/>
      <c r="B722" s="166"/>
      <c r="C722" s="167"/>
      <c r="D722" s="103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5"/>
      <c r="T722" s="105"/>
    </row>
    <row r="723" spans="1:20" ht="13.2">
      <c r="A723" s="166"/>
      <c r="B723" s="166"/>
      <c r="C723" s="167"/>
      <c r="D723" s="103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5"/>
      <c r="T723" s="105"/>
    </row>
    <row r="724" spans="1:20" ht="13.2">
      <c r="A724" s="166"/>
      <c r="B724" s="166"/>
      <c r="C724" s="167"/>
      <c r="D724" s="103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5"/>
      <c r="T724" s="105"/>
    </row>
    <row r="725" spans="1:20" ht="13.2">
      <c r="A725" s="166"/>
      <c r="B725" s="166"/>
      <c r="C725" s="167"/>
      <c r="D725" s="103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5"/>
      <c r="T725" s="105"/>
    </row>
    <row r="726" spans="1:20" ht="13.2">
      <c r="A726" s="166"/>
      <c r="B726" s="166"/>
      <c r="C726" s="167"/>
      <c r="D726" s="103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5"/>
      <c r="T726" s="105"/>
    </row>
    <row r="727" spans="1:20" ht="13.2">
      <c r="A727" s="166"/>
      <c r="B727" s="166"/>
      <c r="C727" s="167"/>
      <c r="D727" s="103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5"/>
      <c r="T727" s="105"/>
    </row>
    <row r="728" spans="1:20" ht="13.2">
      <c r="A728" s="166"/>
      <c r="B728" s="166"/>
      <c r="C728" s="167"/>
      <c r="D728" s="103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5"/>
      <c r="T728" s="105"/>
    </row>
    <row r="729" spans="1:20" ht="13.2">
      <c r="A729" s="166"/>
      <c r="B729" s="166"/>
      <c r="C729" s="167"/>
      <c r="D729" s="103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5"/>
      <c r="T729" s="105"/>
    </row>
    <row r="730" spans="1:20" ht="13.2">
      <c r="A730" s="166"/>
      <c r="B730" s="166"/>
      <c r="C730" s="167"/>
      <c r="D730" s="103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5"/>
      <c r="T730" s="105"/>
    </row>
    <row r="731" spans="1:20" ht="13.2">
      <c r="A731" s="166"/>
      <c r="B731" s="166"/>
      <c r="C731" s="167"/>
      <c r="D731" s="103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5"/>
      <c r="T731" s="105"/>
    </row>
    <row r="732" spans="1:20" ht="13.2">
      <c r="A732" s="166"/>
      <c r="B732" s="166"/>
      <c r="C732" s="167"/>
      <c r="D732" s="103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5"/>
      <c r="T732" s="105"/>
    </row>
    <row r="733" spans="1:20" ht="13.2">
      <c r="A733" s="166"/>
      <c r="B733" s="166"/>
      <c r="C733" s="167"/>
      <c r="D733" s="103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5"/>
      <c r="T733" s="105"/>
    </row>
    <row r="734" spans="1:20" ht="13.2">
      <c r="A734" s="166"/>
      <c r="B734" s="166"/>
      <c r="C734" s="167"/>
      <c r="D734" s="103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5"/>
      <c r="T734" s="105"/>
    </row>
    <row r="735" spans="1:20" ht="13.2">
      <c r="A735" s="166"/>
      <c r="B735" s="166"/>
      <c r="C735" s="167"/>
      <c r="D735" s="103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5"/>
      <c r="T735" s="105"/>
    </row>
    <row r="736" spans="1:20" ht="13.2">
      <c r="A736" s="166"/>
      <c r="B736" s="166"/>
      <c r="C736" s="167"/>
      <c r="D736" s="103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5"/>
      <c r="T736" s="105"/>
    </row>
    <row r="737" spans="1:20" ht="13.2">
      <c r="A737" s="166"/>
      <c r="B737" s="166"/>
      <c r="C737" s="167"/>
      <c r="D737" s="103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5"/>
      <c r="T737" s="105"/>
    </row>
    <row r="738" spans="1:20" ht="13.2">
      <c r="A738" s="166"/>
      <c r="B738" s="166"/>
      <c r="C738" s="167"/>
      <c r="D738" s="103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5"/>
      <c r="T738" s="105"/>
    </row>
    <row r="739" spans="1:20" ht="13.2">
      <c r="A739" s="166"/>
      <c r="B739" s="166"/>
      <c r="C739" s="167"/>
      <c r="D739" s="103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5"/>
      <c r="T739" s="105"/>
    </row>
    <row r="740" spans="1:20" ht="13.2">
      <c r="A740" s="166"/>
      <c r="B740" s="166"/>
      <c r="C740" s="167"/>
      <c r="D740" s="103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5"/>
      <c r="T740" s="105"/>
    </row>
    <row r="741" spans="1:20" ht="13.2">
      <c r="A741" s="166"/>
      <c r="B741" s="166"/>
      <c r="C741" s="167"/>
      <c r="D741" s="103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5"/>
      <c r="T741" s="105"/>
    </row>
    <row r="742" spans="1:20" ht="13.2">
      <c r="A742" s="166"/>
      <c r="B742" s="166"/>
      <c r="C742" s="167"/>
      <c r="D742" s="103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5"/>
      <c r="T742" s="105"/>
    </row>
    <row r="743" spans="1:20" ht="13.2">
      <c r="A743" s="166"/>
      <c r="B743" s="166"/>
      <c r="C743" s="167"/>
      <c r="D743" s="103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5"/>
      <c r="T743" s="105"/>
    </row>
    <row r="744" spans="1:20" ht="13.2">
      <c r="A744" s="166"/>
      <c r="B744" s="166"/>
      <c r="C744" s="167"/>
      <c r="D744" s="103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5"/>
      <c r="T744" s="105"/>
    </row>
    <row r="745" spans="1:20" ht="13.2">
      <c r="A745" s="166"/>
      <c r="B745" s="166"/>
      <c r="C745" s="167"/>
      <c r="D745" s="103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5"/>
      <c r="T745" s="105"/>
    </row>
    <row r="746" spans="1:20" ht="13.2">
      <c r="A746" s="166"/>
      <c r="B746" s="166"/>
      <c r="C746" s="167"/>
      <c r="D746" s="103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5"/>
      <c r="T746" s="105"/>
    </row>
    <row r="747" spans="1:20" ht="13.2">
      <c r="A747" s="166"/>
      <c r="B747" s="166"/>
      <c r="C747" s="167"/>
      <c r="D747" s="103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5"/>
      <c r="T747" s="105"/>
    </row>
    <row r="748" spans="1:20" ht="13.2">
      <c r="A748" s="166"/>
      <c r="B748" s="166"/>
      <c r="C748" s="167"/>
      <c r="D748" s="103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5"/>
      <c r="T748" s="105"/>
    </row>
    <row r="749" spans="1:20" ht="13.2">
      <c r="A749" s="166"/>
      <c r="B749" s="166"/>
      <c r="C749" s="167"/>
      <c r="D749" s="103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5"/>
      <c r="T749" s="105"/>
    </row>
    <row r="750" spans="1:20" ht="13.2">
      <c r="A750" s="166"/>
      <c r="B750" s="166"/>
      <c r="C750" s="167"/>
      <c r="D750" s="103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5"/>
      <c r="T750" s="105"/>
    </row>
    <row r="751" spans="1:20" ht="13.2">
      <c r="A751" s="166"/>
      <c r="B751" s="166"/>
      <c r="C751" s="167"/>
      <c r="D751" s="103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5"/>
      <c r="T751" s="105"/>
    </row>
    <row r="752" spans="1:20" ht="13.2">
      <c r="A752" s="166"/>
      <c r="B752" s="166"/>
      <c r="C752" s="167"/>
      <c r="D752" s="103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5"/>
      <c r="T752" s="105"/>
    </row>
    <row r="753" spans="1:20" ht="13.2">
      <c r="A753" s="166"/>
      <c r="B753" s="166"/>
      <c r="C753" s="167"/>
      <c r="D753" s="103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5"/>
      <c r="T753" s="105"/>
    </row>
    <row r="754" spans="1:20" ht="13.2">
      <c r="A754" s="166"/>
      <c r="B754" s="166"/>
      <c r="C754" s="167"/>
      <c r="D754" s="103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5"/>
      <c r="T754" s="105"/>
    </row>
    <row r="755" spans="1:20" ht="13.2">
      <c r="A755" s="166"/>
      <c r="B755" s="166"/>
      <c r="C755" s="167"/>
      <c r="D755" s="103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5"/>
      <c r="T755" s="105"/>
    </row>
    <row r="756" spans="1:20" ht="13.2">
      <c r="A756" s="166"/>
      <c r="B756" s="166"/>
      <c r="C756" s="167"/>
      <c r="D756" s="103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5"/>
      <c r="T756" s="105"/>
    </row>
    <row r="757" spans="1:20" ht="13.2">
      <c r="A757" s="166"/>
      <c r="B757" s="166"/>
      <c r="C757" s="167"/>
      <c r="D757" s="103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5"/>
      <c r="T757" s="105"/>
    </row>
    <row r="758" spans="1:20" ht="13.2">
      <c r="A758" s="166"/>
      <c r="B758" s="166"/>
      <c r="C758" s="167"/>
      <c r="D758" s="103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5"/>
      <c r="T758" s="105"/>
    </row>
    <row r="759" spans="1:20" ht="13.2">
      <c r="A759" s="166"/>
      <c r="B759" s="166"/>
      <c r="C759" s="167"/>
      <c r="D759" s="103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5"/>
      <c r="T759" s="105"/>
    </row>
    <row r="760" spans="1:20" ht="13.2">
      <c r="A760" s="166"/>
      <c r="B760" s="166"/>
      <c r="C760" s="167"/>
      <c r="D760" s="103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5"/>
      <c r="T760" s="105"/>
    </row>
    <row r="761" spans="1:20" ht="13.2">
      <c r="A761" s="166"/>
      <c r="B761" s="166"/>
      <c r="C761" s="167"/>
      <c r="D761" s="103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5"/>
      <c r="T761" s="105"/>
    </row>
    <row r="762" spans="1:20" ht="13.2">
      <c r="A762" s="166"/>
      <c r="B762" s="166"/>
      <c r="C762" s="167"/>
      <c r="D762" s="103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5"/>
      <c r="T762" s="105"/>
    </row>
    <row r="763" spans="1:20" ht="13.2">
      <c r="A763" s="166"/>
      <c r="B763" s="166"/>
      <c r="C763" s="167"/>
      <c r="D763" s="103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5"/>
      <c r="T763" s="105"/>
    </row>
    <row r="764" spans="1:20" ht="13.2">
      <c r="A764" s="166"/>
      <c r="B764" s="166"/>
      <c r="C764" s="167"/>
      <c r="D764" s="103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5"/>
      <c r="T764" s="105"/>
    </row>
    <row r="765" spans="1:20" ht="13.2">
      <c r="A765" s="166"/>
      <c r="B765" s="166"/>
      <c r="C765" s="167"/>
      <c r="D765" s="103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5"/>
      <c r="T765" s="105"/>
    </row>
    <row r="766" spans="1:20" ht="13.2">
      <c r="A766" s="166"/>
      <c r="B766" s="166"/>
      <c r="C766" s="167"/>
      <c r="D766" s="103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5"/>
      <c r="T766" s="105"/>
    </row>
    <row r="767" spans="1:20" ht="13.2">
      <c r="A767" s="166"/>
      <c r="B767" s="166"/>
      <c r="C767" s="167"/>
      <c r="D767" s="103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5"/>
      <c r="T767" s="105"/>
    </row>
    <row r="768" spans="1:20" ht="13.2">
      <c r="A768" s="166"/>
      <c r="B768" s="166"/>
      <c r="C768" s="167"/>
      <c r="D768" s="103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5"/>
      <c r="T768" s="105"/>
    </row>
    <row r="769" spans="1:20" ht="13.2">
      <c r="A769" s="166"/>
      <c r="B769" s="166"/>
      <c r="C769" s="167"/>
      <c r="D769" s="103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5"/>
      <c r="T769" s="105"/>
    </row>
    <row r="770" spans="1:20" ht="13.2">
      <c r="A770" s="166"/>
      <c r="B770" s="166"/>
      <c r="C770" s="167"/>
      <c r="D770" s="103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5"/>
      <c r="T770" s="105"/>
    </row>
    <row r="771" spans="1:20" ht="13.2">
      <c r="A771" s="166"/>
      <c r="B771" s="166"/>
      <c r="C771" s="167"/>
      <c r="D771" s="103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5"/>
      <c r="T771" s="105"/>
    </row>
    <row r="772" spans="1:20" ht="13.2">
      <c r="A772" s="166"/>
      <c r="B772" s="166"/>
      <c r="C772" s="167"/>
      <c r="D772" s="103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5"/>
      <c r="T772" s="105"/>
    </row>
    <row r="773" spans="1:20" ht="13.2">
      <c r="A773" s="166"/>
      <c r="B773" s="166"/>
      <c r="C773" s="167"/>
      <c r="D773" s="103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5"/>
      <c r="T773" s="105"/>
    </row>
    <row r="774" spans="1:20" ht="13.2">
      <c r="A774" s="166"/>
      <c r="B774" s="166"/>
      <c r="C774" s="167"/>
      <c r="D774" s="103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5"/>
      <c r="T774" s="105"/>
    </row>
    <row r="775" spans="1:20" ht="13.2">
      <c r="A775" s="166"/>
      <c r="B775" s="166"/>
      <c r="C775" s="167"/>
      <c r="D775" s="103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5"/>
      <c r="T775" s="105"/>
    </row>
    <row r="776" spans="1:20" ht="13.2">
      <c r="A776" s="166"/>
      <c r="B776" s="166"/>
      <c r="C776" s="167"/>
      <c r="D776" s="103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5"/>
      <c r="T776" s="105"/>
    </row>
    <row r="777" spans="1:20" ht="13.2">
      <c r="A777" s="166"/>
      <c r="B777" s="166"/>
      <c r="C777" s="167"/>
      <c r="D777" s="103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5"/>
      <c r="T777" s="105"/>
    </row>
    <row r="778" spans="1:20" ht="13.2">
      <c r="A778" s="166"/>
      <c r="B778" s="166"/>
      <c r="C778" s="167"/>
      <c r="D778" s="103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5"/>
      <c r="T778" s="105"/>
    </row>
    <row r="779" spans="1:20" ht="13.2">
      <c r="A779" s="166"/>
      <c r="B779" s="166"/>
      <c r="C779" s="167"/>
      <c r="D779" s="103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5"/>
      <c r="T779" s="105"/>
    </row>
    <row r="780" spans="1:20" ht="13.2">
      <c r="A780" s="166"/>
      <c r="B780" s="166"/>
      <c r="C780" s="167"/>
      <c r="D780" s="103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5"/>
      <c r="T780" s="105"/>
    </row>
    <row r="781" spans="1:20" ht="13.2">
      <c r="A781" s="166"/>
      <c r="B781" s="166"/>
      <c r="C781" s="167"/>
      <c r="D781" s="103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5"/>
      <c r="T781" s="105"/>
    </row>
    <row r="782" spans="1:20" ht="13.2">
      <c r="A782" s="166"/>
      <c r="B782" s="166"/>
      <c r="C782" s="167"/>
      <c r="D782" s="103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5"/>
      <c r="T782" s="105"/>
    </row>
    <row r="783" spans="1:20" ht="13.2">
      <c r="A783" s="166"/>
      <c r="B783" s="166"/>
      <c r="C783" s="167"/>
      <c r="D783" s="103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5"/>
      <c r="T783" s="105"/>
    </row>
    <row r="784" spans="1:20" ht="13.2">
      <c r="A784" s="166"/>
      <c r="B784" s="166"/>
      <c r="C784" s="167"/>
      <c r="D784" s="103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5"/>
      <c r="T784" s="105"/>
    </row>
    <row r="785" spans="1:20" ht="13.2">
      <c r="A785" s="166"/>
      <c r="B785" s="166"/>
      <c r="C785" s="167"/>
      <c r="D785" s="103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5"/>
      <c r="T785" s="105"/>
    </row>
    <row r="786" spans="1:20" ht="13.2">
      <c r="A786" s="166"/>
      <c r="B786" s="166"/>
      <c r="C786" s="167"/>
      <c r="D786" s="103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5"/>
      <c r="T786" s="105"/>
    </row>
    <row r="787" spans="1:20" ht="13.2">
      <c r="A787" s="166"/>
      <c r="B787" s="166"/>
      <c r="C787" s="167"/>
      <c r="D787" s="103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5"/>
      <c r="T787" s="105"/>
    </row>
    <row r="788" spans="1:20" ht="13.2">
      <c r="A788" s="166"/>
      <c r="B788" s="166"/>
      <c r="C788" s="167"/>
      <c r="D788" s="103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5"/>
      <c r="T788" s="105"/>
    </row>
    <row r="789" spans="1:20" ht="13.2">
      <c r="A789" s="166"/>
      <c r="B789" s="166"/>
      <c r="C789" s="167"/>
      <c r="D789" s="103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5"/>
      <c r="T789" s="105"/>
    </row>
    <row r="790" spans="1:20" ht="13.2">
      <c r="A790" s="166"/>
      <c r="B790" s="166"/>
      <c r="C790" s="167"/>
      <c r="D790" s="103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5"/>
      <c r="T790" s="105"/>
    </row>
    <row r="791" spans="1:20" ht="13.2">
      <c r="A791" s="166"/>
      <c r="B791" s="166"/>
      <c r="C791" s="167"/>
      <c r="D791" s="103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5"/>
      <c r="T791" s="105"/>
    </row>
    <row r="792" spans="1:20" ht="13.2">
      <c r="A792" s="166"/>
      <c r="B792" s="166"/>
      <c r="C792" s="167"/>
      <c r="D792" s="103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5"/>
      <c r="T792" s="105"/>
    </row>
    <row r="793" spans="1:20" ht="13.2">
      <c r="A793" s="166"/>
      <c r="B793" s="166"/>
      <c r="C793" s="167"/>
      <c r="D793" s="103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5"/>
      <c r="T793" s="105"/>
    </row>
    <row r="794" spans="1:20" ht="13.2">
      <c r="A794" s="166"/>
      <c r="B794" s="166"/>
      <c r="C794" s="167"/>
      <c r="D794" s="103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5"/>
      <c r="T794" s="105"/>
    </row>
    <row r="795" spans="1:20" ht="13.2">
      <c r="A795" s="166"/>
      <c r="B795" s="166"/>
      <c r="C795" s="167"/>
      <c r="D795" s="103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5"/>
      <c r="T795" s="105"/>
    </row>
    <row r="796" spans="1:20" ht="13.2">
      <c r="A796" s="166"/>
      <c r="B796" s="166"/>
      <c r="C796" s="167"/>
      <c r="D796" s="103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5"/>
      <c r="T796" s="105"/>
    </row>
    <row r="797" spans="1:20" ht="13.2">
      <c r="A797" s="166"/>
      <c r="B797" s="166"/>
      <c r="C797" s="167"/>
      <c r="D797" s="103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5"/>
      <c r="T797" s="105"/>
    </row>
    <row r="798" spans="1:20" ht="13.2">
      <c r="A798" s="166"/>
      <c r="B798" s="166"/>
      <c r="C798" s="167"/>
      <c r="D798" s="103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5"/>
      <c r="T798" s="105"/>
    </row>
    <row r="799" spans="1:20" ht="13.2">
      <c r="A799" s="166"/>
      <c r="B799" s="166"/>
      <c r="C799" s="167"/>
      <c r="D799" s="103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5"/>
      <c r="T799" s="105"/>
    </row>
    <row r="800" spans="1:20" ht="13.2">
      <c r="A800" s="166"/>
      <c r="B800" s="166"/>
      <c r="C800" s="167"/>
      <c r="D800" s="103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5"/>
      <c r="T800" s="105"/>
    </row>
    <row r="801" spans="1:20" ht="13.2">
      <c r="A801" s="166"/>
      <c r="B801" s="166"/>
      <c r="C801" s="167"/>
      <c r="D801" s="103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5"/>
      <c r="T801" s="105"/>
    </row>
    <row r="802" spans="1:20" ht="13.2">
      <c r="A802" s="166"/>
      <c r="B802" s="166"/>
      <c r="C802" s="167"/>
      <c r="D802" s="103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5"/>
      <c r="T802" s="105"/>
    </row>
    <row r="803" spans="1:20" ht="13.2">
      <c r="A803" s="166"/>
      <c r="B803" s="166"/>
      <c r="C803" s="167"/>
      <c r="D803" s="103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5"/>
      <c r="T803" s="105"/>
    </row>
    <row r="804" spans="1:20" ht="13.2">
      <c r="A804" s="166"/>
      <c r="B804" s="166"/>
      <c r="C804" s="167"/>
      <c r="D804" s="103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5"/>
      <c r="T804" s="105"/>
    </row>
    <row r="805" spans="1:20" ht="13.2">
      <c r="A805" s="166"/>
      <c r="B805" s="166"/>
      <c r="C805" s="167"/>
      <c r="D805" s="103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5"/>
      <c r="T805" s="105"/>
    </row>
    <row r="806" spans="1:20" ht="13.2">
      <c r="A806" s="166"/>
      <c r="B806" s="166"/>
      <c r="C806" s="167"/>
      <c r="D806" s="103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5"/>
      <c r="T806" s="105"/>
    </row>
    <row r="807" spans="1:20" ht="13.2">
      <c r="A807" s="166"/>
      <c r="B807" s="166"/>
      <c r="C807" s="167"/>
      <c r="D807" s="103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5"/>
      <c r="T807" s="105"/>
    </row>
    <row r="808" spans="1:20" ht="13.2">
      <c r="A808" s="166"/>
      <c r="B808" s="166"/>
      <c r="C808" s="167"/>
      <c r="D808" s="103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5"/>
      <c r="T808" s="105"/>
    </row>
    <row r="809" spans="1:20" ht="13.2">
      <c r="A809" s="166"/>
      <c r="B809" s="166"/>
      <c r="C809" s="167"/>
      <c r="D809" s="103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5"/>
      <c r="T809" s="105"/>
    </row>
    <row r="810" spans="1:20" ht="13.2">
      <c r="A810" s="166"/>
      <c r="B810" s="166"/>
      <c r="C810" s="167"/>
      <c r="D810" s="103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5"/>
      <c r="T810" s="105"/>
    </row>
    <row r="811" spans="1:20" ht="13.2">
      <c r="A811" s="166"/>
      <c r="B811" s="166"/>
      <c r="C811" s="167"/>
      <c r="D811" s="103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5"/>
      <c r="T811" s="105"/>
    </row>
    <row r="812" spans="1:20" ht="13.2">
      <c r="A812" s="166"/>
      <c r="B812" s="166"/>
      <c r="C812" s="167"/>
      <c r="D812" s="103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5"/>
      <c r="T812" s="105"/>
    </row>
    <row r="813" spans="1:20" ht="13.2">
      <c r="A813" s="166"/>
      <c r="B813" s="166"/>
      <c r="C813" s="167"/>
      <c r="D813" s="103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5"/>
      <c r="T813" s="105"/>
    </row>
    <row r="814" spans="1:20" ht="13.2">
      <c r="A814" s="166"/>
      <c r="B814" s="166"/>
      <c r="C814" s="167"/>
      <c r="D814" s="103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5"/>
      <c r="T814" s="105"/>
    </row>
    <row r="815" spans="1:20" ht="13.2">
      <c r="A815" s="166"/>
      <c r="B815" s="166"/>
      <c r="C815" s="167"/>
      <c r="D815" s="103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5"/>
      <c r="T815" s="105"/>
    </row>
    <row r="816" spans="1:20" ht="13.2">
      <c r="A816" s="166"/>
      <c r="B816" s="166"/>
      <c r="C816" s="167"/>
      <c r="D816" s="103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5"/>
      <c r="T816" s="105"/>
    </row>
    <row r="817" spans="1:20" ht="13.2">
      <c r="A817" s="166"/>
      <c r="B817" s="166"/>
      <c r="C817" s="167"/>
      <c r="D817" s="103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5"/>
      <c r="T817" s="105"/>
    </row>
    <row r="818" spans="1:20" ht="13.2">
      <c r="A818" s="166"/>
      <c r="B818" s="166"/>
      <c r="C818" s="167"/>
      <c r="D818" s="103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5"/>
      <c r="T818" s="105"/>
    </row>
    <row r="819" spans="1:20" ht="13.2">
      <c r="A819" s="166"/>
      <c r="B819" s="166"/>
      <c r="C819" s="167"/>
      <c r="D819" s="103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5"/>
      <c r="T819" s="105"/>
    </row>
    <row r="820" spans="1:20" ht="13.2">
      <c r="A820" s="166"/>
      <c r="B820" s="166"/>
      <c r="C820" s="167"/>
      <c r="D820" s="103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5"/>
      <c r="T820" s="105"/>
    </row>
    <row r="821" spans="1:20" ht="13.2">
      <c r="A821" s="166"/>
      <c r="B821" s="166"/>
      <c r="C821" s="167"/>
      <c r="D821" s="103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5"/>
      <c r="T821" s="105"/>
    </row>
    <row r="822" spans="1:20" ht="13.2">
      <c r="A822" s="166"/>
      <c r="B822" s="166"/>
      <c r="C822" s="167"/>
      <c r="D822" s="103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5"/>
      <c r="T822" s="105"/>
    </row>
    <row r="823" spans="1:20" ht="13.2">
      <c r="A823" s="166"/>
      <c r="B823" s="166"/>
      <c r="C823" s="167"/>
      <c r="D823" s="103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5"/>
      <c r="T823" s="105"/>
    </row>
    <row r="824" spans="1:20" ht="13.2">
      <c r="A824" s="166"/>
      <c r="B824" s="166"/>
      <c r="C824" s="167"/>
      <c r="D824" s="103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5"/>
      <c r="T824" s="105"/>
    </row>
    <row r="825" spans="1:20" ht="13.2">
      <c r="A825" s="166"/>
      <c r="B825" s="166"/>
      <c r="C825" s="167"/>
      <c r="D825" s="103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5"/>
      <c r="T825" s="105"/>
    </row>
    <row r="826" spans="1:20" ht="13.2">
      <c r="A826" s="166"/>
      <c r="B826" s="166"/>
      <c r="C826" s="167"/>
      <c r="D826" s="103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5"/>
      <c r="T826" s="105"/>
    </row>
    <row r="827" spans="1:20" ht="13.2">
      <c r="A827" s="166"/>
      <c r="B827" s="166"/>
      <c r="C827" s="167"/>
      <c r="D827" s="103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5"/>
      <c r="T827" s="105"/>
    </row>
    <row r="828" spans="1:20" ht="13.2">
      <c r="A828" s="166"/>
      <c r="B828" s="166"/>
      <c r="C828" s="167"/>
      <c r="D828" s="103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5"/>
      <c r="T828" s="105"/>
    </row>
    <row r="829" spans="1:20" ht="13.2">
      <c r="A829" s="166"/>
      <c r="B829" s="166"/>
      <c r="C829" s="167"/>
      <c r="D829" s="103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5"/>
      <c r="T829" s="105"/>
    </row>
    <row r="830" spans="1:20" ht="13.2">
      <c r="A830" s="166"/>
      <c r="B830" s="166"/>
      <c r="C830" s="167"/>
      <c r="D830" s="103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5"/>
      <c r="T830" s="105"/>
    </row>
    <row r="831" spans="1:20" ht="13.2">
      <c r="A831" s="166"/>
      <c r="B831" s="166"/>
      <c r="C831" s="167"/>
      <c r="D831" s="103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5"/>
      <c r="T831" s="105"/>
    </row>
    <row r="832" spans="1:20" ht="13.2">
      <c r="A832" s="166"/>
      <c r="B832" s="166"/>
      <c r="C832" s="167"/>
      <c r="D832" s="103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5"/>
      <c r="T832" s="105"/>
    </row>
    <row r="833" spans="1:20" ht="13.2">
      <c r="A833" s="166"/>
      <c r="B833" s="166"/>
      <c r="C833" s="167"/>
      <c r="D833" s="103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5"/>
      <c r="T833" s="105"/>
    </row>
    <row r="834" spans="1:20" ht="13.2">
      <c r="A834" s="166"/>
      <c r="B834" s="166"/>
      <c r="C834" s="167"/>
      <c r="D834" s="103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5"/>
      <c r="T834" s="105"/>
    </row>
    <row r="835" spans="1:20" ht="13.2">
      <c r="A835" s="166"/>
      <c r="B835" s="166"/>
      <c r="C835" s="167"/>
      <c r="D835" s="103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5"/>
      <c r="T835" s="105"/>
    </row>
    <row r="836" spans="1:20" ht="13.2">
      <c r="A836" s="166"/>
      <c r="B836" s="166"/>
      <c r="C836" s="167"/>
      <c r="D836" s="103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5"/>
      <c r="T836" s="105"/>
    </row>
    <row r="837" spans="1:20" ht="13.2">
      <c r="A837" s="166"/>
      <c r="B837" s="166"/>
      <c r="C837" s="167"/>
      <c r="D837" s="103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5"/>
      <c r="T837" s="105"/>
    </row>
    <row r="838" spans="1:20" ht="13.2">
      <c r="A838" s="166"/>
      <c r="B838" s="166"/>
      <c r="C838" s="167"/>
      <c r="D838" s="103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5"/>
      <c r="T838" s="105"/>
    </row>
    <row r="839" spans="1:20" ht="13.2">
      <c r="A839" s="166"/>
      <c r="B839" s="166"/>
      <c r="C839" s="167"/>
      <c r="D839" s="103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5"/>
      <c r="T839" s="105"/>
    </row>
    <row r="840" spans="1:20" ht="13.2">
      <c r="A840" s="166"/>
      <c r="B840" s="166"/>
      <c r="C840" s="167"/>
      <c r="D840" s="103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5"/>
      <c r="T840" s="105"/>
    </row>
    <row r="841" spans="1:20" ht="13.2">
      <c r="A841" s="166"/>
      <c r="B841" s="166"/>
      <c r="C841" s="167"/>
      <c r="D841" s="103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5"/>
      <c r="T841" s="105"/>
    </row>
    <row r="842" spans="1:20" ht="13.2">
      <c r="A842" s="166"/>
      <c r="B842" s="166"/>
      <c r="C842" s="167"/>
      <c r="D842" s="103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5"/>
      <c r="T842" s="105"/>
    </row>
    <row r="843" spans="1:20" ht="13.2">
      <c r="A843" s="166"/>
      <c r="B843" s="166"/>
      <c r="C843" s="167"/>
      <c r="D843" s="103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5"/>
      <c r="T843" s="105"/>
    </row>
    <row r="844" spans="1:20" ht="13.2">
      <c r="A844" s="166"/>
      <c r="B844" s="166"/>
      <c r="C844" s="167"/>
      <c r="D844" s="103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5"/>
      <c r="T844" s="105"/>
    </row>
    <row r="845" spans="1:20" ht="13.2">
      <c r="A845" s="166"/>
      <c r="B845" s="166"/>
      <c r="C845" s="167"/>
      <c r="D845" s="103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5"/>
      <c r="T845" s="105"/>
    </row>
    <row r="846" spans="1:20" ht="13.2">
      <c r="A846" s="166"/>
      <c r="B846" s="166"/>
      <c r="C846" s="167"/>
      <c r="D846" s="103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5"/>
      <c r="T846" s="105"/>
    </row>
    <row r="847" spans="1:20" ht="13.2">
      <c r="A847" s="166"/>
      <c r="B847" s="166"/>
      <c r="C847" s="167"/>
      <c r="D847" s="103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5"/>
      <c r="T847" s="105"/>
    </row>
    <row r="848" spans="1:20" ht="13.2">
      <c r="A848" s="166"/>
      <c r="B848" s="166"/>
      <c r="C848" s="167"/>
      <c r="D848" s="103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5"/>
      <c r="T848" s="105"/>
    </row>
    <row r="849" spans="1:20" ht="13.2">
      <c r="A849" s="166"/>
      <c r="B849" s="166"/>
      <c r="C849" s="167"/>
      <c r="D849" s="103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5"/>
      <c r="T849" s="105"/>
    </row>
    <row r="850" spans="1:20" ht="13.2">
      <c r="A850" s="166"/>
      <c r="B850" s="166"/>
      <c r="C850" s="167"/>
      <c r="D850" s="103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5"/>
      <c r="T850" s="105"/>
    </row>
    <row r="851" spans="1:20" ht="13.2">
      <c r="A851" s="166"/>
      <c r="B851" s="166"/>
      <c r="C851" s="167"/>
      <c r="D851" s="103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5"/>
      <c r="T851" s="105"/>
    </row>
    <row r="852" spans="1:20" ht="13.2">
      <c r="A852" s="166"/>
      <c r="B852" s="166"/>
      <c r="C852" s="167"/>
      <c r="D852" s="103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5"/>
      <c r="T852" s="105"/>
    </row>
    <row r="853" spans="1:20" ht="13.2">
      <c r="A853" s="166"/>
      <c r="B853" s="166"/>
      <c r="C853" s="167"/>
      <c r="D853" s="103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5"/>
      <c r="T853" s="105"/>
    </row>
    <row r="854" spans="1:20" ht="13.2">
      <c r="A854" s="166"/>
      <c r="B854" s="166"/>
      <c r="C854" s="167"/>
      <c r="D854" s="103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5"/>
      <c r="T854" s="105"/>
    </row>
    <row r="855" spans="1:20" ht="13.2">
      <c r="A855" s="166"/>
      <c r="B855" s="166"/>
      <c r="C855" s="167"/>
      <c r="D855" s="103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5"/>
      <c r="T855" s="105"/>
    </row>
    <row r="856" spans="1:20" ht="13.2">
      <c r="A856" s="166"/>
      <c r="B856" s="166"/>
      <c r="C856" s="167"/>
      <c r="D856" s="103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5"/>
      <c r="T856" s="105"/>
    </row>
    <row r="857" spans="1:20" ht="13.2">
      <c r="A857" s="166"/>
      <c r="B857" s="166"/>
      <c r="C857" s="167"/>
      <c r="D857" s="103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5"/>
      <c r="T857" s="105"/>
    </row>
    <row r="858" spans="1:20" ht="13.2">
      <c r="A858" s="166"/>
      <c r="B858" s="166"/>
      <c r="C858" s="167"/>
      <c r="D858" s="103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5"/>
      <c r="T858" s="105"/>
    </row>
    <row r="859" spans="1:20" ht="13.2">
      <c r="A859" s="166"/>
      <c r="B859" s="166"/>
      <c r="C859" s="167"/>
      <c r="D859" s="103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5"/>
      <c r="T859" s="105"/>
    </row>
    <row r="860" spans="1:20" ht="13.2">
      <c r="A860" s="166"/>
      <c r="B860" s="166"/>
      <c r="C860" s="167"/>
      <c r="D860" s="103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5"/>
      <c r="T860" s="105"/>
    </row>
    <row r="861" spans="1:20" ht="13.2">
      <c r="A861" s="166"/>
      <c r="B861" s="166"/>
      <c r="C861" s="167"/>
      <c r="D861" s="103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5"/>
      <c r="T861" s="105"/>
    </row>
    <row r="862" spans="1:20" ht="13.2">
      <c r="A862" s="166"/>
      <c r="B862" s="166"/>
      <c r="C862" s="167"/>
      <c r="D862" s="103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5"/>
      <c r="T862" s="105"/>
    </row>
    <row r="863" spans="1:20" ht="13.2">
      <c r="A863" s="166"/>
      <c r="B863" s="166"/>
      <c r="C863" s="167"/>
      <c r="D863" s="103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5"/>
      <c r="T863" s="105"/>
    </row>
    <row r="864" spans="1:20" ht="13.2">
      <c r="A864" s="166"/>
      <c r="B864" s="166"/>
      <c r="C864" s="167"/>
      <c r="D864" s="103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5"/>
      <c r="T864" s="105"/>
    </row>
    <row r="865" spans="1:20" ht="13.2">
      <c r="A865" s="166"/>
      <c r="B865" s="166"/>
      <c r="C865" s="167"/>
      <c r="D865" s="103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5"/>
      <c r="T865" s="105"/>
    </row>
    <row r="866" spans="1:20" ht="13.2">
      <c r="A866" s="166"/>
      <c r="B866" s="166"/>
      <c r="C866" s="167"/>
      <c r="D866" s="103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5"/>
      <c r="T866" s="105"/>
    </row>
    <row r="867" spans="1:20" ht="13.2">
      <c r="A867" s="166"/>
      <c r="B867" s="166"/>
      <c r="C867" s="167"/>
      <c r="D867" s="103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5"/>
      <c r="T867" s="105"/>
    </row>
    <row r="868" spans="1:20" ht="13.2">
      <c r="A868" s="166"/>
      <c r="B868" s="166"/>
      <c r="C868" s="167"/>
      <c r="D868" s="103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5"/>
      <c r="T868" s="105"/>
    </row>
    <row r="869" spans="1:20" ht="13.2">
      <c r="A869" s="166"/>
      <c r="B869" s="166"/>
      <c r="C869" s="167"/>
      <c r="D869" s="103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5"/>
      <c r="T869" s="105"/>
    </row>
    <row r="870" spans="1:20" ht="13.2">
      <c r="A870" s="166"/>
      <c r="B870" s="166"/>
      <c r="C870" s="167"/>
      <c r="D870" s="103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5"/>
      <c r="T870" s="105"/>
    </row>
    <row r="871" spans="1:20" ht="13.2">
      <c r="A871" s="166"/>
      <c r="B871" s="166"/>
      <c r="C871" s="167"/>
      <c r="D871" s="103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5"/>
      <c r="T871" s="105"/>
    </row>
    <row r="872" spans="1:20" ht="13.2">
      <c r="A872" s="166"/>
      <c r="B872" s="166"/>
      <c r="C872" s="167"/>
      <c r="D872" s="103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5"/>
      <c r="T872" s="105"/>
    </row>
    <row r="873" spans="1:20" ht="13.2">
      <c r="A873" s="166"/>
      <c r="B873" s="166"/>
      <c r="C873" s="167"/>
      <c r="D873" s="103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5"/>
      <c r="T873" s="105"/>
    </row>
    <row r="874" spans="1:20" ht="13.2">
      <c r="A874" s="166"/>
      <c r="B874" s="166"/>
      <c r="C874" s="167"/>
      <c r="D874" s="103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5"/>
      <c r="T874" s="105"/>
    </row>
    <row r="875" spans="1:20" ht="13.2">
      <c r="A875" s="166"/>
      <c r="B875" s="166"/>
      <c r="C875" s="167"/>
      <c r="D875" s="103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5"/>
      <c r="T875" s="105"/>
    </row>
    <row r="876" spans="1:20" ht="13.2">
      <c r="A876" s="166"/>
      <c r="B876" s="166"/>
      <c r="C876" s="167"/>
      <c r="D876" s="103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5"/>
      <c r="T876" s="105"/>
    </row>
    <row r="877" spans="1:20" ht="13.2">
      <c r="A877" s="166"/>
      <c r="B877" s="166"/>
      <c r="C877" s="167"/>
      <c r="D877" s="103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5"/>
      <c r="T877" s="105"/>
    </row>
    <row r="878" spans="1:20" ht="13.2">
      <c r="A878" s="166"/>
      <c r="B878" s="166"/>
      <c r="C878" s="167"/>
      <c r="D878" s="103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5"/>
      <c r="T878" s="105"/>
    </row>
    <row r="879" spans="1:20" ht="13.2">
      <c r="A879" s="166"/>
      <c r="B879" s="166"/>
      <c r="C879" s="167"/>
      <c r="D879" s="103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5"/>
      <c r="T879" s="105"/>
    </row>
    <row r="880" spans="1:20" ht="13.2">
      <c r="A880" s="166"/>
      <c r="B880" s="166"/>
      <c r="C880" s="167"/>
      <c r="D880" s="103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5"/>
      <c r="T880" s="105"/>
    </row>
    <row r="881" spans="1:20" ht="13.2">
      <c r="A881" s="166"/>
      <c r="B881" s="166"/>
      <c r="C881" s="167"/>
      <c r="D881" s="103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5"/>
      <c r="T881" s="105"/>
    </row>
    <row r="882" spans="1:20" ht="13.2">
      <c r="A882" s="166"/>
      <c r="B882" s="166"/>
      <c r="C882" s="167"/>
      <c r="D882" s="103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5"/>
      <c r="T882" s="105"/>
    </row>
    <row r="883" spans="1:20" ht="13.2">
      <c r="A883" s="166"/>
      <c r="B883" s="166"/>
      <c r="C883" s="167"/>
      <c r="D883" s="103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5"/>
      <c r="T883" s="105"/>
    </row>
    <row r="884" spans="1:20" ht="13.2">
      <c r="A884" s="166"/>
      <c r="B884" s="166"/>
      <c r="C884" s="167"/>
      <c r="D884" s="103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5"/>
      <c r="T884" s="105"/>
    </row>
    <row r="885" spans="1:20" ht="13.2">
      <c r="A885" s="166"/>
      <c r="B885" s="166"/>
      <c r="C885" s="167"/>
      <c r="D885" s="103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5"/>
      <c r="T885" s="105"/>
    </row>
    <row r="886" spans="1:20" ht="13.2">
      <c r="A886" s="166"/>
      <c r="B886" s="166"/>
      <c r="C886" s="167"/>
      <c r="D886" s="103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5"/>
      <c r="T886" s="105"/>
    </row>
    <row r="887" spans="1:20" ht="13.2">
      <c r="A887" s="166"/>
      <c r="B887" s="166"/>
      <c r="C887" s="167"/>
      <c r="D887" s="103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5"/>
      <c r="T887" s="105"/>
    </row>
    <row r="888" spans="1:20" ht="13.2">
      <c r="A888" s="166"/>
      <c r="B888" s="166"/>
      <c r="C888" s="167"/>
      <c r="D888" s="103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5"/>
      <c r="T888" s="105"/>
    </row>
    <row r="889" spans="1:20" ht="13.2">
      <c r="A889" s="166"/>
      <c r="B889" s="166"/>
      <c r="C889" s="167"/>
      <c r="D889" s="103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5"/>
      <c r="T889" s="105"/>
    </row>
    <row r="890" spans="1:20" ht="13.2">
      <c r="A890" s="166"/>
      <c r="B890" s="166"/>
      <c r="C890" s="167"/>
      <c r="D890" s="103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5"/>
      <c r="T890" s="105"/>
    </row>
    <row r="891" spans="1:20" ht="13.2">
      <c r="A891" s="166"/>
      <c r="B891" s="166"/>
      <c r="C891" s="167"/>
      <c r="D891" s="103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5"/>
      <c r="T891" s="105"/>
    </row>
    <row r="892" spans="1:20" ht="13.2">
      <c r="A892" s="166"/>
      <c r="B892" s="166"/>
      <c r="C892" s="167"/>
      <c r="D892" s="103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5"/>
      <c r="T892" s="105"/>
    </row>
    <row r="893" spans="1:20" ht="13.2">
      <c r="A893" s="166"/>
      <c r="B893" s="166"/>
      <c r="C893" s="167"/>
      <c r="D893" s="103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5"/>
      <c r="T893" s="105"/>
    </row>
    <row r="894" spans="1:20" ht="13.2">
      <c r="A894" s="166"/>
      <c r="B894" s="166"/>
      <c r="C894" s="167"/>
      <c r="D894" s="103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5"/>
      <c r="T894" s="105"/>
    </row>
    <row r="895" spans="1:20" ht="13.2">
      <c r="A895" s="166"/>
      <c r="B895" s="166"/>
      <c r="C895" s="167"/>
      <c r="D895" s="103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5"/>
      <c r="T895" s="105"/>
    </row>
    <row r="896" spans="1:20" ht="13.2">
      <c r="A896" s="166"/>
      <c r="B896" s="166"/>
      <c r="C896" s="167"/>
      <c r="D896" s="103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5"/>
      <c r="T896" s="105"/>
    </row>
    <row r="897" spans="1:20" ht="13.2">
      <c r="A897" s="166"/>
      <c r="B897" s="166"/>
      <c r="C897" s="167"/>
      <c r="D897" s="103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5"/>
      <c r="T897" s="105"/>
    </row>
    <row r="898" spans="1:20" ht="13.2">
      <c r="A898" s="166"/>
      <c r="B898" s="166"/>
      <c r="C898" s="167"/>
      <c r="D898" s="103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5"/>
      <c r="T898" s="105"/>
    </row>
    <row r="899" spans="1:20" ht="13.2">
      <c r="A899" s="166"/>
      <c r="B899" s="166"/>
      <c r="C899" s="167"/>
      <c r="D899" s="103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5"/>
      <c r="T899" s="105"/>
    </row>
    <row r="900" spans="1:20" ht="13.2">
      <c r="A900" s="166"/>
      <c r="B900" s="166"/>
      <c r="C900" s="167"/>
      <c r="D900" s="103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5"/>
      <c r="T900" s="105"/>
    </row>
    <row r="901" spans="1:20" ht="13.2">
      <c r="A901" s="166"/>
      <c r="B901" s="166"/>
      <c r="C901" s="167"/>
      <c r="D901" s="103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5"/>
      <c r="T901" s="105"/>
    </row>
    <row r="902" spans="1:20" ht="13.2">
      <c r="A902" s="166"/>
      <c r="B902" s="166"/>
      <c r="C902" s="167"/>
      <c r="D902" s="103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5"/>
      <c r="T902" s="105"/>
    </row>
    <row r="903" spans="1:20" ht="13.2">
      <c r="A903" s="166"/>
      <c r="B903" s="166"/>
      <c r="C903" s="167"/>
      <c r="D903" s="103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5"/>
      <c r="T903" s="105"/>
    </row>
    <row r="904" spans="1:20" ht="13.2">
      <c r="A904" s="166"/>
      <c r="B904" s="166"/>
      <c r="C904" s="167"/>
      <c r="D904" s="103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5"/>
      <c r="T904" s="105"/>
    </row>
    <row r="905" spans="1:20" ht="13.2">
      <c r="A905" s="166"/>
      <c r="B905" s="166"/>
      <c r="C905" s="167"/>
      <c r="D905" s="103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5"/>
      <c r="T905" s="105"/>
    </row>
    <row r="906" spans="1:20" ht="13.2">
      <c r="A906" s="166"/>
      <c r="B906" s="166"/>
      <c r="C906" s="167"/>
      <c r="D906" s="103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5"/>
      <c r="T906" s="105"/>
    </row>
    <row r="907" spans="1:20" ht="13.2">
      <c r="A907" s="166"/>
      <c r="B907" s="166"/>
      <c r="C907" s="167"/>
      <c r="D907" s="103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5"/>
      <c r="T907" s="105"/>
    </row>
    <row r="908" spans="1:20" ht="13.2">
      <c r="A908" s="166"/>
      <c r="B908" s="166"/>
      <c r="C908" s="167"/>
      <c r="D908" s="103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5"/>
      <c r="T908" s="105"/>
    </row>
    <row r="909" spans="1:20" ht="13.2">
      <c r="A909" s="166"/>
      <c r="B909" s="166"/>
      <c r="C909" s="167"/>
      <c r="D909" s="103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5"/>
      <c r="T909" s="105"/>
    </row>
    <row r="910" spans="1:20" ht="13.2">
      <c r="A910" s="166"/>
      <c r="B910" s="166"/>
      <c r="C910" s="167"/>
      <c r="D910" s="103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5"/>
      <c r="T910" s="105"/>
    </row>
    <row r="911" spans="1:20" ht="13.2">
      <c r="A911" s="166"/>
      <c r="B911" s="166"/>
      <c r="C911" s="167"/>
      <c r="D911" s="103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5"/>
      <c r="T911" s="105"/>
    </row>
    <row r="912" spans="1:20" ht="13.2">
      <c r="A912" s="166"/>
      <c r="B912" s="166"/>
      <c r="C912" s="167"/>
      <c r="D912" s="103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5"/>
      <c r="T912" s="105"/>
    </row>
    <row r="913" spans="1:20" ht="13.2">
      <c r="A913" s="166"/>
      <c r="B913" s="166"/>
      <c r="C913" s="167"/>
      <c r="D913" s="103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5"/>
      <c r="T913" s="105"/>
    </row>
    <row r="914" spans="1:20" ht="13.2">
      <c r="A914" s="166"/>
      <c r="B914" s="166"/>
      <c r="C914" s="167"/>
      <c r="D914" s="103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5"/>
      <c r="T914" s="105"/>
    </row>
    <row r="915" spans="1:20" ht="13.2">
      <c r="A915" s="166"/>
      <c r="B915" s="166"/>
      <c r="C915" s="167"/>
      <c r="D915" s="103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5"/>
      <c r="T915" s="105"/>
    </row>
    <row r="916" spans="1:20" ht="13.2">
      <c r="A916" s="166"/>
      <c r="B916" s="166"/>
      <c r="C916" s="167"/>
      <c r="D916" s="103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5"/>
      <c r="T916" s="105"/>
    </row>
    <row r="917" spans="1:20" ht="13.2">
      <c r="A917" s="166"/>
      <c r="B917" s="166"/>
      <c r="C917" s="167"/>
      <c r="D917" s="103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5"/>
      <c r="T917" s="105"/>
    </row>
    <row r="918" spans="1:20" ht="13.2">
      <c r="A918" s="166"/>
      <c r="B918" s="166"/>
      <c r="C918" s="167"/>
      <c r="D918" s="103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5"/>
      <c r="T918" s="105"/>
    </row>
    <row r="919" spans="1:20" ht="13.2">
      <c r="A919" s="166"/>
      <c r="B919" s="166"/>
      <c r="C919" s="167"/>
      <c r="D919" s="103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5"/>
      <c r="T919" s="105"/>
    </row>
    <row r="920" spans="1:20" ht="13.2">
      <c r="A920" s="166"/>
      <c r="B920" s="166"/>
      <c r="C920" s="167"/>
      <c r="D920" s="103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5"/>
      <c r="T920" s="105"/>
    </row>
    <row r="921" spans="1:20" ht="13.2">
      <c r="A921" s="166"/>
      <c r="B921" s="166"/>
      <c r="C921" s="167"/>
      <c r="D921" s="103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5"/>
      <c r="T921" s="105"/>
    </row>
    <row r="922" spans="1:20" ht="13.2">
      <c r="A922" s="166"/>
      <c r="B922" s="166"/>
      <c r="C922" s="167"/>
      <c r="D922" s="103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5"/>
      <c r="T922" s="105"/>
    </row>
    <row r="923" spans="1:20" ht="13.2">
      <c r="A923" s="166"/>
      <c r="B923" s="166"/>
      <c r="C923" s="167"/>
      <c r="D923" s="103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5"/>
      <c r="T923" s="105"/>
    </row>
    <row r="924" spans="1:20" ht="13.2">
      <c r="A924" s="166"/>
      <c r="B924" s="166"/>
      <c r="C924" s="167"/>
      <c r="D924" s="103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5"/>
      <c r="T924" s="105"/>
    </row>
    <row r="925" spans="1:20" ht="13.2">
      <c r="A925" s="166"/>
      <c r="B925" s="166"/>
      <c r="C925" s="167"/>
      <c r="D925" s="103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5"/>
      <c r="T925" s="105"/>
    </row>
    <row r="926" spans="1:20" ht="13.2">
      <c r="A926" s="166"/>
      <c r="B926" s="166"/>
      <c r="C926" s="167"/>
      <c r="D926" s="103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5"/>
      <c r="T926" s="105"/>
    </row>
    <row r="927" spans="1:20" ht="13.2">
      <c r="A927" s="166"/>
      <c r="B927" s="166"/>
      <c r="C927" s="167"/>
      <c r="D927" s="103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5"/>
      <c r="T927" s="105"/>
    </row>
    <row r="928" spans="1:20" ht="13.2">
      <c r="A928" s="166"/>
      <c r="B928" s="166"/>
      <c r="C928" s="167"/>
      <c r="D928" s="103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5"/>
      <c r="T928" s="105"/>
    </row>
    <row r="929" spans="1:20" ht="13.2">
      <c r="A929" s="166"/>
      <c r="B929" s="166"/>
      <c r="C929" s="167"/>
      <c r="D929" s="103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5"/>
      <c r="T929" s="105"/>
    </row>
    <row r="930" spans="1:20" ht="13.2">
      <c r="A930" s="166"/>
      <c r="B930" s="166"/>
      <c r="C930" s="167"/>
      <c r="D930" s="103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5"/>
      <c r="T930" s="105"/>
    </row>
    <row r="931" spans="1:20" ht="13.2">
      <c r="A931" s="166"/>
      <c r="B931" s="166"/>
      <c r="C931" s="167"/>
      <c r="D931" s="103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5"/>
      <c r="T931" s="105"/>
    </row>
    <row r="932" spans="1:20" ht="13.2">
      <c r="A932" s="166"/>
      <c r="B932" s="166"/>
      <c r="C932" s="167"/>
      <c r="D932" s="103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5"/>
      <c r="T932" s="105"/>
    </row>
    <row r="933" spans="1:20" ht="13.2">
      <c r="A933" s="166"/>
      <c r="B933" s="166"/>
      <c r="C933" s="167"/>
      <c r="D933" s="103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5"/>
      <c r="T933" s="105"/>
    </row>
    <row r="934" spans="1:20" ht="13.2">
      <c r="A934" s="166"/>
      <c r="B934" s="166"/>
      <c r="C934" s="167"/>
      <c r="D934" s="103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5"/>
      <c r="T934" s="105"/>
    </row>
    <row r="935" spans="1:20" ht="13.2">
      <c r="A935" s="166"/>
      <c r="B935" s="166"/>
      <c r="C935" s="167"/>
      <c r="D935" s="103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5"/>
      <c r="T935" s="105"/>
    </row>
    <row r="936" spans="1:20" ht="13.2">
      <c r="A936" s="166"/>
      <c r="B936" s="166"/>
      <c r="C936" s="167"/>
      <c r="D936" s="103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5"/>
      <c r="T936" s="105"/>
    </row>
    <row r="937" spans="1:20" ht="13.2">
      <c r="A937" s="166"/>
      <c r="B937" s="166"/>
      <c r="C937" s="167"/>
      <c r="D937" s="103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5"/>
      <c r="T937" s="105"/>
    </row>
    <row r="938" spans="1:20" ht="13.2">
      <c r="A938" s="166"/>
      <c r="B938" s="166"/>
      <c r="C938" s="167"/>
      <c r="D938" s="103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5"/>
      <c r="T938" s="105"/>
    </row>
    <row r="939" spans="1:20" ht="13.2">
      <c r="A939" s="166"/>
      <c r="B939" s="166"/>
      <c r="C939" s="167"/>
      <c r="D939" s="103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5"/>
      <c r="T939" s="105"/>
    </row>
    <row r="940" spans="1:20" ht="13.2">
      <c r="A940" s="166"/>
      <c r="B940" s="166"/>
      <c r="C940" s="167"/>
      <c r="D940" s="103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5"/>
      <c r="T940" s="105"/>
    </row>
    <row r="941" spans="1:20" ht="13.2">
      <c r="A941" s="166"/>
      <c r="B941" s="166"/>
      <c r="C941" s="167"/>
      <c r="D941" s="103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5"/>
      <c r="T941" s="105"/>
    </row>
    <row r="942" spans="1:20" ht="13.2">
      <c r="A942" s="166"/>
      <c r="B942" s="166"/>
      <c r="C942" s="167"/>
      <c r="D942" s="103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5"/>
      <c r="T942" s="105"/>
    </row>
    <row r="943" spans="1:20" ht="13.2">
      <c r="A943" s="166"/>
      <c r="B943" s="166"/>
      <c r="C943" s="167"/>
      <c r="D943" s="103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5"/>
      <c r="T943" s="105"/>
    </row>
    <row r="944" spans="1:20" ht="13.2">
      <c r="A944" s="166"/>
      <c r="B944" s="166"/>
      <c r="C944" s="167"/>
      <c r="D944" s="103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5"/>
      <c r="T944" s="105"/>
    </row>
    <row r="945" spans="1:20" ht="13.2">
      <c r="A945" s="166"/>
      <c r="B945" s="166"/>
      <c r="C945" s="167"/>
      <c r="D945" s="103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5"/>
      <c r="T945" s="105"/>
    </row>
    <row r="946" spans="1:20" ht="13.2">
      <c r="A946" s="166"/>
      <c r="B946" s="166"/>
      <c r="C946" s="167"/>
      <c r="D946" s="103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5"/>
      <c r="T946" s="105"/>
    </row>
    <row r="947" spans="1:20" ht="13.2">
      <c r="A947" s="166"/>
      <c r="B947" s="166"/>
      <c r="C947" s="167"/>
      <c r="D947" s="103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5"/>
      <c r="T947" s="105"/>
    </row>
    <row r="948" spans="1:20" ht="13.2">
      <c r="A948" s="166"/>
      <c r="B948" s="166"/>
      <c r="C948" s="167"/>
      <c r="D948" s="103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5"/>
      <c r="T948" s="105"/>
    </row>
    <row r="949" spans="1:20" ht="13.2">
      <c r="A949" s="166"/>
      <c r="B949" s="166"/>
      <c r="C949" s="167"/>
      <c r="D949" s="103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5"/>
      <c r="T949" s="105"/>
    </row>
    <row r="950" spans="1:20" ht="13.2">
      <c r="A950" s="166"/>
      <c r="B950" s="166"/>
      <c r="C950" s="167"/>
      <c r="D950" s="103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5"/>
      <c r="T950" s="105"/>
    </row>
    <row r="951" spans="1:20" ht="13.2">
      <c r="A951" s="166"/>
      <c r="B951" s="166"/>
      <c r="C951" s="167"/>
      <c r="D951" s="103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5"/>
      <c r="T951" s="105"/>
    </row>
    <row r="952" spans="1:20" ht="13.2">
      <c r="A952" s="166"/>
      <c r="B952" s="166"/>
      <c r="C952" s="167"/>
      <c r="D952" s="103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5"/>
      <c r="T952" s="105"/>
    </row>
    <row r="953" spans="1:20" ht="13.2">
      <c r="A953" s="166"/>
      <c r="B953" s="166"/>
      <c r="C953" s="167"/>
      <c r="D953" s="103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5"/>
      <c r="T953" s="105"/>
    </row>
    <row r="954" spans="1:20" ht="13.2">
      <c r="A954" s="166"/>
      <c r="B954" s="166"/>
      <c r="C954" s="167"/>
      <c r="D954" s="103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5"/>
      <c r="T954" s="105"/>
    </row>
    <row r="955" spans="1:20" ht="13.2">
      <c r="A955" s="166"/>
      <c r="B955" s="166"/>
      <c r="C955" s="167"/>
      <c r="D955" s="103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5"/>
      <c r="T955" s="105"/>
    </row>
    <row r="956" spans="1:20" ht="13.2">
      <c r="A956" s="166"/>
      <c r="B956" s="166"/>
      <c r="C956" s="167"/>
      <c r="D956" s="103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5"/>
      <c r="T956" s="105"/>
    </row>
    <row r="957" spans="1:20" ht="13.2">
      <c r="A957" s="166"/>
      <c r="B957" s="166"/>
      <c r="C957" s="167"/>
      <c r="D957" s="103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5"/>
      <c r="T957" s="105"/>
    </row>
    <row r="958" spans="1:20" ht="13.2">
      <c r="A958" s="166"/>
      <c r="B958" s="166"/>
      <c r="C958" s="167"/>
      <c r="D958" s="103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5"/>
      <c r="T958" s="105"/>
    </row>
    <row r="959" spans="1:20" ht="13.2">
      <c r="A959" s="166"/>
      <c r="B959" s="166"/>
      <c r="C959" s="167"/>
      <c r="D959" s="103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5"/>
      <c r="T959" s="105"/>
    </row>
    <row r="960" spans="1:20" ht="13.2">
      <c r="A960" s="166"/>
      <c r="B960" s="166"/>
      <c r="C960" s="167"/>
      <c r="D960" s="103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5"/>
      <c r="T960" s="105"/>
    </row>
    <row r="961" spans="1:20" ht="13.2">
      <c r="A961" s="166"/>
      <c r="B961" s="166"/>
      <c r="C961" s="167"/>
      <c r="D961" s="103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5"/>
      <c r="T961" s="105"/>
    </row>
    <row r="962" spans="1:20" ht="13.2">
      <c r="A962" s="166"/>
      <c r="B962" s="166"/>
      <c r="C962" s="167"/>
      <c r="D962" s="103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5"/>
      <c r="T962" s="105"/>
    </row>
    <row r="963" spans="1:20" ht="13.2">
      <c r="A963" s="166"/>
      <c r="B963" s="166"/>
      <c r="C963" s="167"/>
      <c r="D963" s="103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5"/>
      <c r="T963" s="105"/>
    </row>
    <row r="964" spans="1:20" ht="13.2">
      <c r="A964" s="166"/>
      <c r="B964" s="166"/>
      <c r="C964" s="167"/>
      <c r="D964" s="103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5"/>
      <c r="T964" s="105"/>
    </row>
    <row r="965" spans="1:20" ht="13.2">
      <c r="A965" s="166"/>
      <c r="B965" s="166"/>
      <c r="C965" s="167"/>
      <c r="D965" s="103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5"/>
      <c r="T965" s="105"/>
    </row>
    <row r="966" spans="1:20" ht="13.2">
      <c r="A966" s="166"/>
      <c r="B966" s="166"/>
      <c r="C966" s="167"/>
      <c r="D966" s="103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5"/>
      <c r="T966" s="105"/>
    </row>
    <row r="967" spans="1:20" ht="13.2">
      <c r="A967" s="166"/>
      <c r="B967" s="166"/>
      <c r="C967" s="167"/>
      <c r="D967" s="103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5"/>
      <c r="T967" s="105"/>
    </row>
    <row r="968" spans="1:20" ht="13.2">
      <c r="A968" s="166"/>
      <c r="B968" s="166"/>
      <c r="C968" s="167"/>
      <c r="D968" s="103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5"/>
      <c r="T968" s="105"/>
    </row>
    <row r="969" spans="1:20" ht="13.2">
      <c r="A969" s="166"/>
      <c r="B969" s="166"/>
      <c r="C969" s="167"/>
      <c r="D969" s="103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5"/>
      <c r="T969" s="105"/>
    </row>
    <row r="970" spans="1:20" ht="13.2">
      <c r="A970" s="166"/>
      <c r="B970" s="166"/>
      <c r="C970" s="167"/>
      <c r="D970" s="103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5"/>
      <c r="T970" s="105"/>
    </row>
    <row r="971" spans="1:20" ht="13.2">
      <c r="A971" s="166"/>
      <c r="B971" s="166"/>
      <c r="C971" s="167"/>
      <c r="D971" s="103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5"/>
      <c r="T971" s="105"/>
    </row>
    <row r="972" spans="1:20" ht="13.2">
      <c r="A972" s="166"/>
      <c r="B972" s="166"/>
      <c r="C972" s="167"/>
      <c r="D972" s="103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5"/>
      <c r="T972" s="105"/>
    </row>
    <row r="973" spans="1:20" ht="13.2">
      <c r="A973" s="166"/>
      <c r="B973" s="166"/>
      <c r="C973" s="167"/>
      <c r="D973" s="103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5"/>
      <c r="T973" s="105"/>
    </row>
    <row r="974" spans="1:20" ht="13.2">
      <c r="A974" s="166"/>
      <c r="B974" s="166"/>
      <c r="C974" s="167"/>
      <c r="D974" s="103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5"/>
      <c r="T974" s="105"/>
    </row>
    <row r="975" spans="1:20" ht="13.2">
      <c r="A975" s="166"/>
      <c r="B975" s="166"/>
      <c r="C975" s="167"/>
      <c r="D975" s="103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5"/>
      <c r="T975" s="105"/>
    </row>
    <row r="976" spans="1:20" ht="13.2">
      <c r="A976" s="166"/>
      <c r="B976" s="166"/>
      <c r="C976" s="167"/>
      <c r="D976" s="103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5"/>
      <c r="T976" s="105"/>
    </row>
    <row r="977" spans="1:20" ht="13.2">
      <c r="A977" s="166"/>
      <c r="B977" s="166"/>
      <c r="C977" s="167"/>
      <c r="D977" s="103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5"/>
      <c r="T977" s="105"/>
    </row>
    <row r="978" spans="1:20" ht="13.2">
      <c r="A978" s="166"/>
      <c r="B978" s="166"/>
      <c r="C978" s="167"/>
      <c r="D978" s="103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5"/>
      <c r="T978" s="105"/>
    </row>
    <row r="979" spans="1:20" ht="13.2">
      <c r="A979" s="166"/>
      <c r="B979" s="166"/>
      <c r="C979" s="167"/>
      <c r="D979" s="103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5"/>
      <c r="T979" s="105"/>
    </row>
    <row r="980" spans="1:20" ht="13.2">
      <c r="A980" s="166"/>
      <c r="B980" s="166"/>
      <c r="C980" s="167"/>
      <c r="D980" s="103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5"/>
      <c r="T980" s="105"/>
    </row>
    <row r="981" spans="1:20" ht="13.2">
      <c r="A981" s="166"/>
      <c r="B981" s="166"/>
      <c r="C981" s="167"/>
      <c r="D981" s="103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5"/>
      <c r="T981" s="105"/>
    </row>
    <row r="982" spans="1:20" ht="13.2">
      <c r="A982" s="166"/>
      <c r="B982" s="166"/>
      <c r="C982" s="167"/>
      <c r="D982" s="103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5"/>
      <c r="T982" s="105"/>
    </row>
    <row r="983" spans="1:20" ht="13.2">
      <c r="A983" s="166"/>
      <c r="B983" s="166"/>
      <c r="C983" s="167"/>
      <c r="D983" s="103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5"/>
      <c r="T983" s="105"/>
    </row>
    <row r="984" spans="1:20" ht="13.2">
      <c r="A984" s="166"/>
      <c r="B984" s="166"/>
      <c r="C984" s="167"/>
      <c r="D984" s="103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5"/>
      <c r="T984" s="105"/>
    </row>
    <row r="985" spans="1:20" ht="13.2">
      <c r="A985" s="166"/>
      <c r="B985" s="166"/>
      <c r="C985" s="167"/>
      <c r="D985" s="103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5"/>
      <c r="T985" s="105"/>
    </row>
    <row r="986" spans="1:20" ht="13.2">
      <c r="A986" s="166"/>
      <c r="B986" s="166"/>
      <c r="C986" s="167"/>
      <c r="D986" s="103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5"/>
      <c r="T986" s="105"/>
    </row>
    <row r="987" spans="1:20" ht="13.2">
      <c r="A987" s="166"/>
      <c r="B987" s="166"/>
      <c r="C987" s="167"/>
      <c r="D987" s="103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5"/>
      <c r="T987" s="105"/>
    </row>
    <row r="988" spans="1:20" ht="13.2">
      <c r="A988" s="166"/>
      <c r="B988" s="166"/>
      <c r="C988" s="167"/>
      <c r="D988" s="103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5"/>
      <c r="T988" s="105"/>
    </row>
    <row r="989" spans="1:20" ht="13.2">
      <c r="A989" s="166"/>
      <c r="B989" s="166"/>
      <c r="C989" s="167"/>
      <c r="D989" s="103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5"/>
      <c r="T989" s="105"/>
    </row>
    <row r="990" spans="1:20" ht="13.2">
      <c r="A990" s="166"/>
      <c r="B990" s="166"/>
      <c r="C990" s="167"/>
      <c r="D990" s="103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5"/>
      <c r="T990" s="105"/>
    </row>
    <row r="991" spans="1:20" ht="13.2">
      <c r="A991" s="166"/>
      <c r="B991" s="166"/>
      <c r="C991" s="167"/>
      <c r="D991" s="103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5"/>
      <c r="T991" s="105"/>
    </row>
    <row r="992" spans="1:20" ht="13.2">
      <c r="A992" s="166"/>
      <c r="B992" s="166"/>
      <c r="C992" s="167"/>
      <c r="D992" s="103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5"/>
      <c r="T992" s="105"/>
    </row>
    <row r="993" spans="1:20" ht="13.2">
      <c r="A993" s="166"/>
      <c r="B993" s="166"/>
      <c r="C993" s="167"/>
      <c r="D993" s="103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5"/>
      <c r="T993" s="105"/>
    </row>
    <row r="994" spans="1:20" ht="13.2">
      <c r="A994" s="166"/>
      <c r="B994" s="166"/>
      <c r="C994" s="167"/>
      <c r="D994" s="103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5"/>
      <c r="T994" s="105"/>
    </row>
    <row r="995" spans="1:20" ht="13.2">
      <c r="A995" s="166"/>
      <c r="B995" s="166"/>
      <c r="C995" s="167"/>
      <c r="D995" s="103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5"/>
      <c r="T995" s="105"/>
    </row>
    <row r="996" spans="1:20" ht="13.2">
      <c r="A996" s="166"/>
      <c r="B996" s="166"/>
      <c r="C996" s="167"/>
      <c r="D996" s="103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5"/>
      <c r="T996" s="105"/>
    </row>
    <row r="997" spans="1:20" ht="13.2">
      <c r="A997" s="166"/>
      <c r="B997" s="166"/>
      <c r="C997" s="167"/>
      <c r="D997" s="103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5"/>
      <c r="T997" s="105"/>
    </row>
    <row r="998" spans="1:20" ht="13.2">
      <c r="A998" s="166"/>
      <c r="B998" s="166"/>
      <c r="C998" s="167"/>
      <c r="D998" s="103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5"/>
      <c r="T998" s="105"/>
    </row>
    <row r="999" spans="1:20" ht="13.2">
      <c r="A999" s="166"/>
      <c r="B999" s="166"/>
      <c r="C999" s="167"/>
      <c r="D999" s="103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5"/>
      <c r="T999" s="105"/>
    </row>
    <row r="1000" spans="1:20" ht="13.2">
      <c r="A1000" s="166"/>
      <c r="B1000" s="166"/>
      <c r="C1000" s="167"/>
      <c r="D1000" s="103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5"/>
      <c r="T1000" s="105"/>
    </row>
    <row r="1001" spans="1:20" ht="13.2">
      <c r="A1001" s="166"/>
      <c r="B1001" s="166"/>
      <c r="C1001" s="167"/>
      <c r="D1001" s="103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5"/>
      <c r="T1001" s="105"/>
    </row>
    <row r="1002" spans="1:20" ht="13.2">
      <c r="A1002" s="166"/>
      <c r="B1002" s="166"/>
      <c r="C1002" s="167"/>
      <c r="D1002" s="103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5"/>
      <c r="T1002" s="105"/>
    </row>
    <row r="1003" spans="1:20" ht="13.2">
      <c r="A1003" s="166"/>
      <c r="B1003" s="166"/>
      <c r="C1003" s="167"/>
      <c r="D1003" s="103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5"/>
      <c r="T1003" s="105"/>
    </row>
    <row r="1004" spans="1:20" ht="13.2">
      <c r="A1004" s="166"/>
      <c r="B1004" s="166"/>
      <c r="C1004" s="167"/>
      <c r="D1004" s="103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5"/>
      <c r="T1004" s="105"/>
    </row>
    <row r="1005" spans="1:20" ht="13.2">
      <c r="A1005" s="166"/>
      <c r="B1005" s="166"/>
      <c r="C1005" s="167"/>
      <c r="D1005" s="103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5"/>
      <c r="T1005" s="105"/>
    </row>
    <row r="1006" spans="1:20" ht="13.2">
      <c r="A1006" s="166"/>
      <c r="B1006" s="166"/>
      <c r="C1006" s="167"/>
      <c r="D1006" s="103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5"/>
      <c r="T1006" s="105"/>
    </row>
    <row r="1007" spans="1:20" ht="13.2">
      <c r="A1007" s="166"/>
      <c r="B1007" s="166"/>
      <c r="C1007" s="167"/>
      <c r="D1007" s="103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5"/>
      <c r="T1007" s="105"/>
    </row>
    <row r="1008" spans="1:20" ht="13.2">
      <c r="A1008" s="166"/>
      <c r="B1008" s="166"/>
      <c r="C1008" s="167"/>
      <c r="D1008" s="103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5"/>
      <c r="T1008" s="105"/>
    </row>
    <row r="1009" spans="1:20" ht="13.2">
      <c r="A1009" s="166"/>
      <c r="B1009" s="166"/>
      <c r="C1009" s="167"/>
      <c r="D1009" s="103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5"/>
      <c r="T1009" s="105"/>
    </row>
    <row r="1010" spans="1:20" ht="13.2">
      <c r="A1010" s="166"/>
      <c r="B1010" s="166"/>
      <c r="C1010" s="167"/>
      <c r="D1010" s="103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5"/>
      <c r="T1010" s="105"/>
    </row>
    <row r="1011" spans="1:20" ht="13.2">
      <c r="A1011" s="166"/>
      <c r="B1011" s="166"/>
      <c r="C1011" s="167"/>
      <c r="D1011" s="103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5"/>
      <c r="T1011" s="105"/>
    </row>
    <row r="1012" spans="1:20" ht="13.2">
      <c r="A1012" s="166"/>
      <c r="B1012" s="166"/>
      <c r="C1012" s="167"/>
      <c r="D1012" s="103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5"/>
      <c r="T1012" s="105"/>
    </row>
    <row r="1013" spans="1:20" ht="13.2">
      <c r="A1013" s="166"/>
      <c r="B1013" s="166"/>
      <c r="C1013" s="167"/>
      <c r="D1013" s="103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5"/>
      <c r="T1013" s="105"/>
    </row>
    <row r="1014" spans="1:20" ht="13.2">
      <c r="A1014" s="166"/>
      <c r="B1014" s="166"/>
      <c r="C1014" s="167"/>
      <c r="D1014" s="103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5"/>
      <c r="T1014" s="105"/>
    </row>
    <row r="1015" spans="1:20" ht="13.2">
      <c r="A1015" s="166"/>
      <c r="B1015" s="166"/>
      <c r="C1015" s="167"/>
      <c r="D1015" s="103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Q1015" s="104"/>
      <c r="R1015" s="104"/>
      <c r="S1015" s="105"/>
      <c r="T1015" s="105"/>
    </row>
    <row r="1016" spans="1:20" ht="13.2">
      <c r="A1016" s="166"/>
      <c r="B1016" s="166"/>
      <c r="C1016" s="167"/>
      <c r="D1016" s="103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5"/>
      <c r="T1016" s="105"/>
    </row>
    <row r="1017" spans="1:20" ht="13.2">
      <c r="A1017" s="166"/>
      <c r="B1017" s="166"/>
      <c r="C1017" s="167"/>
      <c r="D1017" s="103"/>
      <c r="E1017" s="104"/>
      <c r="F1017" s="104"/>
      <c r="G1017" s="104"/>
      <c r="H1017" s="104"/>
      <c r="I1017" s="104"/>
      <c r="J1017" s="104"/>
      <c r="K1017" s="104"/>
      <c r="L1017" s="104"/>
      <c r="M1017" s="104"/>
      <c r="N1017" s="104"/>
      <c r="O1017" s="104"/>
      <c r="P1017" s="104"/>
      <c r="Q1017" s="104"/>
      <c r="R1017" s="104"/>
      <c r="S1017" s="105"/>
      <c r="T1017" s="105"/>
    </row>
    <row r="1018" spans="1:20" ht="13.2">
      <c r="A1018" s="166"/>
      <c r="B1018" s="166"/>
      <c r="C1018" s="167"/>
      <c r="D1018" s="103"/>
      <c r="E1018" s="104"/>
      <c r="F1018" s="104"/>
      <c r="G1018" s="104"/>
      <c r="H1018" s="104"/>
      <c r="I1018" s="104"/>
      <c r="J1018" s="104"/>
      <c r="K1018" s="104"/>
      <c r="L1018" s="104"/>
      <c r="M1018" s="104"/>
      <c r="N1018" s="104"/>
      <c r="O1018" s="104"/>
      <c r="P1018" s="104"/>
      <c r="Q1018" s="104"/>
      <c r="R1018" s="104"/>
      <c r="S1018" s="105"/>
      <c r="T1018" s="105"/>
    </row>
  </sheetData>
  <mergeCells count="14">
    <mergeCell ref="I192:J192"/>
    <mergeCell ref="I194:J194"/>
    <mergeCell ref="D1:R1"/>
    <mergeCell ref="D3:R3"/>
    <mergeCell ref="D17:R17"/>
    <mergeCell ref="D64:R64"/>
    <mergeCell ref="D67:R67"/>
    <mergeCell ref="D70:R70"/>
    <mergeCell ref="D158:R158"/>
    <mergeCell ref="D163:R163"/>
    <mergeCell ref="D171:R171"/>
    <mergeCell ref="D182:R182"/>
    <mergeCell ref="D185:R185"/>
    <mergeCell ref="D188:R188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T1016"/>
  <sheetViews>
    <sheetView workbookViewId="0">
      <pane ySplit="5" topLeftCell="A6" activePane="bottomLeft" state="frozen"/>
      <selection pane="bottomLeft" activeCell="B7" sqref="B7"/>
    </sheetView>
  </sheetViews>
  <sheetFormatPr defaultColWidth="12.5546875" defaultRowHeight="15.75" customHeight="1" outlineLevelRow="1" outlineLevelCol="1"/>
  <cols>
    <col min="1" max="1" width="12.44140625" hidden="1" customWidth="1" outlineLevel="1"/>
    <col min="2" max="2" width="11.33203125" hidden="1" customWidth="1" outlineLevel="1"/>
    <col min="3" max="3" width="13.5546875" hidden="1" customWidth="1" outlineLevel="1"/>
    <col min="4" max="4" width="38.5546875" customWidth="1" collapsed="1"/>
    <col min="6" max="6" width="12.88671875" customWidth="1"/>
  </cols>
  <sheetData>
    <row r="1" spans="1:20" ht="17.399999999999999">
      <c r="A1" s="135"/>
      <c r="B1" s="135"/>
      <c r="C1" s="136"/>
      <c r="D1" s="345" t="str">
        <f>'4611010'!D1</f>
        <v>Розрахунок до кошторису по загальному фонду на 2024 рік по галузі "Освіта" Подільського району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54"/>
      <c r="T1" s="54"/>
    </row>
    <row r="2" spans="1:20" ht="13.8">
      <c r="A2" s="137"/>
      <c r="B2" s="137"/>
      <c r="C2" s="138"/>
      <c r="D2" s="55"/>
      <c r="E2" s="56"/>
      <c r="F2" s="56"/>
      <c r="G2" s="56"/>
      <c r="H2" s="56"/>
      <c r="I2" s="56"/>
      <c r="J2" s="56"/>
      <c r="K2" s="56"/>
      <c r="L2" s="56"/>
      <c r="M2" s="56"/>
      <c r="N2" s="57"/>
      <c r="O2" s="57"/>
      <c r="P2" s="57"/>
      <c r="Q2" s="57"/>
      <c r="R2" s="57"/>
      <c r="S2" s="58"/>
      <c r="T2" s="58"/>
    </row>
    <row r="3" spans="1:20" ht="13.8">
      <c r="A3" s="137"/>
      <c r="B3" s="137"/>
      <c r="C3" s="138"/>
      <c r="D3" s="346" t="s">
        <v>320</v>
      </c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58"/>
      <c r="T3" s="58"/>
    </row>
    <row r="4" spans="1:20" ht="13.8">
      <c r="A4" s="137"/>
      <c r="B4" s="137"/>
      <c r="C4" s="138"/>
      <c r="D4" s="55"/>
      <c r="E4" s="56"/>
      <c r="F4" s="56"/>
      <c r="G4" s="56"/>
      <c r="H4" s="56"/>
      <c r="I4" s="56"/>
      <c r="J4" s="56"/>
      <c r="K4" s="56"/>
      <c r="L4" s="56"/>
      <c r="M4" s="56"/>
      <c r="N4" s="57"/>
      <c r="O4" s="57"/>
      <c r="P4" s="57"/>
      <c r="Q4" s="57"/>
      <c r="R4" s="57" t="s">
        <v>1</v>
      </c>
      <c r="S4" s="58"/>
      <c r="T4" s="58"/>
    </row>
    <row r="5" spans="1:20" ht="27.6">
      <c r="A5" s="139"/>
      <c r="B5" s="139"/>
      <c r="C5" s="140" t="s">
        <v>241</v>
      </c>
      <c r="D5" s="182" t="s">
        <v>2</v>
      </c>
      <c r="E5" s="183">
        <v>4611026</v>
      </c>
      <c r="F5" s="183" t="s">
        <v>259</v>
      </c>
      <c r="G5" s="183" t="s">
        <v>260</v>
      </c>
      <c r="H5" s="183" t="s">
        <v>261</v>
      </c>
      <c r="I5" s="183" t="s">
        <v>262</v>
      </c>
      <c r="J5" s="183" t="s">
        <v>263</v>
      </c>
      <c r="K5" s="183" t="s">
        <v>264</v>
      </c>
      <c r="L5" s="183" t="s">
        <v>265</v>
      </c>
      <c r="M5" s="183" t="s">
        <v>266</v>
      </c>
      <c r="N5" s="183" t="s">
        <v>267</v>
      </c>
      <c r="O5" s="183" t="s">
        <v>268</v>
      </c>
      <c r="P5" s="183" t="s">
        <v>269</v>
      </c>
      <c r="Q5" s="183" t="s">
        <v>270</v>
      </c>
      <c r="R5" s="59" t="s">
        <v>13</v>
      </c>
      <c r="S5" s="58"/>
      <c r="T5" s="58"/>
    </row>
    <row r="6" spans="1:20" ht="15.6">
      <c r="A6" s="142"/>
      <c r="B6" s="142"/>
      <c r="C6" s="143"/>
      <c r="D6" s="144" t="s">
        <v>242</v>
      </c>
      <c r="E6" s="145" t="e">
        <f t="shared" ref="E6:R6" si="0">E7+E8</f>
        <v>#REF!</v>
      </c>
      <c r="F6" s="145" t="e">
        <f t="shared" si="0"/>
        <v>#REF!</v>
      </c>
      <c r="G6" s="145" t="e">
        <f t="shared" si="0"/>
        <v>#REF!</v>
      </c>
      <c r="H6" s="145" t="e">
        <f t="shared" si="0"/>
        <v>#REF!</v>
      </c>
      <c r="I6" s="145" t="e">
        <f t="shared" si="0"/>
        <v>#REF!</v>
      </c>
      <c r="J6" s="145" t="e">
        <f t="shared" si="0"/>
        <v>#REF!</v>
      </c>
      <c r="K6" s="145" t="e">
        <f t="shared" si="0"/>
        <v>#REF!</v>
      </c>
      <c r="L6" s="145" t="e">
        <f t="shared" si="0"/>
        <v>#REF!</v>
      </c>
      <c r="M6" s="145" t="e">
        <f t="shared" si="0"/>
        <v>#REF!</v>
      </c>
      <c r="N6" s="145" t="e">
        <f t="shared" si="0"/>
        <v>#REF!</v>
      </c>
      <c r="O6" s="145" t="e">
        <f t="shared" si="0"/>
        <v>#REF!</v>
      </c>
      <c r="P6" s="145" t="e">
        <f t="shared" si="0"/>
        <v>#REF!</v>
      </c>
      <c r="Q6" s="145" t="e">
        <f t="shared" si="0"/>
        <v>#REF!</v>
      </c>
      <c r="R6" s="145" t="e">
        <f t="shared" si="0"/>
        <v>#REF!</v>
      </c>
      <c r="S6" s="65" t="e">
        <f>#REF!</f>
        <v>#REF!</v>
      </c>
      <c r="T6" s="65" t="e">
        <f t="shared" ref="T6:T158" si="1">R6-E6</f>
        <v>#REF!</v>
      </c>
    </row>
    <row r="7" spans="1:20" ht="15.6" collapsed="1">
      <c r="A7" s="142" t="s">
        <v>243</v>
      </c>
      <c r="B7" s="142">
        <f>1465503.625</f>
        <v>1465503.625</v>
      </c>
      <c r="C7" s="147" t="e">
        <f>R7+R8</f>
        <v>#REF!</v>
      </c>
      <c r="D7" s="63" t="s">
        <v>25</v>
      </c>
      <c r="E7" s="64" t="e">
        <f t="shared" ref="E7:Q7" si="2">E9+E10+E62+E65+E68+E155+E158+E168+E179+E182+E185+E188</f>
        <v>#REF!</v>
      </c>
      <c r="F7" s="64" t="e">
        <f t="shared" si="2"/>
        <v>#REF!</v>
      </c>
      <c r="G7" s="64" t="e">
        <f t="shared" si="2"/>
        <v>#REF!</v>
      </c>
      <c r="H7" s="64" t="e">
        <f t="shared" si="2"/>
        <v>#REF!</v>
      </c>
      <c r="I7" s="64" t="e">
        <f t="shared" si="2"/>
        <v>#REF!</v>
      </c>
      <c r="J7" s="64" t="e">
        <f t="shared" si="2"/>
        <v>#REF!</v>
      </c>
      <c r="K7" s="64" t="e">
        <f t="shared" si="2"/>
        <v>#REF!</v>
      </c>
      <c r="L7" s="64" t="e">
        <f t="shared" si="2"/>
        <v>#REF!</v>
      </c>
      <c r="M7" s="64" t="e">
        <f t="shared" si="2"/>
        <v>#REF!</v>
      </c>
      <c r="N7" s="64" t="e">
        <f t="shared" si="2"/>
        <v>#REF!</v>
      </c>
      <c r="O7" s="64" t="e">
        <f t="shared" si="2"/>
        <v>#REF!</v>
      </c>
      <c r="P7" s="64" t="e">
        <f t="shared" si="2"/>
        <v>#REF!</v>
      </c>
      <c r="Q7" s="64" t="e">
        <f t="shared" si="2"/>
        <v>#REF!</v>
      </c>
      <c r="R7" s="66" t="e">
        <f t="shared" ref="R7:R12" si="3">SUM(F7:Q7)</f>
        <v>#REF!</v>
      </c>
      <c r="S7" s="30" t="e">
        <f t="shared" ref="S7:S158" si="4">SUM(F7:Q7)</f>
        <v>#REF!</v>
      </c>
      <c r="T7" s="65" t="e">
        <f t="shared" si="1"/>
        <v>#REF!</v>
      </c>
    </row>
    <row r="8" spans="1:20" ht="15.6" hidden="1" outlineLevel="1">
      <c r="A8" s="142"/>
      <c r="B8" s="148">
        <f>395193.756+978.3</f>
        <v>396172.05599999998</v>
      </c>
      <c r="C8" s="148" t="e">
        <f>B7-C7</f>
        <v>#REF!</v>
      </c>
      <c r="D8" s="63" t="s">
        <v>26</v>
      </c>
      <c r="E8" s="64" t="e">
        <f t="shared" ref="E8:M8" si="5">E11+E12+E181</f>
        <v>#REF!</v>
      </c>
      <c r="F8" s="64">
        <f t="shared" si="5"/>
        <v>0</v>
      </c>
      <c r="G8" s="64">
        <f t="shared" si="5"/>
        <v>0</v>
      </c>
      <c r="H8" s="64">
        <f t="shared" si="5"/>
        <v>0</v>
      </c>
      <c r="I8" s="64">
        <f t="shared" si="5"/>
        <v>0</v>
      </c>
      <c r="J8" s="64">
        <f t="shared" si="5"/>
        <v>0</v>
      </c>
      <c r="K8" s="64">
        <f t="shared" si="5"/>
        <v>0</v>
      </c>
      <c r="L8" s="64">
        <f t="shared" si="5"/>
        <v>0</v>
      </c>
      <c r="M8" s="64">
        <f t="shared" si="5"/>
        <v>0</v>
      </c>
      <c r="N8" s="64"/>
      <c r="O8" s="64"/>
      <c r="P8" s="64"/>
      <c r="Q8" s="64">
        <f>Q11+Q12+Q181+Q36</f>
        <v>0</v>
      </c>
      <c r="R8" s="66">
        <f t="shared" si="3"/>
        <v>0</v>
      </c>
      <c r="S8" s="30">
        <f t="shared" si="4"/>
        <v>0</v>
      </c>
      <c r="T8" s="65" t="e">
        <f t="shared" si="1"/>
        <v>#REF!</v>
      </c>
    </row>
    <row r="9" spans="1:20" ht="15.6">
      <c r="A9" s="142">
        <f>F9+G9+H9+I9+J9+K9+L9</f>
        <v>1711.7089999999998</v>
      </c>
      <c r="B9" s="148">
        <f t="shared" ref="B9:B12" si="6">R9-C9</f>
        <v>-599743.53399999999</v>
      </c>
      <c r="C9" s="142">
        <v>602584.53399999999</v>
      </c>
      <c r="D9" s="67" t="s">
        <v>27</v>
      </c>
      <c r="E9" s="68" t="e">
        <f>#REF!</f>
        <v>#REF!</v>
      </c>
      <c r="F9" s="68">
        <v>196.01300000000001</v>
      </c>
      <c r="G9" s="68">
        <v>251.00200000000001</v>
      </c>
      <c r="H9" s="68">
        <v>226.54</v>
      </c>
      <c r="I9" s="68">
        <v>232.55699999999999</v>
      </c>
      <c r="J9" s="68">
        <v>232.55699999999999</v>
      </c>
      <c r="K9" s="68">
        <v>401.54</v>
      </c>
      <c r="L9" s="68">
        <v>171.5</v>
      </c>
      <c r="M9" s="68">
        <v>171.5</v>
      </c>
      <c r="N9" s="68">
        <v>260.11900000000003</v>
      </c>
      <c r="O9" s="68">
        <v>232.55699999999999</v>
      </c>
      <c r="P9" s="68">
        <v>232.55699999999999</v>
      </c>
      <c r="Q9" s="68">
        <v>232.55799999999999</v>
      </c>
      <c r="R9" s="66">
        <f t="shared" si="3"/>
        <v>2840.9999999999995</v>
      </c>
      <c r="S9" s="30">
        <f t="shared" si="4"/>
        <v>2840.9999999999995</v>
      </c>
      <c r="T9" s="65" t="e">
        <f t="shared" si="1"/>
        <v>#REF!</v>
      </c>
    </row>
    <row r="10" spans="1:20" ht="15.6" collapsed="1">
      <c r="A10" s="142"/>
      <c r="B10" s="148">
        <f t="shared" si="6"/>
        <v>-131943.598</v>
      </c>
      <c r="C10" s="142">
        <v>132568.598</v>
      </c>
      <c r="D10" s="70" t="s">
        <v>28</v>
      </c>
      <c r="E10" s="66" t="e">
        <f>ROUND(E9*0.22,0)</f>
        <v>#REF!</v>
      </c>
      <c r="F10" s="66">
        <v>43.122999999999998</v>
      </c>
      <c r="G10" s="66">
        <v>55.22</v>
      </c>
      <c r="H10" s="66">
        <v>49.838999999999999</v>
      </c>
      <c r="I10" s="66">
        <v>51.162999999999997</v>
      </c>
      <c r="J10" s="66">
        <v>51.162999999999997</v>
      </c>
      <c r="K10" s="66">
        <v>88.337000000000003</v>
      </c>
      <c r="L10" s="66">
        <v>37.729999999999997</v>
      </c>
      <c r="M10" s="66">
        <v>37.729999999999997</v>
      </c>
      <c r="N10" s="66">
        <v>57.225999999999999</v>
      </c>
      <c r="O10" s="66">
        <v>51.162999999999997</v>
      </c>
      <c r="P10" s="66">
        <v>51.162999999999997</v>
      </c>
      <c r="Q10" s="66">
        <v>51.143000000000001</v>
      </c>
      <c r="R10" s="66">
        <f t="shared" si="3"/>
        <v>625</v>
      </c>
      <c r="S10" s="30">
        <f t="shared" si="4"/>
        <v>625</v>
      </c>
      <c r="T10" s="65" t="e">
        <f t="shared" si="1"/>
        <v>#REF!</v>
      </c>
    </row>
    <row r="11" spans="1:20" ht="15.6" hidden="1" outlineLevel="1">
      <c r="A11" s="142"/>
      <c r="B11" s="148">
        <f t="shared" si="6"/>
        <v>-297141.7</v>
      </c>
      <c r="C11" s="142">
        <v>297141.7</v>
      </c>
      <c r="D11" s="67" t="s">
        <v>29</v>
      </c>
      <c r="E11" s="69" t="e">
        <f>#REF!</f>
        <v>#REF!</v>
      </c>
      <c r="F11" s="68"/>
      <c r="G11" s="68"/>
      <c r="H11" s="68"/>
      <c r="I11" s="69"/>
      <c r="J11" s="69"/>
      <c r="K11" s="69"/>
      <c r="L11" s="68"/>
      <c r="M11" s="69"/>
      <c r="N11" s="69"/>
      <c r="O11" s="69"/>
      <c r="P11" s="69"/>
      <c r="Q11" s="69"/>
      <c r="R11" s="66">
        <f t="shared" si="3"/>
        <v>0</v>
      </c>
      <c r="S11" s="30">
        <f t="shared" si="4"/>
        <v>0</v>
      </c>
      <c r="T11" s="65" t="e">
        <f t="shared" si="1"/>
        <v>#REF!</v>
      </c>
    </row>
    <row r="12" spans="1:20" ht="15.6" hidden="1" outlineLevel="1">
      <c r="A12" s="142"/>
      <c r="B12" s="148">
        <f t="shared" si="6"/>
        <v>-65371.173999999999</v>
      </c>
      <c r="C12" s="142">
        <v>65371.173999999999</v>
      </c>
      <c r="D12" s="70" t="s">
        <v>28</v>
      </c>
      <c r="E12" s="66" t="e">
        <f t="shared" ref="E12:Q12" si="7">ROUND(E11*0.22,0)</f>
        <v>#REF!</v>
      </c>
      <c r="F12" s="66">
        <f t="shared" si="7"/>
        <v>0</v>
      </c>
      <c r="G12" s="66">
        <f t="shared" si="7"/>
        <v>0</v>
      </c>
      <c r="H12" s="66">
        <f t="shared" si="7"/>
        <v>0</v>
      </c>
      <c r="I12" s="66">
        <f t="shared" si="7"/>
        <v>0</v>
      </c>
      <c r="J12" s="66">
        <f t="shared" si="7"/>
        <v>0</v>
      </c>
      <c r="K12" s="66">
        <f t="shared" si="7"/>
        <v>0</v>
      </c>
      <c r="L12" s="66">
        <f t="shared" si="7"/>
        <v>0</v>
      </c>
      <c r="M12" s="66">
        <f t="shared" si="7"/>
        <v>0</v>
      </c>
      <c r="N12" s="66">
        <f t="shared" si="7"/>
        <v>0</v>
      </c>
      <c r="O12" s="66">
        <f t="shared" si="7"/>
        <v>0</v>
      </c>
      <c r="P12" s="66">
        <f t="shared" si="7"/>
        <v>0</v>
      </c>
      <c r="Q12" s="66">
        <f t="shared" si="7"/>
        <v>0</v>
      </c>
      <c r="R12" s="66">
        <f t="shared" si="3"/>
        <v>0</v>
      </c>
      <c r="S12" s="30">
        <f t="shared" si="4"/>
        <v>0</v>
      </c>
      <c r="T12" s="65" t="e">
        <f t="shared" si="1"/>
        <v>#REF!</v>
      </c>
    </row>
    <row r="13" spans="1:20" ht="15" hidden="1">
      <c r="A13" s="142">
        <f>A11-A12</f>
        <v>0</v>
      </c>
      <c r="B13" s="139"/>
      <c r="C13" s="140"/>
      <c r="D13" s="149"/>
      <c r="E13" s="150" t="e">
        <f>ПОТРЕБА_2024!B8+ПОТРЕБА_2024!B10</f>
        <v>#REF!</v>
      </c>
      <c r="F13" s="150" t="e">
        <f>ПОТРЕБА_2024!C8+ПОТРЕБА_2024!C10</f>
        <v>#REF!</v>
      </c>
      <c r="G13" s="150" t="e">
        <f>ПОТРЕБА_2024!D8+ПОТРЕБА_2024!D10</f>
        <v>#REF!</v>
      </c>
      <c r="H13" s="150" t="e">
        <f>ПОТРЕБА_2024!E8+ПОТРЕБА_2024!E10</f>
        <v>#REF!</v>
      </c>
      <c r="I13" s="150" t="e">
        <f>ПОТРЕБА_2024!F8+ПОТРЕБА_2024!F10</f>
        <v>#REF!</v>
      </c>
      <c r="J13" s="150" t="e">
        <f>ПОТРЕБА_2024!G8+ПОТРЕБА_2024!G10</f>
        <v>#REF!</v>
      </c>
      <c r="K13" s="150" t="e">
        <f>ПОТРЕБА_2024!H8+ПОТРЕБА_2024!H10</f>
        <v>#REF!</v>
      </c>
      <c r="L13" s="150" t="e">
        <f>ПОТРЕБА_2024!I8+ПОТРЕБА_2024!I10</f>
        <v>#REF!</v>
      </c>
      <c r="M13" s="150">
        <f>ПОТРЕБА_2024!J8+ПОТРЕБА_2024!J10</f>
        <v>0</v>
      </c>
      <c r="N13" s="149"/>
      <c r="O13" s="149"/>
      <c r="P13" s="149"/>
      <c r="Q13" s="149"/>
      <c r="R13" s="150" t="e">
        <f>ПОТРЕБА_2024!L8+ПОТРЕБА_2024!L10</f>
        <v>#REF!</v>
      </c>
      <c r="S13" s="30" t="e">
        <f t="shared" si="4"/>
        <v>#REF!</v>
      </c>
      <c r="T13" s="65" t="e">
        <f t="shared" si="1"/>
        <v>#REF!</v>
      </c>
    </row>
    <row r="14" spans="1:20" ht="15" hidden="1">
      <c r="A14" s="139" t="e">
        <f>A12/A13</f>
        <v>#DIV/0!</v>
      </c>
      <c r="B14" s="139"/>
      <c r="C14" s="140"/>
      <c r="D14" s="149"/>
      <c r="E14" s="150" t="e">
        <f t="shared" ref="E14:M14" si="8">E13-E9-E11</f>
        <v>#REF!</v>
      </c>
      <c r="F14" s="150" t="e">
        <f t="shared" si="8"/>
        <v>#REF!</v>
      </c>
      <c r="G14" s="150" t="e">
        <f t="shared" si="8"/>
        <v>#REF!</v>
      </c>
      <c r="H14" s="150" t="e">
        <f t="shared" si="8"/>
        <v>#REF!</v>
      </c>
      <c r="I14" s="150" t="e">
        <f t="shared" si="8"/>
        <v>#REF!</v>
      </c>
      <c r="J14" s="150" t="e">
        <f t="shared" si="8"/>
        <v>#REF!</v>
      </c>
      <c r="K14" s="150" t="e">
        <f t="shared" si="8"/>
        <v>#REF!</v>
      </c>
      <c r="L14" s="150" t="e">
        <f t="shared" si="8"/>
        <v>#REF!</v>
      </c>
      <c r="M14" s="150">
        <f t="shared" si="8"/>
        <v>-171.5</v>
      </c>
      <c r="N14" s="149"/>
      <c r="O14" s="149"/>
      <c r="P14" s="149"/>
      <c r="Q14" s="149"/>
      <c r="R14" s="150" t="e">
        <f>R9-R13</f>
        <v>#REF!</v>
      </c>
      <c r="S14" s="30" t="e">
        <f t="shared" si="4"/>
        <v>#REF!</v>
      </c>
      <c r="T14" s="65" t="e">
        <f t="shared" si="1"/>
        <v>#REF!</v>
      </c>
    </row>
    <row r="15" spans="1:20" ht="15" hidden="1">
      <c r="A15" s="139"/>
      <c r="B15" s="139"/>
      <c r="C15" s="140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71">
        <f t="shared" si="4"/>
        <v>0</v>
      </c>
      <c r="T15" s="146">
        <f t="shared" si="1"/>
        <v>0</v>
      </c>
    </row>
    <row r="16" spans="1:20" ht="15" collapsed="1">
      <c r="A16" s="142" t="e">
        <f>F62+F65+F155+F179+F185+F188</f>
        <v>#REF!</v>
      </c>
      <c r="B16" s="139"/>
      <c r="C16" s="140"/>
      <c r="D16" s="334" t="s">
        <v>30</v>
      </c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7"/>
      <c r="S16" s="71">
        <f t="shared" si="4"/>
        <v>0</v>
      </c>
      <c r="T16" s="146">
        <f t="shared" si="1"/>
        <v>0</v>
      </c>
    </row>
    <row r="17" spans="1:20" ht="15" hidden="1" outlineLevel="1">
      <c r="A17" s="151"/>
      <c r="B17" s="151"/>
      <c r="C17" s="152"/>
      <c r="D17" s="28" t="s">
        <v>31</v>
      </c>
      <c r="E17" s="72" t="e">
        <f>#REF!</f>
        <v>#REF!</v>
      </c>
      <c r="F17" s="73"/>
      <c r="G17" s="73"/>
      <c r="H17" s="73"/>
      <c r="I17" s="73"/>
      <c r="J17" s="73"/>
      <c r="K17" s="73"/>
      <c r="L17" s="73"/>
      <c r="M17" s="73"/>
      <c r="N17" s="74"/>
      <c r="O17" s="74"/>
      <c r="P17" s="74"/>
      <c r="Q17" s="74"/>
      <c r="R17" s="29">
        <f t="shared" ref="R17:R61" si="9">SUM(F17:Q17)</f>
        <v>0</v>
      </c>
      <c r="S17" s="30">
        <f t="shared" si="4"/>
        <v>0</v>
      </c>
      <c r="T17" s="65" t="e">
        <f t="shared" si="1"/>
        <v>#REF!</v>
      </c>
    </row>
    <row r="18" spans="1:20" ht="15" hidden="1" outlineLevel="1">
      <c r="A18" s="151"/>
      <c r="B18" s="151"/>
      <c r="C18" s="152"/>
      <c r="D18" s="28" t="s">
        <v>32</v>
      </c>
      <c r="E18" s="72" t="e">
        <f>#REF!</f>
        <v>#REF!</v>
      </c>
      <c r="F18" s="73"/>
      <c r="G18" s="73"/>
      <c r="H18" s="73"/>
      <c r="I18" s="73"/>
      <c r="J18" s="73"/>
      <c r="K18" s="73"/>
      <c r="L18" s="73"/>
      <c r="M18" s="73"/>
      <c r="N18" s="74"/>
      <c r="O18" s="74"/>
      <c r="P18" s="74"/>
      <c r="Q18" s="74"/>
      <c r="R18" s="29">
        <f t="shared" si="9"/>
        <v>0</v>
      </c>
      <c r="S18" s="30">
        <f t="shared" si="4"/>
        <v>0</v>
      </c>
      <c r="T18" s="65" t="e">
        <f t="shared" si="1"/>
        <v>#REF!</v>
      </c>
    </row>
    <row r="19" spans="1:20" ht="15" hidden="1" outlineLevel="1">
      <c r="A19" s="151"/>
      <c r="B19" s="151"/>
      <c r="C19" s="152"/>
      <c r="D19" s="28" t="s">
        <v>290</v>
      </c>
      <c r="E19" s="72" t="e">
        <f>#REF!</f>
        <v>#REF!</v>
      </c>
      <c r="F19" s="75"/>
      <c r="G19" s="75"/>
      <c r="H19" s="73"/>
      <c r="I19" s="73"/>
      <c r="J19" s="73"/>
      <c r="K19" s="73"/>
      <c r="L19" s="73"/>
      <c r="M19" s="73"/>
      <c r="N19" s="74"/>
      <c r="O19" s="74"/>
      <c r="P19" s="74"/>
      <c r="Q19" s="74"/>
      <c r="R19" s="29">
        <f t="shared" si="9"/>
        <v>0</v>
      </c>
      <c r="S19" s="30">
        <f t="shared" si="4"/>
        <v>0</v>
      </c>
      <c r="T19" s="65" t="e">
        <f t="shared" si="1"/>
        <v>#REF!</v>
      </c>
    </row>
    <row r="20" spans="1:20" ht="27.6" hidden="1" outlineLevel="1">
      <c r="A20" s="151"/>
      <c r="B20" s="151"/>
      <c r="C20" s="152"/>
      <c r="D20" s="28" t="s">
        <v>34</v>
      </c>
      <c r="E20" s="72" t="e">
        <f>#REF!</f>
        <v>#REF!</v>
      </c>
      <c r="F20" s="75"/>
      <c r="G20" s="75"/>
      <c r="H20" s="75"/>
      <c r="I20" s="73"/>
      <c r="J20" s="75"/>
      <c r="K20" s="73"/>
      <c r="L20" s="75"/>
      <c r="M20" s="73"/>
      <c r="N20" s="74"/>
      <c r="O20" s="74"/>
      <c r="P20" s="74"/>
      <c r="Q20" s="74"/>
      <c r="R20" s="29">
        <f t="shared" si="9"/>
        <v>0</v>
      </c>
      <c r="S20" s="30">
        <f t="shared" si="4"/>
        <v>0</v>
      </c>
      <c r="T20" s="65" t="e">
        <f t="shared" si="1"/>
        <v>#REF!</v>
      </c>
    </row>
    <row r="21" spans="1:20" ht="15" hidden="1" outlineLevel="1">
      <c r="A21" s="151"/>
      <c r="B21" s="151"/>
      <c r="C21" s="152"/>
      <c r="D21" s="28" t="s">
        <v>35</v>
      </c>
      <c r="E21" s="72" t="e">
        <f>#REF!</f>
        <v>#REF!</v>
      </c>
      <c r="F21" s="73"/>
      <c r="G21" s="73"/>
      <c r="H21" s="73"/>
      <c r="I21" s="73"/>
      <c r="J21" s="75"/>
      <c r="K21" s="75"/>
      <c r="L21" s="73"/>
      <c r="M21" s="73"/>
      <c r="N21" s="74"/>
      <c r="O21" s="74"/>
      <c r="P21" s="74"/>
      <c r="Q21" s="74"/>
      <c r="R21" s="29">
        <f t="shared" si="9"/>
        <v>0</v>
      </c>
      <c r="S21" s="30">
        <f t="shared" si="4"/>
        <v>0</v>
      </c>
      <c r="T21" s="65" t="e">
        <f t="shared" si="1"/>
        <v>#REF!</v>
      </c>
    </row>
    <row r="22" spans="1:20" ht="15" hidden="1" outlineLevel="1">
      <c r="A22" s="151"/>
      <c r="B22" s="151"/>
      <c r="C22" s="152"/>
      <c r="D22" s="28" t="s">
        <v>291</v>
      </c>
      <c r="E22" s="72" t="e">
        <f>#REF!</f>
        <v>#REF!</v>
      </c>
      <c r="F22" s="75"/>
      <c r="G22" s="75"/>
      <c r="H22" s="75"/>
      <c r="I22" s="73"/>
      <c r="J22" s="75"/>
      <c r="K22" s="75"/>
      <c r="L22" s="75"/>
      <c r="M22" s="73"/>
      <c r="N22" s="74"/>
      <c r="O22" s="74"/>
      <c r="P22" s="74"/>
      <c r="Q22" s="74"/>
      <c r="R22" s="29">
        <f t="shared" si="9"/>
        <v>0</v>
      </c>
      <c r="S22" s="30">
        <f t="shared" si="4"/>
        <v>0</v>
      </c>
      <c r="T22" s="65" t="e">
        <f t="shared" si="1"/>
        <v>#REF!</v>
      </c>
    </row>
    <row r="23" spans="1:20" ht="15" hidden="1" outlineLevel="1">
      <c r="A23" s="151"/>
      <c r="B23" s="151"/>
      <c r="C23" s="152"/>
      <c r="D23" s="77" t="s">
        <v>37</v>
      </c>
      <c r="E23" s="72" t="e">
        <f>#REF!</f>
        <v>#REF!</v>
      </c>
      <c r="F23" s="75"/>
      <c r="G23" s="75"/>
      <c r="H23" s="75"/>
      <c r="I23" s="73"/>
      <c r="J23" s="75"/>
      <c r="K23" s="75"/>
      <c r="L23" s="75"/>
      <c r="M23" s="73"/>
      <c r="N23" s="74"/>
      <c r="O23" s="74"/>
      <c r="P23" s="74"/>
      <c r="Q23" s="74"/>
      <c r="R23" s="29">
        <f t="shared" si="9"/>
        <v>0</v>
      </c>
      <c r="S23" s="30">
        <f t="shared" si="4"/>
        <v>0</v>
      </c>
      <c r="T23" s="65" t="e">
        <f t="shared" si="1"/>
        <v>#REF!</v>
      </c>
    </row>
    <row r="24" spans="1:20" ht="27.6" hidden="1" outlineLevel="1">
      <c r="A24" s="151"/>
      <c r="B24" s="151"/>
      <c r="C24" s="152"/>
      <c r="D24" s="28" t="s">
        <v>38</v>
      </c>
      <c r="E24" s="72" t="e">
        <f>#REF!</f>
        <v>#REF!</v>
      </c>
      <c r="F24" s="73"/>
      <c r="G24" s="75"/>
      <c r="H24" s="73"/>
      <c r="I24" s="73"/>
      <c r="J24" s="73"/>
      <c r="K24" s="73"/>
      <c r="L24" s="73"/>
      <c r="M24" s="73"/>
      <c r="N24" s="74"/>
      <c r="O24" s="74"/>
      <c r="P24" s="74"/>
      <c r="Q24" s="74"/>
      <c r="R24" s="29">
        <f t="shared" si="9"/>
        <v>0</v>
      </c>
      <c r="S24" s="30">
        <f t="shared" si="4"/>
        <v>0</v>
      </c>
      <c r="T24" s="65" t="e">
        <f t="shared" si="1"/>
        <v>#REF!</v>
      </c>
    </row>
    <row r="25" spans="1:20" ht="15" hidden="1" outlineLevel="1">
      <c r="A25" s="151"/>
      <c r="B25" s="151"/>
      <c r="C25" s="152"/>
      <c r="D25" s="28" t="s">
        <v>292</v>
      </c>
      <c r="E25" s="72" t="e">
        <f>#REF!</f>
        <v>#REF!</v>
      </c>
      <c r="F25" s="75"/>
      <c r="G25" s="75"/>
      <c r="H25" s="75"/>
      <c r="I25" s="73"/>
      <c r="J25" s="75"/>
      <c r="K25" s="73"/>
      <c r="L25" s="73"/>
      <c r="M25" s="73"/>
      <c r="N25" s="74"/>
      <c r="O25" s="74"/>
      <c r="P25" s="74"/>
      <c r="Q25" s="74"/>
      <c r="R25" s="29">
        <f t="shared" si="9"/>
        <v>0</v>
      </c>
      <c r="S25" s="30">
        <f t="shared" si="4"/>
        <v>0</v>
      </c>
      <c r="T25" s="65" t="e">
        <f t="shared" si="1"/>
        <v>#REF!</v>
      </c>
    </row>
    <row r="26" spans="1:20" ht="27.6" hidden="1" outlineLevel="1">
      <c r="A26" s="151"/>
      <c r="B26" s="151"/>
      <c r="C26" s="152"/>
      <c r="D26" s="28" t="s">
        <v>40</v>
      </c>
      <c r="E26" s="72" t="e">
        <f>#REF!</f>
        <v>#REF!</v>
      </c>
      <c r="F26" s="75"/>
      <c r="G26" s="75"/>
      <c r="H26" s="75"/>
      <c r="I26" s="73"/>
      <c r="J26" s="75"/>
      <c r="K26" s="73"/>
      <c r="L26" s="73"/>
      <c r="M26" s="73"/>
      <c r="N26" s="74"/>
      <c r="O26" s="74"/>
      <c r="P26" s="74"/>
      <c r="Q26" s="74"/>
      <c r="R26" s="29">
        <f t="shared" si="9"/>
        <v>0</v>
      </c>
      <c r="S26" s="30">
        <f t="shared" si="4"/>
        <v>0</v>
      </c>
      <c r="T26" s="65" t="e">
        <f t="shared" si="1"/>
        <v>#REF!</v>
      </c>
    </row>
    <row r="27" spans="1:20" ht="15" collapsed="1">
      <c r="A27" s="151"/>
      <c r="B27" s="151"/>
      <c r="C27" s="152"/>
      <c r="D27" s="28" t="s">
        <v>41</v>
      </c>
      <c r="E27" s="72" t="e">
        <f>#REF!</f>
        <v>#REF!</v>
      </c>
      <c r="F27" s="153" t="e">
        <f>E27/5</f>
        <v>#REF!</v>
      </c>
      <c r="G27" s="73" t="e">
        <f t="shared" ref="G27:J27" si="10">F27</f>
        <v>#REF!</v>
      </c>
      <c r="H27" s="73" t="e">
        <f t="shared" si="10"/>
        <v>#REF!</v>
      </c>
      <c r="I27" s="73" t="e">
        <f t="shared" si="10"/>
        <v>#REF!</v>
      </c>
      <c r="J27" s="75" t="e">
        <f t="shared" si="10"/>
        <v>#REF!</v>
      </c>
      <c r="K27" s="73"/>
      <c r="L27" s="73"/>
      <c r="M27" s="73"/>
      <c r="N27" s="74"/>
      <c r="O27" s="74"/>
      <c r="P27" s="74"/>
      <c r="Q27" s="74"/>
      <c r="R27" s="29" t="e">
        <f t="shared" si="9"/>
        <v>#REF!</v>
      </c>
      <c r="S27" s="30" t="e">
        <f t="shared" si="4"/>
        <v>#REF!</v>
      </c>
      <c r="T27" s="65" t="e">
        <f t="shared" si="1"/>
        <v>#REF!</v>
      </c>
    </row>
    <row r="28" spans="1:20" ht="15" hidden="1" outlineLevel="1">
      <c r="A28" s="151"/>
      <c r="B28" s="151"/>
      <c r="C28" s="152"/>
      <c r="D28" s="28" t="s">
        <v>42</v>
      </c>
      <c r="E28" s="72" t="e">
        <f>#REF!</f>
        <v>#REF!</v>
      </c>
      <c r="F28" s="75"/>
      <c r="G28" s="75"/>
      <c r="H28" s="75"/>
      <c r="I28" s="73"/>
      <c r="J28" s="75"/>
      <c r="K28" s="75"/>
      <c r="L28" s="75"/>
      <c r="M28" s="73"/>
      <c r="N28" s="74"/>
      <c r="O28" s="74"/>
      <c r="P28" s="74"/>
      <c r="Q28" s="74"/>
      <c r="R28" s="29">
        <f t="shared" si="9"/>
        <v>0</v>
      </c>
      <c r="S28" s="30">
        <f t="shared" si="4"/>
        <v>0</v>
      </c>
      <c r="T28" s="65" t="e">
        <f t="shared" si="1"/>
        <v>#REF!</v>
      </c>
    </row>
    <row r="29" spans="1:20" ht="15" hidden="1" outlineLevel="1">
      <c r="A29" s="151"/>
      <c r="B29" s="151"/>
      <c r="C29" s="152"/>
      <c r="D29" s="28" t="s">
        <v>43</v>
      </c>
      <c r="E29" s="72" t="e">
        <f>#REF!</f>
        <v>#REF!</v>
      </c>
      <c r="F29" s="154"/>
      <c r="G29" s="73"/>
      <c r="H29" s="73"/>
      <c r="I29" s="73"/>
      <c r="J29" s="73"/>
      <c r="K29" s="73"/>
      <c r="L29" s="73"/>
      <c r="M29" s="73"/>
      <c r="N29" s="74"/>
      <c r="O29" s="74"/>
      <c r="P29" s="74"/>
      <c r="Q29" s="74"/>
      <c r="R29" s="29">
        <f t="shared" si="9"/>
        <v>0</v>
      </c>
      <c r="S29" s="30">
        <f t="shared" si="4"/>
        <v>0</v>
      </c>
      <c r="T29" s="65" t="e">
        <f t="shared" si="1"/>
        <v>#REF!</v>
      </c>
    </row>
    <row r="30" spans="1:20" ht="27.6" hidden="1" outlineLevel="1">
      <c r="A30" s="151"/>
      <c r="B30" s="151"/>
      <c r="C30" s="152"/>
      <c r="D30" s="28" t="s">
        <v>44</v>
      </c>
      <c r="E30" s="72" t="e">
        <f>#REF!</f>
        <v>#REF!</v>
      </c>
      <c r="F30" s="73"/>
      <c r="G30" s="73"/>
      <c r="H30" s="73"/>
      <c r="I30" s="73"/>
      <c r="J30" s="73"/>
      <c r="K30" s="73"/>
      <c r="L30" s="73"/>
      <c r="M30" s="73"/>
      <c r="N30" s="74"/>
      <c r="O30" s="74"/>
      <c r="P30" s="74"/>
      <c r="Q30" s="74"/>
      <c r="R30" s="29">
        <f t="shared" si="9"/>
        <v>0</v>
      </c>
      <c r="S30" s="30">
        <f t="shared" si="4"/>
        <v>0</v>
      </c>
      <c r="T30" s="65" t="e">
        <f t="shared" si="1"/>
        <v>#REF!</v>
      </c>
    </row>
    <row r="31" spans="1:20" ht="15" hidden="1" outlineLevel="1">
      <c r="A31" s="151"/>
      <c r="B31" s="151"/>
      <c r="C31" s="152"/>
      <c r="D31" s="28" t="s">
        <v>45</v>
      </c>
      <c r="E31" s="72" t="e">
        <f>#REF!</f>
        <v>#REF!</v>
      </c>
      <c r="F31" s="153"/>
      <c r="G31" s="73"/>
      <c r="H31" s="73"/>
      <c r="I31" s="73"/>
      <c r="J31" s="73"/>
      <c r="K31" s="75"/>
      <c r="L31" s="73"/>
      <c r="M31" s="73"/>
      <c r="N31" s="74"/>
      <c r="O31" s="74"/>
      <c r="P31" s="74"/>
      <c r="Q31" s="74"/>
      <c r="R31" s="29">
        <f t="shared" si="9"/>
        <v>0</v>
      </c>
      <c r="S31" s="30">
        <f t="shared" si="4"/>
        <v>0</v>
      </c>
      <c r="T31" s="65" t="e">
        <f t="shared" si="1"/>
        <v>#REF!</v>
      </c>
    </row>
    <row r="32" spans="1:20" ht="27.6" hidden="1" outlineLevel="1">
      <c r="A32" s="151"/>
      <c r="B32" s="151"/>
      <c r="C32" s="152"/>
      <c r="D32" s="28" t="s">
        <v>46</v>
      </c>
      <c r="E32" s="72" t="e">
        <f>#REF!</f>
        <v>#REF!</v>
      </c>
      <c r="F32" s="75"/>
      <c r="G32" s="75"/>
      <c r="H32" s="75"/>
      <c r="I32" s="75"/>
      <c r="J32" s="73"/>
      <c r="K32" s="73"/>
      <c r="L32" s="75"/>
      <c r="M32" s="73"/>
      <c r="N32" s="74"/>
      <c r="O32" s="74"/>
      <c r="P32" s="74"/>
      <c r="Q32" s="74"/>
      <c r="R32" s="29">
        <f t="shared" si="9"/>
        <v>0</v>
      </c>
      <c r="S32" s="30">
        <f t="shared" si="4"/>
        <v>0</v>
      </c>
      <c r="T32" s="65" t="e">
        <f t="shared" si="1"/>
        <v>#REF!</v>
      </c>
    </row>
    <row r="33" spans="1:20" ht="15" hidden="1" outlineLevel="1">
      <c r="A33" s="151"/>
      <c r="B33" s="151"/>
      <c r="C33" s="152"/>
      <c r="D33" s="28" t="s">
        <v>293</v>
      </c>
      <c r="E33" s="72" t="e">
        <f>#REF!</f>
        <v>#REF!</v>
      </c>
      <c r="F33" s="153"/>
      <c r="G33" s="73"/>
      <c r="H33" s="73"/>
      <c r="I33" s="73"/>
      <c r="J33" s="73"/>
      <c r="K33" s="73"/>
      <c r="L33" s="73"/>
      <c r="M33" s="73"/>
      <c r="N33" s="74"/>
      <c r="O33" s="74"/>
      <c r="P33" s="74"/>
      <c r="Q33" s="74"/>
      <c r="R33" s="29">
        <f t="shared" si="9"/>
        <v>0</v>
      </c>
      <c r="S33" s="30">
        <f t="shared" si="4"/>
        <v>0</v>
      </c>
      <c r="T33" s="65" t="e">
        <f t="shared" si="1"/>
        <v>#REF!</v>
      </c>
    </row>
    <row r="34" spans="1:20" ht="27.6" hidden="1" outlineLevel="1">
      <c r="A34" s="151"/>
      <c r="B34" s="151"/>
      <c r="C34" s="152"/>
      <c r="D34" s="28" t="s">
        <v>48</v>
      </c>
      <c r="E34" s="72" t="e">
        <f>#REF!</f>
        <v>#REF!</v>
      </c>
      <c r="F34" s="153"/>
      <c r="G34" s="73"/>
      <c r="H34" s="73"/>
      <c r="I34" s="73"/>
      <c r="J34" s="73"/>
      <c r="K34" s="73"/>
      <c r="L34" s="73"/>
      <c r="M34" s="73"/>
      <c r="N34" s="74"/>
      <c r="O34" s="74"/>
      <c r="P34" s="74"/>
      <c r="Q34" s="74"/>
      <c r="R34" s="29">
        <f t="shared" si="9"/>
        <v>0</v>
      </c>
      <c r="S34" s="30">
        <f t="shared" si="4"/>
        <v>0</v>
      </c>
      <c r="T34" s="65" t="e">
        <f t="shared" si="1"/>
        <v>#REF!</v>
      </c>
    </row>
    <row r="35" spans="1:20" ht="41.4" collapsed="1">
      <c r="A35" s="151"/>
      <c r="B35" s="151"/>
      <c r="C35" s="152"/>
      <c r="D35" s="28" t="s">
        <v>49</v>
      </c>
      <c r="E35" s="72" t="e">
        <f>#REF!</f>
        <v>#REF!</v>
      </c>
      <c r="F35" s="75"/>
      <c r="G35" s="75"/>
      <c r="H35" s="75"/>
      <c r="I35" s="75"/>
      <c r="J35" s="75" t="e">
        <f>E35</f>
        <v>#REF!</v>
      </c>
      <c r="K35" s="75"/>
      <c r="L35" s="73"/>
      <c r="M35" s="73"/>
      <c r="N35" s="74"/>
      <c r="O35" s="74"/>
      <c r="P35" s="74"/>
      <c r="Q35" s="74"/>
      <c r="R35" s="29" t="e">
        <f t="shared" si="9"/>
        <v>#REF!</v>
      </c>
      <c r="S35" s="30" t="e">
        <f t="shared" si="4"/>
        <v>#REF!</v>
      </c>
      <c r="T35" s="65" t="e">
        <f t="shared" si="1"/>
        <v>#REF!</v>
      </c>
    </row>
    <row r="36" spans="1:20" ht="27.6" hidden="1" outlineLevel="1">
      <c r="A36" s="151"/>
      <c r="B36" s="151"/>
      <c r="C36" s="152"/>
      <c r="D36" s="28" t="s">
        <v>245</v>
      </c>
      <c r="E36" s="72" t="e">
        <f>#REF!</f>
        <v>#REF!</v>
      </c>
      <c r="F36" s="153"/>
      <c r="G36" s="75"/>
      <c r="H36" s="75"/>
      <c r="I36" s="73"/>
      <c r="J36" s="73"/>
      <c r="K36" s="73"/>
      <c r="L36" s="75"/>
      <c r="M36" s="73"/>
      <c r="N36" s="75"/>
      <c r="O36" s="75"/>
      <c r="P36" s="75"/>
      <c r="Q36" s="75"/>
      <c r="R36" s="29">
        <f t="shared" si="9"/>
        <v>0</v>
      </c>
      <c r="S36" s="30">
        <f t="shared" si="4"/>
        <v>0</v>
      </c>
      <c r="T36" s="65" t="e">
        <f t="shared" si="1"/>
        <v>#REF!</v>
      </c>
    </row>
    <row r="37" spans="1:20" ht="15" hidden="1" outlineLevel="1">
      <c r="A37" s="151"/>
      <c r="B37" s="151"/>
      <c r="C37" s="152"/>
      <c r="D37" s="28" t="s">
        <v>51</v>
      </c>
      <c r="E37" s="72" t="e">
        <f>#REF!</f>
        <v>#REF!</v>
      </c>
      <c r="F37" s="75"/>
      <c r="G37" s="75"/>
      <c r="H37" s="75"/>
      <c r="I37" s="73"/>
      <c r="J37" s="75"/>
      <c r="K37" s="75"/>
      <c r="L37" s="73"/>
      <c r="M37" s="73"/>
      <c r="N37" s="74"/>
      <c r="O37" s="74"/>
      <c r="P37" s="74"/>
      <c r="Q37" s="74"/>
      <c r="R37" s="29">
        <f t="shared" si="9"/>
        <v>0</v>
      </c>
      <c r="S37" s="30">
        <f t="shared" si="4"/>
        <v>0</v>
      </c>
      <c r="T37" s="65" t="e">
        <f t="shared" si="1"/>
        <v>#REF!</v>
      </c>
    </row>
    <row r="38" spans="1:20" ht="15" hidden="1" outlineLevel="1">
      <c r="A38" s="151"/>
      <c r="B38" s="151"/>
      <c r="C38" s="152"/>
      <c r="D38" s="28" t="s">
        <v>52</v>
      </c>
      <c r="E38" s="72" t="e">
        <f>#REF!</f>
        <v>#REF!</v>
      </c>
      <c r="F38" s="75"/>
      <c r="G38" s="75"/>
      <c r="H38" s="75"/>
      <c r="I38" s="73"/>
      <c r="J38" s="73"/>
      <c r="K38" s="73"/>
      <c r="L38" s="73"/>
      <c r="M38" s="73"/>
      <c r="N38" s="74"/>
      <c r="O38" s="74"/>
      <c r="P38" s="74"/>
      <c r="Q38" s="74"/>
      <c r="R38" s="29">
        <f t="shared" si="9"/>
        <v>0</v>
      </c>
      <c r="S38" s="30">
        <f t="shared" si="4"/>
        <v>0</v>
      </c>
      <c r="T38" s="65" t="e">
        <f t="shared" si="1"/>
        <v>#REF!</v>
      </c>
    </row>
    <row r="39" spans="1:20" ht="15" hidden="1" outlineLevel="1">
      <c r="A39" s="151"/>
      <c r="B39" s="151"/>
      <c r="C39" s="152"/>
      <c r="D39" s="28" t="s">
        <v>53</v>
      </c>
      <c r="E39" s="72" t="e">
        <f>#REF!</f>
        <v>#REF!</v>
      </c>
      <c r="F39" s="153"/>
      <c r="G39" s="73"/>
      <c r="H39" s="73"/>
      <c r="I39" s="73"/>
      <c r="J39" s="73"/>
      <c r="K39" s="73"/>
      <c r="L39" s="73"/>
      <c r="M39" s="73"/>
      <c r="N39" s="74"/>
      <c r="O39" s="74"/>
      <c r="P39" s="74"/>
      <c r="Q39" s="74"/>
      <c r="R39" s="29">
        <f t="shared" si="9"/>
        <v>0</v>
      </c>
      <c r="S39" s="30">
        <f t="shared" si="4"/>
        <v>0</v>
      </c>
      <c r="T39" s="65" t="e">
        <f t="shared" si="1"/>
        <v>#REF!</v>
      </c>
    </row>
    <row r="40" spans="1:20" ht="27.6" hidden="1" outlineLevel="1">
      <c r="A40" s="151"/>
      <c r="B40" s="151"/>
      <c r="C40" s="152"/>
      <c r="D40" s="28" t="s">
        <v>54</v>
      </c>
      <c r="E40" s="72" t="e">
        <f>#REF!</f>
        <v>#REF!</v>
      </c>
      <c r="F40" s="153"/>
      <c r="G40" s="73"/>
      <c r="H40" s="73"/>
      <c r="I40" s="73"/>
      <c r="J40" s="73"/>
      <c r="K40" s="73"/>
      <c r="L40" s="73"/>
      <c r="M40" s="73"/>
      <c r="N40" s="74"/>
      <c r="O40" s="74"/>
      <c r="P40" s="74"/>
      <c r="Q40" s="74"/>
      <c r="R40" s="29">
        <f t="shared" si="9"/>
        <v>0</v>
      </c>
      <c r="S40" s="30">
        <f t="shared" si="4"/>
        <v>0</v>
      </c>
      <c r="T40" s="65" t="e">
        <f t="shared" si="1"/>
        <v>#REF!</v>
      </c>
    </row>
    <row r="41" spans="1:20" ht="15" hidden="1" outlineLevel="1">
      <c r="A41" s="151"/>
      <c r="B41" s="151"/>
      <c r="C41" s="152"/>
      <c r="D41" s="28" t="s">
        <v>55</v>
      </c>
      <c r="E41" s="72" t="e">
        <f>#REF!</f>
        <v>#REF!</v>
      </c>
      <c r="F41" s="153"/>
      <c r="G41" s="73"/>
      <c r="H41" s="73"/>
      <c r="I41" s="73"/>
      <c r="J41" s="73"/>
      <c r="K41" s="73"/>
      <c r="L41" s="73"/>
      <c r="M41" s="73"/>
      <c r="N41" s="74"/>
      <c r="O41" s="74"/>
      <c r="P41" s="74"/>
      <c r="Q41" s="74"/>
      <c r="R41" s="29">
        <f t="shared" si="9"/>
        <v>0</v>
      </c>
      <c r="S41" s="30">
        <f t="shared" si="4"/>
        <v>0</v>
      </c>
      <c r="T41" s="65" t="e">
        <f t="shared" si="1"/>
        <v>#REF!</v>
      </c>
    </row>
    <row r="42" spans="1:20" ht="27.6" hidden="1" outlineLevel="1">
      <c r="A42" s="151"/>
      <c r="B42" s="151"/>
      <c r="C42" s="152"/>
      <c r="D42" s="28" t="s">
        <v>56</v>
      </c>
      <c r="E42" s="72" t="e">
        <f>#REF!</f>
        <v>#REF!</v>
      </c>
      <c r="F42" s="153"/>
      <c r="G42" s="73"/>
      <c r="H42" s="73"/>
      <c r="I42" s="73"/>
      <c r="J42" s="73"/>
      <c r="K42" s="73"/>
      <c r="L42" s="73"/>
      <c r="M42" s="73"/>
      <c r="N42" s="74"/>
      <c r="O42" s="74"/>
      <c r="P42" s="74"/>
      <c r="Q42" s="74"/>
      <c r="R42" s="29">
        <f t="shared" si="9"/>
        <v>0</v>
      </c>
      <c r="S42" s="30">
        <f t="shared" si="4"/>
        <v>0</v>
      </c>
      <c r="T42" s="65" t="e">
        <f t="shared" si="1"/>
        <v>#REF!</v>
      </c>
    </row>
    <row r="43" spans="1:20" ht="15" hidden="1" outlineLevel="1">
      <c r="A43" s="151"/>
      <c r="B43" s="151"/>
      <c r="C43" s="152"/>
      <c r="D43" s="28" t="s">
        <v>57</v>
      </c>
      <c r="E43" s="72" t="e">
        <f>#REF!</f>
        <v>#REF!</v>
      </c>
      <c r="F43" s="75"/>
      <c r="G43" s="75"/>
      <c r="H43" s="75"/>
      <c r="I43" s="75"/>
      <c r="J43" s="75"/>
      <c r="K43" s="73"/>
      <c r="L43" s="75"/>
      <c r="M43" s="73"/>
      <c r="N43" s="74"/>
      <c r="O43" s="74"/>
      <c r="P43" s="74"/>
      <c r="Q43" s="74"/>
      <c r="R43" s="29">
        <f t="shared" si="9"/>
        <v>0</v>
      </c>
      <c r="S43" s="30">
        <f t="shared" si="4"/>
        <v>0</v>
      </c>
      <c r="T43" s="65" t="e">
        <f t="shared" si="1"/>
        <v>#REF!</v>
      </c>
    </row>
    <row r="44" spans="1:20" ht="27.6" collapsed="1">
      <c r="A44" s="151"/>
      <c r="B44" s="151"/>
      <c r="C44" s="152"/>
      <c r="D44" s="28" t="s">
        <v>58</v>
      </c>
      <c r="E44" s="72" t="e">
        <f>#REF!</f>
        <v>#REF!</v>
      </c>
      <c r="F44" s="75" t="e">
        <f>E44/5</f>
        <v>#REF!</v>
      </c>
      <c r="G44" s="75" t="e">
        <f t="shared" ref="G44:J44" si="11">F44</f>
        <v>#REF!</v>
      </c>
      <c r="H44" s="75" t="e">
        <f t="shared" si="11"/>
        <v>#REF!</v>
      </c>
      <c r="I44" s="75" t="e">
        <f t="shared" si="11"/>
        <v>#REF!</v>
      </c>
      <c r="J44" s="75" t="e">
        <f t="shared" si="11"/>
        <v>#REF!</v>
      </c>
      <c r="K44" s="75"/>
      <c r="L44" s="73"/>
      <c r="M44" s="73"/>
      <c r="N44" s="74"/>
      <c r="O44" s="74"/>
      <c r="P44" s="74"/>
      <c r="Q44" s="74"/>
      <c r="R44" s="29" t="e">
        <f t="shared" si="9"/>
        <v>#REF!</v>
      </c>
      <c r="S44" s="30" t="e">
        <f t="shared" si="4"/>
        <v>#REF!</v>
      </c>
      <c r="T44" s="65" t="e">
        <f t="shared" si="1"/>
        <v>#REF!</v>
      </c>
    </row>
    <row r="45" spans="1:20" ht="15" hidden="1" outlineLevel="1">
      <c r="A45" s="151"/>
      <c r="B45" s="151"/>
      <c r="C45" s="152"/>
      <c r="D45" s="28" t="s">
        <v>59</v>
      </c>
      <c r="E45" s="72" t="e">
        <f>#REF!</f>
        <v>#REF!</v>
      </c>
      <c r="F45" s="75"/>
      <c r="G45" s="75"/>
      <c r="H45" s="75"/>
      <c r="I45" s="73"/>
      <c r="J45" s="75"/>
      <c r="K45" s="73"/>
      <c r="L45" s="73"/>
      <c r="M45" s="73"/>
      <c r="N45" s="74"/>
      <c r="O45" s="74"/>
      <c r="P45" s="74"/>
      <c r="Q45" s="74"/>
      <c r="R45" s="29">
        <f t="shared" si="9"/>
        <v>0</v>
      </c>
      <c r="S45" s="30">
        <f t="shared" si="4"/>
        <v>0</v>
      </c>
      <c r="T45" s="65" t="e">
        <f t="shared" si="1"/>
        <v>#REF!</v>
      </c>
    </row>
    <row r="46" spans="1:20" ht="15" hidden="1" outlineLevel="1">
      <c r="A46" s="151"/>
      <c r="B46" s="151"/>
      <c r="C46" s="152"/>
      <c r="D46" s="28" t="s">
        <v>60</v>
      </c>
      <c r="E46" s="72" t="e">
        <f>#REF!</f>
        <v>#REF!</v>
      </c>
      <c r="F46" s="153"/>
      <c r="G46" s="73"/>
      <c r="H46" s="73"/>
      <c r="I46" s="73"/>
      <c r="J46" s="73"/>
      <c r="K46" s="73"/>
      <c r="L46" s="73"/>
      <c r="M46" s="73"/>
      <c r="N46" s="74"/>
      <c r="O46" s="74"/>
      <c r="P46" s="74"/>
      <c r="Q46" s="74"/>
      <c r="R46" s="29">
        <f t="shared" si="9"/>
        <v>0</v>
      </c>
      <c r="S46" s="30">
        <f t="shared" si="4"/>
        <v>0</v>
      </c>
      <c r="T46" s="65" t="e">
        <f t="shared" si="1"/>
        <v>#REF!</v>
      </c>
    </row>
    <row r="47" spans="1:20" ht="15" hidden="1" outlineLevel="1">
      <c r="A47" s="151"/>
      <c r="B47" s="151"/>
      <c r="C47" s="152"/>
      <c r="D47" s="28" t="s">
        <v>61</v>
      </c>
      <c r="E47" s="72" t="e">
        <f>#REF!</f>
        <v>#REF!</v>
      </c>
      <c r="F47" s="75"/>
      <c r="G47" s="75"/>
      <c r="H47" s="75"/>
      <c r="I47" s="73"/>
      <c r="J47" s="73"/>
      <c r="K47" s="73"/>
      <c r="L47" s="73"/>
      <c r="M47" s="73"/>
      <c r="N47" s="74"/>
      <c r="O47" s="74"/>
      <c r="P47" s="74"/>
      <c r="Q47" s="74"/>
      <c r="R47" s="29">
        <f t="shared" si="9"/>
        <v>0</v>
      </c>
      <c r="S47" s="30">
        <f t="shared" si="4"/>
        <v>0</v>
      </c>
      <c r="T47" s="65" t="e">
        <f t="shared" si="1"/>
        <v>#REF!</v>
      </c>
    </row>
    <row r="48" spans="1:20" ht="15" hidden="1" outlineLevel="1">
      <c r="A48" s="151"/>
      <c r="B48" s="151"/>
      <c r="C48" s="152"/>
      <c r="D48" s="28" t="s">
        <v>62</v>
      </c>
      <c r="E48" s="72" t="e">
        <f>#REF!</f>
        <v>#REF!</v>
      </c>
      <c r="F48" s="153"/>
      <c r="G48" s="73"/>
      <c r="H48" s="73"/>
      <c r="I48" s="73"/>
      <c r="J48" s="73"/>
      <c r="K48" s="73"/>
      <c r="L48" s="73"/>
      <c r="M48" s="73"/>
      <c r="N48" s="74"/>
      <c r="O48" s="74"/>
      <c r="P48" s="74"/>
      <c r="Q48" s="74"/>
      <c r="R48" s="29">
        <f t="shared" si="9"/>
        <v>0</v>
      </c>
      <c r="S48" s="30">
        <f t="shared" si="4"/>
        <v>0</v>
      </c>
      <c r="T48" s="65" t="e">
        <f t="shared" si="1"/>
        <v>#REF!</v>
      </c>
    </row>
    <row r="49" spans="1:20" ht="27.6" hidden="1" outlineLevel="1">
      <c r="A49" s="151"/>
      <c r="B49" s="151"/>
      <c r="C49" s="152"/>
      <c r="D49" s="28" t="s">
        <v>63</v>
      </c>
      <c r="E49" s="72" t="e">
        <f>#REF!</f>
        <v>#REF!</v>
      </c>
      <c r="F49" s="153"/>
      <c r="G49" s="73"/>
      <c r="H49" s="73"/>
      <c r="I49" s="73"/>
      <c r="J49" s="73"/>
      <c r="K49" s="73"/>
      <c r="L49" s="73"/>
      <c r="M49" s="73"/>
      <c r="N49" s="74"/>
      <c r="O49" s="74"/>
      <c r="P49" s="74"/>
      <c r="Q49" s="74"/>
      <c r="R49" s="29">
        <f t="shared" si="9"/>
        <v>0</v>
      </c>
      <c r="S49" s="30">
        <f t="shared" si="4"/>
        <v>0</v>
      </c>
      <c r="T49" s="65" t="e">
        <f t="shared" si="1"/>
        <v>#REF!</v>
      </c>
    </row>
    <row r="50" spans="1:20" ht="15" hidden="1" outlineLevel="1">
      <c r="A50" s="151"/>
      <c r="B50" s="151"/>
      <c r="C50" s="152"/>
      <c r="D50" s="28" t="s">
        <v>64</v>
      </c>
      <c r="E50" s="72" t="e">
        <f>#REF!</f>
        <v>#REF!</v>
      </c>
      <c r="F50" s="153"/>
      <c r="G50" s="73"/>
      <c r="H50" s="73"/>
      <c r="I50" s="73"/>
      <c r="J50" s="73"/>
      <c r="K50" s="73"/>
      <c r="L50" s="73"/>
      <c r="M50" s="73"/>
      <c r="N50" s="74"/>
      <c r="O50" s="74"/>
      <c r="P50" s="74"/>
      <c r="Q50" s="74"/>
      <c r="R50" s="29">
        <f t="shared" si="9"/>
        <v>0</v>
      </c>
      <c r="S50" s="30">
        <f t="shared" si="4"/>
        <v>0</v>
      </c>
      <c r="T50" s="65" t="e">
        <f t="shared" si="1"/>
        <v>#REF!</v>
      </c>
    </row>
    <row r="51" spans="1:20" ht="15" hidden="1" outlineLevel="1">
      <c r="A51" s="151"/>
      <c r="B51" s="151"/>
      <c r="C51" s="152"/>
      <c r="D51" s="28" t="s">
        <v>65</v>
      </c>
      <c r="E51" s="72" t="e">
        <f>#REF!</f>
        <v>#REF!</v>
      </c>
      <c r="F51" s="153"/>
      <c r="G51" s="73"/>
      <c r="H51" s="73"/>
      <c r="I51" s="73"/>
      <c r="J51" s="73"/>
      <c r="K51" s="75"/>
      <c r="L51" s="73"/>
      <c r="M51" s="73"/>
      <c r="N51" s="74"/>
      <c r="O51" s="74"/>
      <c r="P51" s="74"/>
      <c r="Q51" s="74"/>
      <c r="R51" s="29">
        <f t="shared" si="9"/>
        <v>0</v>
      </c>
      <c r="S51" s="30">
        <f t="shared" si="4"/>
        <v>0</v>
      </c>
      <c r="T51" s="65" t="e">
        <f t="shared" si="1"/>
        <v>#REF!</v>
      </c>
    </row>
    <row r="52" spans="1:20" ht="27.6" hidden="1" outlineLevel="1">
      <c r="A52" s="151"/>
      <c r="B52" s="151"/>
      <c r="C52" s="152"/>
      <c r="D52" s="28" t="s">
        <v>66</v>
      </c>
      <c r="E52" s="72" t="e">
        <f>#REF!</f>
        <v>#REF!</v>
      </c>
      <c r="F52" s="153"/>
      <c r="G52" s="73"/>
      <c r="H52" s="73"/>
      <c r="I52" s="73"/>
      <c r="J52" s="73"/>
      <c r="K52" s="73"/>
      <c r="L52" s="73"/>
      <c r="M52" s="73"/>
      <c r="N52" s="74"/>
      <c r="O52" s="74"/>
      <c r="P52" s="74"/>
      <c r="Q52" s="74"/>
      <c r="R52" s="29">
        <f t="shared" si="9"/>
        <v>0</v>
      </c>
      <c r="S52" s="30">
        <f t="shared" si="4"/>
        <v>0</v>
      </c>
      <c r="T52" s="65" t="e">
        <f t="shared" si="1"/>
        <v>#REF!</v>
      </c>
    </row>
    <row r="53" spans="1:20" ht="15" hidden="1" outlineLevel="1">
      <c r="A53" s="151"/>
      <c r="B53" s="151"/>
      <c r="C53" s="152"/>
      <c r="D53" s="28" t="s">
        <v>67</v>
      </c>
      <c r="E53" s="72" t="e">
        <f>#REF!</f>
        <v>#REF!</v>
      </c>
      <c r="F53" s="153"/>
      <c r="G53" s="73"/>
      <c r="H53" s="73"/>
      <c r="I53" s="73"/>
      <c r="J53" s="75"/>
      <c r="K53" s="73"/>
      <c r="L53" s="73"/>
      <c r="M53" s="73"/>
      <c r="N53" s="74"/>
      <c r="O53" s="74"/>
      <c r="P53" s="74"/>
      <c r="Q53" s="74"/>
      <c r="R53" s="29">
        <f t="shared" si="9"/>
        <v>0</v>
      </c>
      <c r="S53" s="30">
        <f t="shared" si="4"/>
        <v>0</v>
      </c>
      <c r="T53" s="65" t="e">
        <f t="shared" si="1"/>
        <v>#REF!</v>
      </c>
    </row>
    <row r="54" spans="1:20" ht="15" hidden="1" outlineLevel="1">
      <c r="A54" s="151"/>
      <c r="B54" s="151"/>
      <c r="C54" s="152"/>
      <c r="D54" s="28" t="s">
        <v>68</v>
      </c>
      <c r="E54" s="72" t="e">
        <f>#REF!</f>
        <v>#REF!</v>
      </c>
      <c r="F54" s="153"/>
      <c r="G54" s="73"/>
      <c r="H54" s="73"/>
      <c r="I54" s="73"/>
      <c r="J54" s="75"/>
      <c r="K54" s="73"/>
      <c r="L54" s="73"/>
      <c r="M54" s="73"/>
      <c r="N54" s="74"/>
      <c r="O54" s="74"/>
      <c r="P54" s="74"/>
      <c r="Q54" s="74"/>
      <c r="R54" s="29">
        <f t="shared" si="9"/>
        <v>0</v>
      </c>
      <c r="S54" s="30">
        <f t="shared" si="4"/>
        <v>0</v>
      </c>
      <c r="T54" s="65" t="e">
        <f t="shared" si="1"/>
        <v>#REF!</v>
      </c>
    </row>
    <row r="55" spans="1:20" ht="15" hidden="1" outlineLevel="1">
      <c r="A55" s="151"/>
      <c r="B55" s="151"/>
      <c r="C55" s="152"/>
      <c r="D55" s="28" t="s">
        <v>69</v>
      </c>
      <c r="E55" s="72" t="e">
        <f>#REF!</f>
        <v>#REF!</v>
      </c>
      <c r="F55" s="153"/>
      <c r="G55" s="73"/>
      <c r="H55" s="73"/>
      <c r="I55" s="73"/>
      <c r="J55" s="75"/>
      <c r="K55" s="73"/>
      <c r="L55" s="73"/>
      <c r="M55" s="73"/>
      <c r="N55" s="74"/>
      <c r="O55" s="74"/>
      <c r="P55" s="74"/>
      <c r="Q55" s="74"/>
      <c r="R55" s="29">
        <f t="shared" si="9"/>
        <v>0</v>
      </c>
      <c r="S55" s="30">
        <f t="shared" si="4"/>
        <v>0</v>
      </c>
      <c r="T55" s="65" t="e">
        <f t="shared" si="1"/>
        <v>#REF!</v>
      </c>
    </row>
    <row r="56" spans="1:20" ht="27.6" hidden="1" outlineLevel="1">
      <c r="A56" s="151"/>
      <c r="B56" s="151"/>
      <c r="C56" s="152"/>
      <c r="D56" s="28" t="s">
        <v>70</v>
      </c>
      <c r="E56" s="72" t="e">
        <f>#REF!</f>
        <v>#REF!</v>
      </c>
      <c r="F56" s="153"/>
      <c r="G56" s="73"/>
      <c r="H56" s="73"/>
      <c r="I56" s="73"/>
      <c r="J56" s="73"/>
      <c r="K56" s="73"/>
      <c r="L56" s="73"/>
      <c r="M56" s="73"/>
      <c r="N56" s="74"/>
      <c r="O56" s="74"/>
      <c r="P56" s="74"/>
      <c r="Q56" s="74"/>
      <c r="R56" s="29">
        <f t="shared" si="9"/>
        <v>0</v>
      </c>
      <c r="S56" s="30">
        <f t="shared" si="4"/>
        <v>0</v>
      </c>
      <c r="T56" s="65" t="e">
        <f t="shared" si="1"/>
        <v>#REF!</v>
      </c>
    </row>
    <row r="57" spans="1:20" ht="27.6" hidden="1" outlineLevel="1">
      <c r="A57" s="151"/>
      <c r="B57" s="151"/>
      <c r="C57" s="152"/>
      <c r="D57" s="28" t="s">
        <v>216</v>
      </c>
      <c r="E57" s="72" t="e">
        <f>#REF!</f>
        <v>#REF!</v>
      </c>
      <c r="F57" s="153"/>
      <c r="G57" s="73"/>
      <c r="H57" s="73"/>
      <c r="I57" s="73"/>
      <c r="J57" s="73"/>
      <c r="K57" s="73"/>
      <c r="L57" s="75"/>
      <c r="M57" s="73"/>
      <c r="N57" s="74"/>
      <c r="O57" s="74"/>
      <c r="P57" s="74"/>
      <c r="Q57" s="74"/>
      <c r="R57" s="29">
        <f t="shared" si="9"/>
        <v>0</v>
      </c>
      <c r="S57" s="30">
        <f t="shared" si="4"/>
        <v>0</v>
      </c>
      <c r="T57" s="65" t="e">
        <f t="shared" si="1"/>
        <v>#REF!</v>
      </c>
    </row>
    <row r="58" spans="1:20" ht="15" hidden="1" outlineLevel="1">
      <c r="A58" s="151"/>
      <c r="B58" s="151"/>
      <c r="C58" s="152"/>
      <c r="D58" s="28" t="s">
        <v>72</v>
      </c>
      <c r="E58" s="72" t="e">
        <f>#REF!</f>
        <v>#REF!</v>
      </c>
      <c r="F58" s="153"/>
      <c r="G58" s="73"/>
      <c r="H58" s="73"/>
      <c r="I58" s="73"/>
      <c r="J58" s="73"/>
      <c r="K58" s="73"/>
      <c r="L58" s="73"/>
      <c r="M58" s="73"/>
      <c r="N58" s="74"/>
      <c r="O58" s="74"/>
      <c r="P58" s="74"/>
      <c r="Q58" s="74"/>
      <c r="R58" s="29">
        <f t="shared" si="9"/>
        <v>0</v>
      </c>
      <c r="S58" s="30">
        <f t="shared" si="4"/>
        <v>0</v>
      </c>
      <c r="T58" s="65" t="e">
        <f t="shared" si="1"/>
        <v>#REF!</v>
      </c>
    </row>
    <row r="59" spans="1:20" ht="15" hidden="1" outlineLevel="1">
      <c r="A59" s="151"/>
      <c r="B59" s="151"/>
      <c r="C59" s="152"/>
      <c r="D59" s="28" t="s">
        <v>73</v>
      </c>
      <c r="E59" s="72" t="e">
        <f>#REF!</f>
        <v>#REF!</v>
      </c>
      <c r="F59" s="153"/>
      <c r="G59" s="73"/>
      <c r="H59" s="73"/>
      <c r="I59" s="73"/>
      <c r="J59" s="73"/>
      <c r="K59" s="73"/>
      <c r="L59" s="73"/>
      <c r="M59" s="73"/>
      <c r="N59" s="74"/>
      <c r="O59" s="74"/>
      <c r="P59" s="74"/>
      <c r="Q59" s="74"/>
      <c r="R59" s="29">
        <f t="shared" si="9"/>
        <v>0</v>
      </c>
      <c r="S59" s="30">
        <f t="shared" si="4"/>
        <v>0</v>
      </c>
      <c r="T59" s="65" t="e">
        <f t="shared" si="1"/>
        <v>#REF!</v>
      </c>
    </row>
    <row r="60" spans="1:20" ht="27.6" hidden="1" outlineLevel="1">
      <c r="A60" s="155"/>
      <c r="B60" s="155"/>
      <c r="C60" s="148"/>
      <c r="D60" s="28" t="s">
        <v>74</v>
      </c>
      <c r="E60" s="72" t="e">
        <f>#REF!</f>
        <v>#REF!</v>
      </c>
      <c r="F60" s="75"/>
      <c r="G60" s="75"/>
      <c r="H60" s="75"/>
      <c r="I60" s="73"/>
      <c r="J60" s="73"/>
      <c r="K60" s="73"/>
      <c r="L60" s="73"/>
      <c r="M60" s="73"/>
      <c r="N60" s="74"/>
      <c r="O60" s="74"/>
      <c r="P60" s="74"/>
      <c r="Q60" s="74"/>
      <c r="R60" s="29">
        <f t="shared" si="9"/>
        <v>0</v>
      </c>
      <c r="S60" s="30">
        <f t="shared" si="4"/>
        <v>0</v>
      </c>
      <c r="T60" s="65" t="e">
        <f t="shared" si="1"/>
        <v>#REF!</v>
      </c>
    </row>
    <row r="61" spans="1:20" ht="27.6" hidden="1" outlineLevel="1">
      <c r="A61" s="155"/>
      <c r="B61" s="148"/>
      <c r="C61" s="148"/>
      <c r="D61" s="28" t="s">
        <v>246</v>
      </c>
      <c r="E61" s="72" t="e">
        <f>#REF!</f>
        <v>#REF!</v>
      </c>
      <c r="F61" s="75"/>
      <c r="G61" s="75"/>
      <c r="H61" s="75"/>
      <c r="I61" s="73"/>
      <c r="J61" s="73"/>
      <c r="K61" s="73"/>
      <c r="L61" s="73"/>
      <c r="M61" s="73"/>
      <c r="N61" s="74"/>
      <c r="O61" s="74"/>
      <c r="P61" s="74"/>
      <c r="Q61" s="74"/>
      <c r="R61" s="29">
        <f t="shared" si="9"/>
        <v>0</v>
      </c>
      <c r="S61" s="30">
        <f t="shared" si="4"/>
        <v>0</v>
      </c>
      <c r="T61" s="65" t="e">
        <f t="shared" si="1"/>
        <v>#REF!</v>
      </c>
    </row>
    <row r="62" spans="1:20" ht="15" collapsed="1">
      <c r="A62" s="155"/>
      <c r="B62" s="148" t="e">
        <f>R62-C62</f>
        <v>#REF!</v>
      </c>
      <c r="C62" s="148">
        <v>25775.155999999999</v>
      </c>
      <c r="D62" s="78" t="s">
        <v>77</v>
      </c>
      <c r="E62" s="29" t="e">
        <f t="shared" ref="E62:R62" si="12">SUM(E17:E61)</f>
        <v>#REF!</v>
      </c>
      <c r="F62" s="29" t="e">
        <f t="shared" si="12"/>
        <v>#REF!</v>
      </c>
      <c r="G62" s="29" t="e">
        <f t="shared" si="12"/>
        <v>#REF!</v>
      </c>
      <c r="H62" s="29" t="e">
        <f t="shared" si="12"/>
        <v>#REF!</v>
      </c>
      <c r="I62" s="29" t="e">
        <f t="shared" si="12"/>
        <v>#REF!</v>
      </c>
      <c r="J62" s="29" t="e">
        <f t="shared" si="12"/>
        <v>#REF!</v>
      </c>
      <c r="K62" s="29">
        <f t="shared" si="12"/>
        <v>0</v>
      </c>
      <c r="L62" s="29">
        <f t="shared" si="12"/>
        <v>0</v>
      </c>
      <c r="M62" s="29">
        <f t="shared" si="12"/>
        <v>0</v>
      </c>
      <c r="N62" s="29">
        <f t="shared" si="12"/>
        <v>0</v>
      </c>
      <c r="O62" s="29">
        <f t="shared" si="12"/>
        <v>0</v>
      </c>
      <c r="P62" s="29">
        <f t="shared" si="12"/>
        <v>0</v>
      </c>
      <c r="Q62" s="29">
        <f t="shared" si="12"/>
        <v>0</v>
      </c>
      <c r="R62" s="29" t="e">
        <f t="shared" si="12"/>
        <v>#REF!</v>
      </c>
      <c r="S62" s="30" t="e">
        <f t="shared" si="4"/>
        <v>#REF!</v>
      </c>
      <c r="T62" s="65" t="e">
        <f t="shared" si="1"/>
        <v>#REF!</v>
      </c>
    </row>
    <row r="63" spans="1:20" ht="15" hidden="1" outlineLevel="1">
      <c r="A63" s="139"/>
      <c r="B63" s="139"/>
      <c r="C63" s="140"/>
      <c r="D63" s="334" t="s">
        <v>78</v>
      </c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7"/>
      <c r="S63" s="71">
        <f t="shared" si="4"/>
        <v>0</v>
      </c>
      <c r="T63" s="146">
        <f t="shared" si="1"/>
        <v>0</v>
      </c>
    </row>
    <row r="64" spans="1:20" ht="15" hidden="1" outlineLevel="1">
      <c r="A64" s="151"/>
      <c r="B64" s="151"/>
      <c r="C64" s="152"/>
      <c r="D64" s="39" t="s">
        <v>294</v>
      </c>
      <c r="E64" s="75" t="e">
        <f>#REF!</f>
        <v>#REF!</v>
      </c>
      <c r="F64" s="73"/>
      <c r="G64" s="75"/>
      <c r="H64" s="73"/>
      <c r="I64" s="73"/>
      <c r="J64" s="73"/>
      <c r="K64" s="73"/>
      <c r="L64" s="75"/>
      <c r="M64" s="75"/>
      <c r="N64" s="74"/>
      <c r="O64" s="74"/>
      <c r="P64" s="74"/>
      <c r="Q64" s="74"/>
      <c r="R64" s="29">
        <f t="shared" ref="R64:R65" si="13">SUM(F64:Q64)</f>
        <v>0</v>
      </c>
      <c r="S64" s="30">
        <f t="shared" si="4"/>
        <v>0</v>
      </c>
      <c r="T64" s="65" t="e">
        <f t="shared" si="1"/>
        <v>#REF!</v>
      </c>
    </row>
    <row r="65" spans="1:20" ht="15" hidden="1" outlineLevel="1">
      <c r="A65" s="155"/>
      <c r="B65" s="148">
        <f>R65-C65</f>
        <v>-1879.498</v>
      </c>
      <c r="C65" s="148">
        <v>1879.498</v>
      </c>
      <c r="D65" s="78" t="s">
        <v>80</v>
      </c>
      <c r="E65" s="29" t="e">
        <f t="shared" ref="E65:Q65" si="14">E64</f>
        <v>#REF!</v>
      </c>
      <c r="F65" s="29">
        <f t="shared" si="14"/>
        <v>0</v>
      </c>
      <c r="G65" s="29">
        <f t="shared" si="14"/>
        <v>0</v>
      </c>
      <c r="H65" s="29">
        <f t="shared" si="14"/>
        <v>0</v>
      </c>
      <c r="I65" s="29">
        <f t="shared" si="14"/>
        <v>0</v>
      </c>
      <c r="J65" s="29">
        <f t="shared" si="14"/>
        <v>0</v>
      </c>
      <c r="K65" s="29">
        <f t="shared" si="14"/>
        <v>0</v>
      </c>
      <c r="L65" s="29">
        <f t="shared" si="14"/>
        <v>0</v>
      </c>
      <c r="M65" s="29">
        <f t="shared" si="14"/>
        <v>0</v>
      </c>
      <c r="N65" s="29">
        <f t="shared" si="14"/>
        <v>0</v>
      </c>
      <c r="O65" s="29">
        <f t="shared" si="14"/>
        <v>0</v>
      </c>
      <c r="P65" s="29">
        <f t="shared" si="14"/>
        <v>0</v>
      </c>
      <c r="Q65" s="29">
        <f t="shared" si="14"/>
        <v>0</v>
      </c>
      <c r="R65" s="29">
        <f t="shared" si="13"/>
        <v>0</v>
      </c>
      <c r="S65" s="30">
        <f t="shared" si="4"/>
        <v>0</v>
      </c>
      <c r="T65" s="65" t="e">
        <f t="shared" si="1"/>
        <v>#REF!</v>
      </c>
    </row>
    <row r="66" spans="1:20" ht="15" hidden="1" outlineLevel="1">
      <c r="A66" s="139"/>
      <c r="B66" s="139"/>
      <c r="C66" s="140"/>
      <c r="D66" s="334" t="s">
        <v>81</v>
      </c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7"/>
      <c r="S66" s="71">
        <f t="shared" si="4"/>
        <v>0</v>
      </c>
      <c r="T66" s="146">
        <f t="shared" si="1"/>
        <v>0</v>
      </c>
    </row>
    <row r="67" spans="1:20" ht="15" hidden="1" outlineLevel="1">
      <c r="A67" s="151"/>
      <c r="B67" s="151"/>
      <c r="C67" s="152"/>
      <c r="D67" s="39" t="s">
        <v>307</v>
      </c>
      <c r="E67" s="73" t="e">
        <f>#REF!</f>
        <v>#REF!</v>
      </c>
      <c r="F67" s="73"/>
      <c r="G67" s="73"/>
      <c r="H67" s="73"/>
      <c r="I67" s="73"/>
      <c r="J67" s="73"/>
      <c r="K67" s="73"/>
      <c r="L67" s="73"/>
      <c r="M67" s="73"/>
      <c r="N67" s="74"/>
      <c r="O67" s="74"/>
      <c r="P67" s="74"/>
      <c r="Q67" s="74"/>
      <c r="R67" s="29">
        <f t="shared" ref="R67:R68" si="15">SUM(F67:Q67)</f>
        <v>0</v>
      </c>
      <c r="S67" s="30">
        <f t="shared" si="4"/>
        <v>0</v>
      </c>
      <c r="T67" s="65" t="e">
        <f t="shared" si="1"/>
        <v>#REF!</v>
      </c>
    </row>
    <row r="68" spans="1:20" ht="15" hidden="1" outlineLevel="1">
      <c r="A68" s="155"/>
      <c r="B68" s="148">
        <f>R68-C68</f>
        <v>-24562.550999999999</v>
      </c>
      <c r="C68" s="148">
        <v>24562.550999999999</v>
      </c>
      <c r="D68" s="78" t="s">
        <v>83</v>
      </c>
      <c r="E68" s="29" t="e">
        <f t="shared" ref="E68:Q68" si="16">E67</f>
        <v>#REF!</v>
      </c>
      <c r="F68" s="29">
        <f t="shared" si="16"/>
        <v>0</v>
      </c>
      <c r="G68" s="29">
        <f t="shared" si="16"/>
        <v>0</v>
      </c>
      <c r="H68" s="29">
        <f t="shared" si="16"/>
        <v>0</v>
      </c>
      <c r="I68" s="29">
        <f t="shared" si="16"/>
        <v>0</v>
      </c>
      <c r="J68" s="29">
        <f t="shared" si="16"/>
        <v>0</v>
      </c>
      <c r="K68" s="29">
        <f t="shared" si="16"/>
        <v>0</v>
      </c>
      <c r="L68" s="29">
        <f t="shared" si="16"/>
        <v>0</v>
      </c>
      <c r="M68" s="29">
        <f t="shared" si="16"/>
        <v>0</v>
      </c>
      <c r="N68" s="29">
        <f t="shared" si="16"/>
        <v>0</v>
      </c>
      <c r="O68" s="29">
        <f t="shared" si="16"/>
        <v>0</v>
      </c>
      <c r="P68" s="29">
        <f t="shared" si="16"/>
        <v>0</v>
      </c>
      <c r="Q68" s="29">
        <f t="shared" si="16"/>
        <v>0</v>
      </c>
      <c r="R68" s="29">
        <f t="shared" si="15"/>
        <v>0</v>
      </c>
      <c r="S68" s="30">
        <f t="shared" si="4"/>
        <v>0</v>
      </c>
      <c r="T68" s="65" t="e">
        <f t="shared" si="1"/>
        <v>#REF!</v>
      </c>
    </row>
    <row r="69" spans="1:20" ht="15" collapsed="1">
      <c r="A69" s="139"/>
      <c r="B69" s="139"/>
      <c r="C69" s="140"/>
      <c r="D69" s="334" t="s">
        <v>84</v>
      </c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7"/>
      <c r="S69" s="71">
        <f t="shared" si="4"/>
        <v>0</v>
      </c>
      <c r="T69" s="146">
        <f t="shared" si="1"/>
        <v>0</v>
      </c>
    </row>
    <row r="70" spans="1:20" ht="27.6" hidden="1" outlineLevel="1">
      <c r="A70" s="151"/>
      <c r="B70" s="151"/>
      <c r="C70" s="152"/>
      <c r="D70" s="38" t="s">
        <v>85</v>
      </c>
      <c r="E70" s="79" t="e">
        <f>#REF!</f>
        <v>#REF!</v>
      </c>
      <c r="F70" s="96"/>
      <c r="G70" s="96"/>
      <c r="H70" s="96"/>
      <c r="I70" s="96"/>
      <c r="J70" s="96"/>
      <c r="K70" s="96"/>
      <c r="L70" s="96"/>
      <c r="M70" s="96"/>
      <c r="N70" s="74"/>
      <c r="O70" s="74"/>
      <c r="P70" s="74"/>
      <c r="Q70" s="74"/>
      <c r="R70" s="29">
        <f t="shared" ref="R70:R155" si="17">SUM(F70:Q70)</f>
        <v>0</v>
      </c>
      <c r="S70" s="30">
        <f t="shared" si="4"/>
        <v>0</v>
      </c>
      <c r="T70" s="65" t="e">
        <f t="shared" si="1"/>
        <v>#REF!</v>
      </c>
    </row>
    <row r="71" spans="1:20" ht="27.75" hidden="1" customHeight="1" outlineLevel="1">
      <c r="A71" s="151"/>
      <c r="B71" s="151"/>
      <c r="C71" s="152"/>
      <c r="D71" s="38" t="s">
        <v>86</v>
      </c>
      <c r="E71" s="79" t="e">
        <f>#REF!</f>
        <v>#REF!</v>
      </c>
      <c r="F71" s="73"/>
      <c r="G71" s="73"/>
      <c r="H71" s="73"/>
      <c r="I71" s="73"/>
      <c r="J71" s="73"/>
      <c r="K71" s="96"/>
      <c r="L71" s="79"/>
      <c r="M71" s="96"/>
      <c r="N71" s="74"/>
      <c r="O71" s="74"/>
      <c r="P71" s="74"/>
      <c r="Q71" s="74"/>
      <c r="R71" s="29">
        <f t="shared" si="17"/>
        <v>0</v>
      </c>
      <c r="S71" s="30">
        <f t="shared" si="4"/>
        <v>0</v>
      </c>
      <c r="T71" s="65" t="e">
        <f t="shared" si="1"/>
        <v>#REF!</v>
      </c>
    </row>
    <row r="72" spans="1:20" ht="15" collapsed="1">
      <c r="A72" s="151"/>
      <c r="B72" s="151"/>
      <c r="C72" s="152"/>
      <c r="D72" s="38" t="s">
        <v>308</v>
      </c>
      <c r="E72" s="79" t="e">
        <f>#REF!</f>
        <v>#REF!</v>
      </c>
      <c r="F72" s="96"/>
      <c r="G72" s="96"/>
      <c r="H72" s="96"/>
      <c r="I72" s="96"/>
      <c r="J72" s="96"/>
      <c r="K72" s="96" t="e">
        <f>E72</f>
        <v>#REF!</v>
      </c>
      <c r="L72" s="79"/>
      <c r="M72" s="96"/>
      <c r="N72" s="74"/>
      <c r="O72" s="74"/>
      <c r="P72" s="74"/>
      <c r="Q72" s="74"/>
      <c r="R72" s="29" t="e">
        <f t="shared" si="17"/>
        <v>#REF!</v>
      </c>
      <c r="S72" s="30" t="e">
        <f t="shared" si="4"/>
        <v>#REF!</v>
      </c>
      <c r="T72" s="65" t="e">
        <f t="shared" si="1"/>
        <v>#REF!</v>
      </c>
    </row>
    <row r="73" spans="1:20" ht="27.6" hidden="1" outlineLevel="1">
      <c r="A73" s="151"/>
      <c r="B73" s="151"/>
      <c r="C73" s="152"/>
      <c r="D73" s="38" t="s">
        <v>88</v>
      </c>
      <c r="E73" s="79" t="e">
        <f>#REF!</f>
        <v>#REF!</v>
      </c>
      <c r="F73" s="96"/>
      <c r="G73" s="96"/>
      <c r="H73" s="96"/>
      <c r="I73" s="96"/>
      <c r="J73" s="96"/>
      <c r="K73" s="96"/>
      <c r="L73" s="96"/>
      <c r="M73" s="96"/>
      <c r="N73" s="74"/>
      <c r="O73" s="74"/>
      <c r="P73" s="74"/>
      <c r="Q73" s="74"/>
      <c r="R73" s="29">
        <f t="shared" si="17"/>
        <v>0</v>
      </c>
      <c r="S73" s="30">
        <f t="shared" si="4"/>
        <v>0</v>
      </c>
      <c r="T73" s="65" t="e">
        <f t="shared" si="1"/>
        <v>#REF!</v>
      </c>
    </row>
    <row r="74" spans="1:20" ht="27.6" hidden="1" outlineLevel="1">
      <c r="A74" s="151"/>
      <c r="B74" s="151"/>
      <c r="C74" s="152"/>
      <c r="D74" s="38" t="s">
        <v>89</v>
      </c>
      <c r="E74" s="79" t="e">
        <f>#REF!</f>
        <v>#REF!</v>
      </c>
      <c r="F74" s="96"/>
      <c r="G74" s="96"/>
      <c r="H74" s="96"/>
      <c r="I74" s="96"/>
      <c r="J74" s="96"/>
      <c r="K74" s="96"/>
      <c r="L74" s="96"/>
      <c r="M74" s="96"/>
      <c r="N74" s="74"/>
      <c r="O74" s="74"/>
      <c r="P74" s="74"/>
      <c r="Q74" s="74"/>
      <c r="R74" s="29">
        <f t="shared" si="17"/>
        <v>0</v>
      </c>
      <c r="S74" s="30">
        <f t="shared" si="4"/>
        <v>0</v>
      </c>
      <c r="T74" s="65" t="e">
        <f t="shared" si="1"/>
        <v>#REF!</v>
      </c>
    </row>
    <row r="75" spans="1:20" ht="27.6" hidden="1" outlineLevel="1">
      <c r="A75" s="151"/>
      <c r="B75" s="151"/>
      <c r="C75" s="152"/>
      <c r="D75" s="38" t="s">
        <v>309</v>
      </c>
      <c r="E75" s="79" t="e">
        <f>#REF!</f>
        <v>#REF!</v>
      </c>
      <c r="F75" s="79"/>
      <c r="G75" s="96"/>
      <c r="H75" s="96"/>
      <c r="I75" s="96"/>
      <c r="J75" s="96"/>
      <c r="K75" s="96"/>
      <c r="L75" s="79"/>
      <c r="M75" s="96"/>
      <c r="N75" s="74"/>
      <c r="O75" s="74"/>
      <c r="P75" s="74"/>
      <c r="Q75" s="74"/>
      <c r="R75" s="29">
        <f t="shared" si="17"/>
        <v>0</v>
      </c>
      <c r="S75" s="30">
        <f t="shared" si="4"/>
        <v>0</v>
      </c>
      <c r="T75" s="65" t="e">
        <f t="shared" si="1"/>
        <v>#REF!</v>
      </c>
    </row>
    <row r="76" spans="1:20" ht="15" hidden="1" outlineLevel="1">
      <c r="A76" s="151"/>
      <c r="B76" s="151"/>
      <c r="C76" s="152"/>
      <c r="D76" s="38" t="s">
        <v>310</v>
      </c>
      <c r="E76" s="79" t="e">
        <f>#REF!</f>
        <v>#REF!</v>
      </c>
      <c r="F76" s="96"/>
      <c r="G76" s="96"/>
      <c r="H76" s="96"/>
      <c r="I76" s="96"/>
      <c r="J76" s="96"/>
      <c r="K76" s="79"/>
      <c r="L76" s="79"/>
      <c r="M76" s="96"/>
      <c r="N76" s="74"/>
      <c r="O76" s="74"/>
      <c r="P76" s="74"/>
      <c r="Q76" s="74"/>
      <c r="R76" s="29">
        <f t="shared" si="17"/>
        <v>0</v>
      </c>
      <c r="S76" s="30">
        <f t="shared" si="4"/>
        <v>0</v>
      </c>
      <c r="T76" s="65" t="e">
        <f t="shared" si="1"/>
        <v>#REF!</v>
      </c>
    </row>
    <row r="77" spans="1:20" ht="15" hidden="1" outlineLevel="1">
      <c r="A77" s="151"/>
      <c r="B77" s="151"/>
      <c r="C77" s="152"/>
      <c r="D77" s="38" t="s">
        <v>311</v>
      </c>
      <c r="E77" s="79" t="e">
        <f>#REF!</f>
        <v>#REF!</v>
      </c>
      <c r="F77" s="96"/>
      <c r="G77" s="96"/>
      <c r="H77" s="96"/>
      <c r="I77" s="96"/>
      <c r="J77" s="96"/>
      <c r="K77" s="79"/>
      <c r="L77" s="79"/>
      <c r="M77" s="96"/>
      <c r="N77" s="74"/>
      <c r="O77" s="74"/>
      <c r="P77" s="74"/>
      <c r="Q77" s="74"/>
      <c r="R77" s="29">
        <f t="shared" si="17"/>
        <v>0</v>
      </c>
      <c r="S77" s="30">
        <f t="shared" si="4"/>
        <v>0</v>
      </c>
      <c r="T77" s="65" t="e">
        <f t="shared" si="1"/>
        <v>#REF!</v>
      </c>
    </row>
    <row r="78" spans="1:20" ht="15" hidden="1" outlineLevel="1">
      <c r="A78" s="151"/>
      <c r="B78" s="151"/>
      <c r="C78" s="152"/>
      <c r="D78" s="38" t="s">
        <v>93</v>
      </c>
      <c r="E78" s="79" t="e">
        <f>#REF!</f>
        <v>#REF!</v>
      </c>
      <c r="F78" s="96"/>
      <c r="G78" s="96"/>
      <c r="H78" s="96"/>
      <c r="I78" s="96"/>
      <c r="J78" s="96"/>
      <c r="K78" s="79"/>
      <c r="L78" s="96"/>
      <c r="M78" s="96"/>
      <c r="N78" s="74"/>
      <c r="O78" s="74"/>
      <c r="P78" s="74"/>
      <c r="Q78" s="74"/>
      <c r="R78" s="29">
        <f t="shared" si="17"/>
        <v>0</v>
      </c>
      <c r="S78" s="30">
        <f t="shared" si="4"/>
        <v>0</v>
      </c>
      <c r="T78" s="65" t="e">
        <f t="shared" si="1"/>
        <v>#REF!</v>
      </c>
    </row>
    <row r="79" spans="1:20" ht="15" hidden="1" outlineLevel="1">
      <c r="A79" s="151"/>
      <c r="B79" s="151"/>
      <c r="C79" s="152"/>
      <c r="D79" s="38" t="s">
        <v>94</v>
      </c>
      <c r="E79" s="79" t="e">
        <f>#REF!</f>
        <v>#REF!</v>
      </c>
      <c r="F79" s="96"/>
      <c r="G79" s="96"/>
      <c r="H79" s="96"/>
      <c r="I79" s="96"/>
      <c r="J79" s="96"/>
      <c r="K79" s="79"/>
      <c r="L79" s="96"/>
      <c r="M79" s="96"/>
      <c r="N79" s="74"/>
      <c r="O79" s="74"/>
      <c r="P79" s="74"/>
      <c r="Q79" s="74"/>
      <c r="R79" s="29">
        <f t="shared" si="17"/>
        <v>0</v>
      </c>
      <c r="S79" s="30">
        <f t="shared" si="4"/>
        <v>0</v>
      </c>
      <c r="T79" s="65" t="e">
        <f t="shared" si="1"/>
        <v>#REF!</v>
      </c>
    </row>
    <row r="80" spans="1:20" ht="15" hidden="1" outlineLevel="1">
      <c r="A80" s="151"/>
      <c r="B80" s="151"/>
      <c r="C80" s="152"/>
      <c r="D80" s="39" t="s">
        <v>95</v>
      </c>
      <c r="E80" s="79" t="e">
        <f>#REF!</f>
        <v>#REF!</v>
      </c>
      <c r="F80" s="79"/>
      <c r="G80" s="79"/>
      <c r="H80" s="79"/>
      <c r="I80" s="96"/>
      <c r="J80" s="96"/>
      <c r="K80" s="79"/>
      <c r="L80" s="79"/>
      <c r="M80" s="73"/>
      <c r="N80" s="74"/>
      <c r="O80" s="74"/>
      <c r="P80" s="74"/>
      <c r="Q80" s="74"/>
      <c r="R80" s="29">
        <f t="shared" si="17"/>
        <v>0</v>
      </c>
      <c r="S80" s="30">
        <f t="shared" si="4"/>
        <v>0</v>
      </c>
      <c r="T80" s="65" t="e">
        <f t="shared" si="1"/>
        <v>#REF!</v>
      </c>
    </row>
    <row r="81" spans="1:20" ht="27.6" hidden="1" outlineLevel="1">
      <c r="A81" s="151"/>
      <c r="B81" s="151"/>
      <c r="C81" s="152"/>
      <c r="D81" s="39" t="s">
        <v>96</v>
      </c>
      <c r="E81" s="79" t="e">
        <f>#REF!</f>
        <v>#REF!</v>
      </c>
      <c r="F81" s="96"/>
      <c r="G81" s="96"/>
      <c r="H81" s="96"/>
      <c r="I81" s="96"/>
      <c r="J81" s="96"/>
      <c r="K81" s="79"/>
      <c r="L81" s="79"/>
      <c r="M81" s="73"/>
      <c r="N81" s="74"/>
      <c r="O81" s="74"/>
      <c r="P81" s="74"/>
      <c r="Q81" s="74"/>
      <c r="R81" s="29">
        <f t="shared" si="17"/>
        <v>0</v>
      </c>
      <c r="S81" s="30">
        <f t="shared" si="4"/>
        <v>0</v>
      </c>
      <c r="T81" s="65" t="e">
        <f t="shared" si="1"/>
        <v>#REF!</v>
      </c>
    </row>
    <row r="82" spans="1:20" ht="27.6" hidden="1" outlineLevel="1">
      <c r="A82" s="151"/>
      <c r="B82" s="151"/>
      <c r="C82" s="152"/>
      <c r="D82" s="38" t="s">
        <v>97</v>
      </c>
      <c r="E82" s="79" t="e">
        <f>#REF!</f>
        <v>#REF!</v>
      </c>
      <c r="F82" s="96"/>
      <c r="G82" s="96"/>
      <c r="H82" s="96"/>
      <c r="I82" s="96"/>
      <c r="J82" s="96"/>
      <c r="K82" s="96"/>
      <c r="L82" s="96"/>
      <c r="M82" s="96"/>
      <c r="N82" s="74"/>
      <c r="O82" s="74"/>
      <c r="P82" s="74"/>
      <c r="Q82" s="74"/>
      <c r="R82" s="29">
        <f t="shared" si="17"/>
        <v>0</v>
      </c>
      <c r="S82" s="30">
        <f t="shared" si="4"/>
        <v>0</v>
      </c>
      <c r="T82" s="65" t="e">
        <f t="shared" si="1"/>
        <v>#REF!</v>
      </c>
    </row>
    <row r="83" spans="1:20" ht="27.6" hidden="1" outlineLevel="1">
      <c r="A83" s="151"/>
      <c r="B83" s="151"/>
      <c r="C83" s="152"/>
      <c r="D83" s="38" t="s">
        <v>283</v>
      </c>
      <c r="E83" s="79" t="e">
        <f>#REF!</f>
        <v>#REF!</v>
      </c>
      <c r="F83" s="73"/>
      <c r="G83" s="75"/>
      <c r="H83" s="73"/>
      <c r="I83" s="73"/>
      <c r="J83" s="73"/>
      <c r="K83" s="73"/>
      <c r="L83" s="96"/>
      <c r="M83" s="96"/>
      <c r="N83" s="74"/>
      <c r="O83" s="74"/>
      <c r="P83" s="74"/>
      <c r="Q83" s="74"/>
      <c r="R83" s="29">
        <f t="shared" si="17"/>
        <v>0</v>
      </c>
      <c r="S83" s="30">
        <f t="shared" si="4"/>
        <v>0</v>
      </c>
      <c r="T83" s="65" t="e">
        <f t="shared" si="1"/>
        <v>#REF!</v>
      </c>
    </row>
    <row r="84" spans="1:20" ht="15" hidden="1" outlineLevel="1">
      <c r="A84" s="151"/>
      <c r="B84" s="151"/>
      <c r="C84" s="152"/>
      <c r="D84" s="39" t="s">
        <v>284</v>
      </c>
      <c r="E84" s="79" t="e">
        <f>#REF!</f>
        <v>#REF!</v>
      </c>
      <c r="F84" s="81"/>
      <c r="G84" s="81"/>
      <c r="H84" s="81"/>
      <c r="I84" s="81"/>
      <c r="J84" s="81"/>
      <c r="K84" s="81"/>
      <c r="L84" s="81"/>
      <c r="M84" s="73"/>
      <c r="N84" s="74"/>
      <c r="O84" s="74"/>
      <c r="P84" s="74"/>
      <c r="Q84" s="74"/>
      <c r="R84" s="29">
        <f t="shared" si="17"/>
        <v>0</v>
      </c>
      <c r="S84" s="30">
        <f t="shared" si="4"/>
        <v>0</v>
      </c>
      <c r="T84" s="65" t="e">
        <f t="shared" si="1"/>
        <v>#REF!</v>
      </c>
    </row>
    <row r="85" spans="1:20" ht="27.6" hidden="1" outlineLevel="1">
      <c r="A85" s="151"/>
      <c r="B85" s="151"/>
      <c r="C85" s="152"/>
      <c r="D85" s="39" t="s">
        <v>101</v>
      </c>
      <c r="E85" s="79" t="e">
        <f>#REF!</f>
        <v>#REF!</v>
      </c>
      <c r="F85" s="81"/>
      <c r="G85" s="81"/>
      <c r="H85" s="81"/>
      <c r="I85" s="81"/>
      <c r="J85" s="81"/>
      <c r="K85" s="81"/>
      <c r="L85" s="81"/>
      <c r="M85" s="73"/>
      <c r="N85" s="74"/>
      <c r="O85" s="74"/>
      <c r="P85" s="74"/>
      <c r="Q85" s="74"/>
      <c r="R85" s="29">
        <f t="shared" si="17"/>
        <v>0</v>
      </c>
      <c r="S85" s="30">
        <f t="shared" si="4"/>
        <v>0</v>
      </c>
      <c r="T85" s="65" t="e">
        <f t="shared" si="1"/>
        <v>#REF!</v>
      </c>
    </row>
    <row r="86" spans="1:20" ht="27.6" hidden="1" outlineLevel="1">
      <c r="A86" s="151"/>
      <c r="B86" s="151"/>
      <c r="C86" s="152"/>
      <c r="D86" s="39" t="s">
        <v>250</v>
      </c>
      <c r="E86" s="79" t="e">
        <f>#REF!</f>
        <v>#REF!</v>
      </c>
      <c r="F86" s="81"/>
      <c r="G86" s="81"/>
      <c r="H86" s="81"/>
      <c r="I86" s="81"/>
      <c r="J86" s="81"/>
      <c r="K86" s="81"/>
      <c r="L86" s="81"/>
      <c r="M86" s="73"/>
      <c r="N86" s="74"/>
      <c r="O86" s="74"/>
      <c r="P86" s="74"/>
      <c r="Q86" s="74"/>
      <c r="R86" s="29">
        <f t="shared" si="17"/>
        <v>0</v>
      </c>
      <c r="S86" s="30">
        <f t="shared" si="4"/>
        <v>0</v>
      </c>
      <c r="T86" s="65" t="e">
        <f t="shared" si="1"/>
        <v>#REF!</v>
      </c>
    </row>
    <row r="87" spans="1:20" ht="27.6">
      <c r="A87" s="151"/>
      <c r="B87" s="151"/>
      <c r="C87" s="152"/>
      <c r="D87" s="38" t="s">
        <v>103</v>
      </c>
      <c r="E87" s="79" t="e">
        <f>#REF!</f>
        <v>#REF!</v>
      </c>
      <c r="F87" s="83" t="e">
        <f t="shared" ref="F87:F90" si="18">E87/12</f>
        <v>#REF!</v>
      </c>
      <c r="G87" s="83" t="e">
        <f t="shared" ref="G87:Q87" si="19">F87</f>
        <v>#REF!</v>
      </c>
      <c r="H87" s="83" t="e">
        <f t="shared" si="19"/>
        <v>#REF!</v>
      </c>
      <c r="I87" s="83" t="e">
        <f t="shared" si="19"/>
        <v>#REF!</v>
      </c>
      <c r="J87" s="83" t="e">
        <f t="shared" si="19"/>
        <v>#REF!</v>
      </c>
      <c r="K87" s="83" t="e">
        <f t="shared" si="19"/>
        <v>#REF!</v>
      </c>
      <c r="L87" s="83" t="e">
        <f t="shared" si="19"/>
        <v>#REF!</v>
      </c>
      <c r="M87" s="83" t="e">
        <f t="shared" si="19"/>
        <v>#REF!</v>
      </c>
      <c r="N87" s="83" t="e">
        <f t="shared" si="19"/>
        <v>#REF!</v>
      </c>
      <c r="O87" s="83" t="e">
        <f t="shared" si="19"/>
        <v>#REF!</v>
      </c>
      <c r="P87" s="83" t="e">
        <f t="shared" si="19"/>
        <v>#REF!</v>
      </c>
      <c r="Q87" s="83" t="e">
        <f t="shared" si="19"/>
        <v>#REF!</v>
      </c>
      <c r="R87" s="29" t="e">
        <f t="shared" si="17"/>
        <v>#REF!</v>
      </c>
      <c r="S87" s="30" t="e">
        <f t="shared" si="4"/>
        <v>#REF!</v>
      </c>
      <c r="T87" s="65" t="e">
        <f t="shared" si="1"/>
        <v>#REF!</v>
      </c>
    </row>
    <row r="88" spans="1:20" ht="27.6">
      <c r="A88" s="151"/>
      <c r="B88" s="151"/>
      <c r="C88" s="152"/>
      <c r="D88" s="38" t="s">
        <v>104</v>
      </c>
      <c r="E88" s="79" t="e">
        <f>#REF!</f>
        <v>#REF!</v>
      </c>
      <c r="F88" s="83" t="e">
        <f t="shared" si="18"/>
        <v>#REF!</v>
      </c>
      <c r="G88" s="83" t="e">
        <f t="shared" ref="G88:Q88" si="20">F88</f>
        <v>#REF!</v>
      </c>
      <c r="H88" s="83" t="e">
        <f t="shared" si="20"/>
        <v>#REF!</v>
      </c>
      <c r="I88" s="83" t="e">
        <f t="shared" si="20"/>
        <v>#REF!</v>
      </c>
      <c r="J88" s="83" t="e">
        <f t="shared" si="20"/>
        <v>#REF!</v>
      </c>
      <c r="K88" s="83" t="e">
        <f t="shared" si="20"/>
        <v>#REF!</v>
      </c>
      <c r="L88" s="83" t="e">
        <f t="shared" si="20"/>
        <v>#REF!</v>
      </c>
      <c r="M88" s="83" t="e">
        <f t="shared" si="20"/>
        <v>#REF!</v>
      </c>
      <c r="N88" s="83" t="e">
        <f t="shared" si="20"/>
        <v>#REF!</v>
      </c>
      <c r="O88" s="83" t="e">
        <f t="shared" si="20"/>
        <v>#REF!</v>
      </c>
      <c r="P88" s="83" t="e">
        <f t="shared" si="20"/>
        <v>#REF!</v>
      </c>
      <c r="Q88" s="83" t="e">
        <f t="shared" si="20"/>
        <v>#REF!</v>
      </c>
      <c r="R88" s="29" t="e">
        <f t="shared" si="17"/>
        <v>#REF!</v>
      </c>
      <c r="S88" s="30" t="e">
        <f t="shared" si="4"/>
        <v>#REF!</v>
      </c>
      <c r="T88" s="65" t="e">
        <f t="shared" si="1"/>
        <v>#REF!</v>
      </c>
    </row>
    <row r="89" spans="1:20" ht="15">
      <c r="A89" s="151"/>
      <c r="B89" s="151"/>
      <c r="C89" s="152"/>
      <c r="D89" s="38" t="s">
        <v>312</v>
      </c>
      <c r="E89" s="79" t="e">
        <f>#REF!</f>
        <v>#REF!</v>
      </c>
      <c r="F89" s="83" t="e">
        <f t="shared" si="18"/>
        <v>#REF!</v>
      </c>
      <c r="G89" s="83" t="e">
        <f t="shared" ref="G89:Q89" si="21">F89</f>
        <v>#REF!</v>
      </c>
      <c r="H89" s="83" t="e">
        <f t="shared" si="21"/>
        <v>#REF!</v>
      </c>
      <c r="I89" s="83" t="e">
        <f t="shared" si="21"/>
        <v>#REF!</v>
      </c>
      <c r="J89" s="83" t="e">
        <f t="shared" si="21"/>
        <v>#REF!</v>
      </c>
      <c r="K89" s="83" t="e">
        <f t="shared" si="21"/>
        <v>#REF!</v>
      </c>
      <c r="L89" s="83" t="e">
        <f t="shared" si="21"/>
        <v>#REF!</v>
      </c>
      <c r="M89" s="83" t="e">
        <f t="shared" si="21"/>
        <v>#REF!</v>
      </c>
      <c r="N89" s="83" t="e">
        <f t="shared" si="21"/>
        <v>#REF!</v>
      </c>
      <c r="O89" s="83" t="e">
        <f t="shared" si="21"/>
        <v>#REF!</v>
      </c>
      <c r="P89" s="83" t="e">
        <f t="shared" si="21"/>
        <v>#REF!</v>
      </c>
      <c r="Q89" s="83" t="e">
        <f t="shared" si="21"/>
        <v>#REF!</v>
      </c>
      <c r="R89" s="29" t="e">
        <f t="shared" si="17"/>
        <v>#REF!</v>
      </c>
      <c r="S89" s="30" t="e">
        <f t="shared" si="4"/>
        <v>#REF!</v>
      </c>
      <c r="T89" s="65" t="e">
        <f t="shared" si="1"/>
        <v>#REF!</v>
      </c>
    </row>
    <row r="90" spans="1:20" ht="55.2" collapsed="1">
      <c r="A90" s="151"/>
      <c r="B90" s="151"/>
      <c r="C90" s="152"/>
      <c r="D90" s="38" t="s">
        <v>297</v>
      </c>
      <c r="E90" s="79" t="e">
        <f>#REF!</f>
        <v>#REF!</v>
      </c>
      <c r="F90" s="83" t="e">
        <f t="shared" si="18"/>
        <v>#REF!</v>
      </c>
      <c r="G90" s="83" t="e">
        <f t="shared" ref="G90:Q90" si="22">F90</f>
        <v>#REF!</v>
      </c>
      <c r="H90" s="83" t="e">
        <f t="shared" si="22"/>
        <v>#REF!</v>
      </c>
      <c r="I90" s="83" t="e">
        <f t="shared" si="22"/>
        <v>#REF!</v>
      </c>
      <c r="J90" s="83" t="e">
        <f t="shared" si="22"/>
        <v>#REF!</v>
      </c>
      <c r="K90" s="83" t="e">
        <f t="shared" si="22"/>
        <v>#REF!</v>
      </c>
      <c r="L90" s="83" t="e">
        <f t="shared" si="22"/>
        <v>#REF!</v>
      </c>
      <c r="M90" s="83" t="e">
        <f t="shared" si="22"/>
        <v>#REF!</v>
      </c>
      <c r="N90" s="83" t="e">
        <f t="shared" si="22"/>
        <v>#REF!</v>
      </c>
      <c r="O90" s="83" t="e">
        <f t="shared" si="22"/>
        <v>#REF!</v>
      </c>
      <c r="P90" s="83" t="e">
        <f t="shared" si="22"/>
        <v>#REF!</v>
      </c>
      <c r="Q90" s="83" t="e">
        <f t="shared" si="22"/>
        <v>#REF!</v>
      </c>
      <c r="R90" s="29" t="e">
        <f t="shared" si="17"/>
        <v>#REF!</v>
      </c>
      <c r="S90" s="30" t="e">
        <f t="shared" si="4"/>
        <v>#REF!</v>
      </c>
      <c r="T90" s="65" t="e">
        <f t="shared" si="1"/>
        <v>#REF!</v>
      </c>
    </row>
    <row r="91" spans="1:20" ht="15" hidden="1" outlineLevel="1">
      <c r="A91" s="151"/>
      <c r="B91" s="151"/>
      <c r="C91" s="152"/>
      <c r="D91" s="38" t="s">
        <v>298</v>
      </c>
      <c r="E91" s="79" t="e">
        <f>#REF!</f>
        <v>#REF!</v>
      </c>
      <c r="F91" s="83"/>
      <c r="G91" s="83"/>
      <c r="H91" s="83"/>
      <c r="I91" s="84"/>
      <c r="J91" s="83"/>
      <c r="K91" s="96"/>
      <c r="L91" s="96"/>
      <c r="M91" s="96"/>
      <c r="N91" s="74"/>
      <c r="O91" s="74"/>
      <c r="P91" s="74"/>
      <c r="Q91" s="74"/>
      <c r="R91" s="29">
        <f t="shared" si="17"/>
        <v>0</v>
      </c>
      <c r="S91" s="30">
        <f t="shared" si="4"/>
        <v>0</v>
      </c>
      <c r="T91" s="65" t="e">
        <f t="shared" si="1"/>
        <v>#REF!</v>
      </c>
    </row>
    <row r="92" spans="1:20" ht="15" hidden="1" outlineLevel="1">
      <c r="A92" s="151"/>
      <c r="B92" s="151"/>
      <c r="C92" s="152"/>
      <c r="D92" s="38" t="s">
        <v>108</v>
      </c>
      <c r="E92" s="79" t="e">
        <f>#REF!</f>
        <v>#REF!</v>
      </c>
      <c r="F92" s="81"/>
      <c r="G92" s="81"/>
      <c r="H92" s="81"/>
      <c r="I92" s="86"/>
      <c r="J92" s="81"/>
      <c r="K92" s="96"/>
      <c r="L92" s="96"/>
      <c r="M92" s="96"/>
      <c r="N92" s="74"/>
      <c r="O92" s="74"/>
      <c r="P92" s="74"/>
      <c r="Q92" s="74"/>
      <c r="R92" s="29">
        <f t="shared" si="17"/>
        <v>0</v>
      </c>
      <c r="S92" s="30">
        <f t="shared" si="4"/>
        <v>0</v>
      </c>
      <c r="T92" s="65" t="e">
        <f t="shared" si="1"/>
        <v>#REF!</v>
      </c>
    </row>
    <row r="93" spans="1:20" ht="15" hidden="1" outlineLevel="1">
      <c r="A93" s="151"/>
      <c r="B93" s="151"/>
      <c r="C93" s="152"/>
      <c r="D93" s="38" t="s">
        <v>109</v>
      </c>
      <c r="E93" s="79" t="e">
        <f>#REF!</f>
        <v>#REF!</v>
      </c>
      <c r="F93" s="87"/>
      <c r="G93" s="72"/>
      <c r="H93" s="73"/>
      <c r="I93" s="73"/>
      <c r="J93" s="73"/>
      <c r="K93" s="73"/>
      <c r="L93" s="73"/>
      <c r="M93" s="73"/>
      <c r="N93" s="74"/>
      <c r="O93" s="74"/>
      <c r="P93" s="74"/>
      <c r="Q93" s="74"/>
      <c r="R93" s="29">
        <f t="shared" si="17"/>
        <v>0</v>
      </c>
      <c r="S93" s="30">
        <f t="shared" si="4"/>
        <v>0</v>
      </c>
      <c r="T93" s="65" t="e">
        <f t="shared" si="1"/>
        <v>#REF!</v>
      </c>
    </row>
    <row r="94" spans="1:20" ht="15" hidden="1" outlineLevel="1">
      <c r="A94" s="151"/>
      <c r="B94" s="151"/>
      <c r="C94" s="152"/>
      <c r="D94" s="38" t="s">
        <v>285</v>
      </c>
      <c r="E94" s="79" t="e">
        <f>#REF!</f>
        <v>#REF!</v>
      </c>
      <c r="F94" s="89"/>
      <c r="G94" s="73"/>
      <c r="H94" s="73"/>
      <c r="I94" s="73"/>
      <c r="J94" s="75"/>
      <c r="K94" s="73"/>
      <c r="L94" s="73"/>
      <c r="M94" s="73"/>
      <c r="N94" s="74"/>
      <c r="O94" s="74"/>
      <c r="P94" s="74"/>
      <c r="Q94" s="74"/>
      <c r="R94" s="29">
        <f t="shared" si="17"/>
        <v>0</v>
      </c>
      <c r="S94" s="30">
        <f t="shared" si="4"/>
        <v>0</v>
      </c>
      <c r="T94" s="65" t="e">
        <f t="shared" si="1"/>
        <v>#REF!</v>
      </c>
    </row>
    <row r="95" spans="1:20" ht="55.2" hidden="1" outlineLevel="1">
      <c r="A95" s="151"/>
      <c r="B95" s="151"/>
      <c r="C95" s="152"/>
      <c r="D95" s="38" t="s">
        <v>111</v>
      </c>
      <c r="E95" s="79" t="e">
        <f>#REF!</f>
        <v>#REF!</v>
      </c>
      <c r="F95" s="83"/>
      <c r="G95" s="83"/>
      <c r="H95" s="83"/>
      <c r="I95" s="83"/>
      <c r="J95" s="83"/>
      <c r="K95" s="73"/>
      <c r="L95" s="73"/>
      <c r="M95" s="73"/>
      <c r="N95" s="74"/>
      <c r="O95" s="74"/>
      <c r="P95" s="74"/>
      <c r="Q95" s="74"/>
      <c r="R95" s="29">
        <f t="shared" si="17"/>
        <v>0</v>
      </c>
      <c r="S95" s="30">
        <f t="shared" si="4"/>
        <v>0</v>
      </c>
      <c r="T95" s="65" t="e">
        <f t="shared" si="1"/>
        <v>#REF!</v>
      </c>
    </row>
    <row r="96" spans="1:20" ht="27.6" hidden="1" outlineLevel="1">
      <c r="A96" s="151"/>
      <c r="B96" s="151"/>
      <c r="C96" s="152"/>
      <c r="D96" s="38" t="s">
        <v>112</v>
      </c>
      <c r="E96" s="79" t="e">
        <f>#REF!</f>
        <v>#REF!</v>
      </c>
      <c r="F96" s="75"/>
      <c r="G96" s="75"/>
      <c r="H96" s="75"/>
      <c r="I96" s="73"/>
      <c r="J96" s="73"/>
      <c r="K96" s="73"/>
      <c r="L96" s="73"/>
      <c r="M96" s="73"/>
      <c r="N96" s="74"/>
      <c r="O96" s="74"/>
      <c r="P96" s="74"/>
      <c r="Q96" s="74"/>
      <c r="R96" s="29">
        <f t="shared" si="17"/>
        <v>0</v>
      </c>
      <c r="S96" s="30">
        <f t="shared" si="4"/>
        <v>0</v>
      </c>
      <c r="T96" s="65" t="e">
        <f t="shared" si="1"/>
        <v>#REF!</v>
      </c>
    </row>
    <row r="97" spans="1:20" ht="41.4" collapsed="1">
      <c r="A97" s="151"/>
      <c r="B97" s="151"/>
      <c r="C97" s="152"/>
      <c r="D97" s="38" t="s">
        <v>113</v>
      </c>
      <c r="E97" s="79" t="e">
        <f>#REF!</f>
        <v>#REF!</v>
      </c>
      <c r="F97" s="83">
        <v>12.805</v>
      </c>
      <c r="G97" s="83">
        <f t="shared" ref="G97:I97" si="23">F97</f>
        <v>12.805</v>
      </c>
      <c r="H97" s="83">
        <f t="shared" si="23"/>
        <v>12.805</v>
      </c>
      <c r="I97" s="83">
        <f t="shared" si="23"/>
        <v>12.805</v>
      </c>
      <c r="J97" s="83">
        <f>I97-0.3</f>
        <v>12.504999999999999</v>
      </c>
      <c r="K97" s="83">
        <v>32.902999999999999</v>
      </c>
      <c r="L97" s="83">
        <v>33.895000000000003</v>
      </c>
      <c r="M97" s="83">
        <v>33.895000000000003</v>
      </c>
      <c r="N97" s="83">
        <v>33.895000000000003</v>
      </c>
      <c r="O97" s="83">
        <v>33.895000000000003</v>
      </c>
      <c r="P97" s="83">
        <v>33.895000000000003</v>
      </c>
      <c r="Q97" s="83">
        <v>33.895000000000003</v>
      </c>
      <c r="R97" s="29">
        <f t="shared" si="17"/>
        <v>299.99799999999999</v>
      </c>
      <c r="S97" s="30">
        <f t="shared" si="4"/>
        <v>299.99799999999999</v>
      </c>
      <c r="T97" s="65" t="e">
        <f t="shared" si="1"/>
        <v>#REF!</v>
      </c>
    </row>
    <row r="98" spans="1:20" ht="15" hidden="1" outlineLevel="1">
      <c r="A98" s="151"/>
      <c r="B98" s="151"/>
      <c r="C98" s="152"/>
      <c r="D98" s="38" t="s">
        <v>114</v>
      </c>
      <c r="E98" s="79" t="e">
        <f>#REF!</f>
        <v>#REF!</v>
      </c>
      <c r="F98" s="83"/>
      <c r="G98" s="83"/>
      <c r="H98" s="83"/>
      <c r="I98" s="83"/>
      <c r="J98" s="83"/>
      <c r="K98" s="73"/>
      <c r="L98" s="73"/>
      <c r="M98" s="73"/>
      <c r="N98" s="74"/>
      <c r="O98" s="74"/>
      <c r="P98" s="74"/>
      <c r="Q98" s="74"/>
      <c r="R98" s="29">
        <f t="shared" si="17"/>
        <v>0</v>
      </c>
      <c r="S98" s="30">
        <f t="shared" si="4"/>
        <v>0</v>
      </c>
      <c r="T98" s="65" t="e">
        <f t="shared" si="1"/>
        <v>#REF!</v>
      </c>
    </row>
    <row r="99" spans="1:20" ht="15" hidden="1" outlineLevel="1">
      <c r="A99" s="151"/>
      <c r="B99" s="151"/>
      <c r="C99" s="152"/>
      <c r="D99" s="38" t="s">
        <v>115</v>
      </c>
      <c r="E99" s="79" t="e">
        <f>#REF!</f>
        <v>#REF!</v>
      </c>
      <c r="F99" s="83"/>
      <c r="G99" s="83"/>
      <c r="H99" s="83"/>
      <c r="I99" s="83"/>
      <c r="J99" s="83"/>
      <c r="K99" s="73"/>
      <c r="L99" s="73"/>
      <c r="M99" s="73"/>
      <c r="N99" s="74"/>
      <c r="O99" s="74"/>
      <c r="P99" s="74"/>
      <c r="Q99" s="74"/>
      <c r="R99" s="29">
        <f t="shared" si="17"/>
        <v>0</v>
      </c>
      <c r="S99" s="30">
        <f t="shared" si="4"/>
        <v>0</v>
      </c>
      <c r="T99" s="65" t="e">
        <f t="shared" si="1"/>
        <v>#REF!</v>
      </c>
    </row>
    <row r="100" spans="1:20" ht="27.6" hidden="1" outlineLevel="1">
      <c r="A100" s="151"/>
      <c r="B100" s="151"/>
      <c r="C100" s="152"/>
      <c r="D100" s="38" t="s">
        <v>313</v>
      </c>
      <c r="E100" s="79" t="e">
        <f>#REF!</f>
        <v>#REF!</v>
      </c>
      <c r="F100" s="83"/>
      <c r="G100" s="83"/>
      <c r="H100" s="83"/>
      <c r="I100" s="83"/>
      <c r="J100" s="83"/>
      <c r="K100" s="73"/>
      <c r="L100" s="73"/>
      <c r="M100" s="73"/>
      <c r="N100" s="74"/>
      <c r="O100" s="74"/>
      <c r="P100" s="74"/>
      <c r="Q100" s="74"/>
      <c r="R100" s="29">
        <f t="shared" si="17"/>
        <v>0</v>
      </c>
      <c r="S100" s="30">
        <f t="shared" si="4"/>
        <v>0</v>
      </c>
      <c r="T100" s="65" t="e">
        <f t="shared" si="1"/>
        <v>#REF!</v>
      </c>
    </row>
    <row r="101" spans="1:20" ht="27.6" hidden="1" outlineLevel="1">
      <c r="A101" s="151"/>
      <c r="B101" s="151"/>
      <c r="C101" s="152"/>
      <c r="D101" s="38" t="s">
        <v>117</v>
      </c>
      <c r="E101" s="79" t="e">
        <f>#REF!</f>
        <v>#REF!</v>
      </c>
      <c r="F101" s="75"/>
      <c r="G101" s="73"/>
      <c r="H101" s="73"/>
      <c r="I101" s="73"/>
      <c r="J101" s="73"/>
      <c r="K101" s="73"/>
      <c r="L101" s="73"/>
      <c r="M101" s="73"/>
      <c r="N101" s="74"/>
      <c r="O101" s="74"/>
      <c r="P101" s="74"/>
      <c r="Q101" s="74"/>
      <c r="R101" s="29">
        <f t="shared" si="17"/>
        <v>0</v>
      </c>
      <c r="S101" s="30">
        <f t="shared" si="4"/>
        <v>0</v>
      </c>
      <c r="T101" s="65" t="e">
        <f t="shared" si="1"/>
        <v>#REF!</v>
      </c>
    </row>
    <row r="102" spans="1:20" ht="15" hidden="1" outlineLevel="1">
      <c r="A102" s="151"/>
      <c r="B102" s="151"/>
      <c r="C102" s="152"/>
      <c r="D102" s="38" t="s">
        <v>118</v>
      </c>
      <c r="E102" s="79" t="e">
        <f>#REF!</f>
        <v>#REF!</v>
      </c>
      <c r="F102" s="75"/>
      <c r="G102" s="75"/>
      <c r="H102" s="75"/>
      <c r="I102" s="73"/>
      <c r="J102" s="73"/>
      <c r="K102" s="73"/>
      <c r="L102" s="73"/>
      <c r="M102" s="73"/>
      <c r="N102" s="74"/>
      <c r="O102" s="74"/>
      <c r="P102" s="74"/>
      <c r="Q102" s="74"/>
      <c r="R102" s="29">
        <f t="shared" si="17"/>
        <v>0</v>
      </c>
      <c r="S102" s="30">
        <f t="shared" si="4"/>
        <v>0</v>
      </c>
      <c r="T102" s="65" t="e">
        <f t="shared" si="1"/>
        <v>#REF!</v>
      </c>
    </row>
    <row r="103" spans="1:20" ht="27.6" hidden="1" outlineLevel="1">
      <c r="A103" s="151"/>
      <c r="B103" s="151"/>
      <c r="C103" s="152"/>
      <c r="D103" s="38" t="s">
        <v>119</v>
      </c>
      <c r="E103" s="79" t="e">
        <f>#REF!</f>
        <v>#REF!</v>
      </c>
      <c r="F103" s="75"/>
      <c r="G103" s="75"/>
      <c r="H103" s="75"/>
      <c r="I103" s="73"/>
      <c r="J103" s="75"/>
      <c r="K103" s="73"/>
      <c r="L103" s="73"/>
      <c r="M103" s="73"/>
      <c r="N103" s="74"/>
      <c r="O103" s="74"/>
      <c r="P103" s="74"/>
      <c r="Q103" s="74"/>
      <c r="R103" s="29">
        <f t="shared" si="17"/>
        <v>0</v>
      </c>
      <c r="S103" s="30">
        <f t="shared" si="4"/>
        <v>0</v>
      </c>
      <c r="T103" s="65" t="e">
        <f t="shared" si="1"/>
        <v>#REF!</v>
      </c>
    </row>
    <row r="104" spans="1:20" ht="27.6" hidden="1" outlineLevel="1">
      <c r="A104" s="151"/>
      <c r="B104" s="151"/>
      <c r="C104" s="152"/>
      <c r="D104" s="38" t="s">
        <v>120</v>
      </c>
      <c r="E104" s="79" t="e">
        <f>#REF!</f>
        <v>#REF!</v>
      </c>
      <c r="F104" s="75"/>
      <c r="G104" s="73"/>
      <c r="H104" s="73"/>
      <c r="I104" s="73"/>
      <c r="J104" s="73"/>
      <c r="K104" s="73"/>
      <c r="L104" s="73"/>
      <c r="M104" s="73"/>
      <c r="N104" s="74"/>
      <c r="O104" s="74"/>
      <c r="P104" s="74"/>
      <c r="Q104" s="74"/>
      <c r="R104" s="29">
        <f t="shared" si="17"/>
        <v>0</v>
      </c>
      <c r="S104" s="30">
        <f t="shared" si="4"/>
        <v>0</v>
      </c>
      <c r="T104" s="65" t="e">
        <f t="shared" si="1"/>
        <v>#REF!</v>
      </c>
    </row>
    <row r="105" spans="1:20" ht="27.6" hidden="1" outlineLevel="1">
      <c r="A105" s="151"/>
      <c r="B105" s="151"/>
      <c r="C105" s="152"/>
      <c r="D105" s="39" t="s">
        <v>121</v>
      </c>
      <c r="E105" s="79" t="e">
        <f>#REF!</f>
        <v>#REF!</v>
      </c>
      <c r="F105" s="75"/>
      <c r="G105" s="75"/>
      <c r="H105" s="75"/>
      <c r="I105" s="73"/>
      <c r="J105" s="75"/>
      <c r="K105" s="73"/>
      <c r="L105" s="73"/>
      <c r="M105" s="73"/>
      <c r="N105" s="74"/>
      <c r="O105" s="74"/>
      <c r="P105" s="74"/>
      <c r="Q105" s="74"/>
      <c r="R105" s="29">
        <f t="shared" si="17"/>
        <v>0</v>
      </c>
      <c r="S105" s="30">
        <f t="shared" si="4"/>
        <v>0</v>
      </c>
      <c r="T105" s="65" t="e">
        <f t="shared" si="1"/>
        <v>#REF!</v>
      </c>
    </row>
    <row r="106" spans="1:20" ht="15" hidden="1" outlineLevel="1">
      <c r="A106" s="151"/>
      <c r="B106" s="151"/>
      <c r="C106" s="152"/>
      <c r="D106" s="39" t="s">
        <v>122</v>
      </c>
      <c r="E106" s="79" t="e">
        <f>#REF!</f>
        <v>#REF!</v>
      </c>
      <c r="F106" s="73"/>
      <c r="G106" s="75"/>
      <c r="H106" s="75"/>
      <c r="I106" s="73"/>
      <c r="J106" s="75"/>
      <c r="K106" s="73"/>
      <c r="L106" s="73"/>
      <c r="M106" s="73"/>
      <c r="N106" s="74"/>
      <c r="O106" s="74"/>
      <c r="P106" s="74"/>
      <c r="Q106" s="74"/>
      <c r="R106" s="29">
        <f t="shared" si="17"/>
        <v>0</v>
      </c>
      <c r="S106" s="30">
        <f t="shared" si="4"/>
        <v>0</v>
      </c>
      <c r="T106" s="65" t="e">
        <f t="shared" si="1"/>
        <v>#REF!</v>
      </c>
    </row>
    <row r="107" spans="1:20" ht="27.6" hidden="1" outlineLevel="1">
      <c r="A107" s="151"/>
      <c r="B107" s="151"/>
      <c r="C107" s="152"/>
      <c r="D107" s="39" t="s">
        <v>314</v>
      </c>
      <c r="E107" s="79" t="e">
        <f>#REF!</f>
        <v>#REF!</v>
      </c>
      <c r="F107" s="73"/>
      <c r="G107" s="73"/>
      <c r="H107" s="73"/>
      <c r="I107" s="73"/>
      <c r="J107" s="73"/>
      <c r="K107" s="73"/>
      <c r="L107" s="96"/>
      <c r="M107" s="96"/>
      <c r="N107" s="74"/>
      <c r="O107" s="74"/>
      <c r="P107" s="74"/>
      <c r="Q107" s="74"/>
      <c r="R107" s="29">
        <f t="shared" si="17"/>
        <v>0</v>
      </c>
      <c r="S107" s="30">
        <f t="shared" si="4"/>
        <v>0</v>
      </c>
      <c r="T107" s="65" t="e">
        <f t="shared" si="1"/>
        <v>#REF!</v>
      </c>
    </row>
    <row r="108" spans="1:20" ht="27.6" hidden="1" outlineLevel="1">
      <c r="A108" s="151"/>
      <c r="B108" s="151"/>
      <c r="C108" s="152"/>
      <c r="D108" s="39" t="s">
        <v>124</v>
      </c>
      <c r="E108" s="79" t="e">
        <f>#REF!</f>
        <v>#REF!</v>
      </c>
      <c r="F108" s="75"/>
      <c r="G108" s="75"/>
      <c r="H108" s="75"/>
      <c r="I108" s="73"/>
      <c r="J108" s="75"/>
      <c r="K108" s="73"/>
      <c r="L108" s="73"/>
      <c r="M108" s="73"/>
      <c r="N108" s="74"/>
      <c r="O108" s="74"/>
      <c r="P108" s="74"/>
      <c r="Q108" s="74"/>
      <c r="R108" s="29">
        <f t="shared" si="17"/>
        <v>0</v>
      </c>
      <c r="S108" s="30">
        <f t="shared" si="4"/>
        <v>0</v>
      </c>
      <c r="T108" s="65" t="e">
        <f t="shared" si="1"/>
        <v>#REF!</v>
      </c>
    </row>
    <row r="109" spans="1:20" ht="27.6" hidden="1" outlineLevel="1">
      <c r="A109" s="151"/>
      <c r="B109" s="151"/>
      <c r="C109" s="152"/>
      <c r="D109" s="39" t="s">
        <v>125</v>
      </c>
      <c r="E109" s="79" t="e">
        <f>#REF!</f>
        <v>#REF!</v>
      </c>
      <c r="F109" s="75"/>
      <c r="G109" s="75"/>
      <c r="H109" s="73"/>
      <c r="I109" s="73"/>
      <c r="J109" s="73"/>
      <c r="K109" s="73"/>
      <c r="L109" s="73"/>
      <c r="M109" s="73"/>
      <c r="N109" s="74"/>
      <c r="O109" s="74"/>
      <c r="P109" s="74"/>
      <c r="Q109" s="74"/>
      <c r="R109" s="29">
        <f t="shared" si="17"/>
        <v>0</v>
      </c>
      <c r="S109" s="30">
        <f t="shared" si="4"/>
        <v>0</v>
      </c>
      <c r="T109" s="65" t="e">
        <f t="shared" si="1"/>
        <v>#REF!</v>
      </c>
    </row>
    <row r="110" spans="1:20" ht="27.6" hidden="1" outlineLevel="1">
      <c r="A110" s="151"/>
      <c r="B110" s="151"/>
      <c r="C110" s="152"/>
      <c r="D110" s="39" t="s">
        <v>126</v>
      </c>
      <c r="E110" s="79" t="e">
        <f>#REF!</f>
        <v>#REF!</v>
      </c>
      <c r="F110" s="75"/>
      <c r="G110" s="75"/>
      <c r="H110" s="75"/>
      <c r="I110" s="73"/>
      <c r="J110" s="75"/>
      <c r="K110" s="73"/>
      <c r="L110" s="73"/>
      <c r="M110" s="73"/>
      <c r="N110" s="74"/>
      <c r="O110" s="74"/>
      <c r="P110" s="74"/>
      <c r="Q110" s="74"/>
      <c r="R110" s="29">
        <f t="shared" si="17"/>
        <v>0</v>
      </c>
      <c r="S110" s="30">
        <f t="shared" si="4"/>
        <v>0</v>
      </c>
      <c r="T110" s="65" t="e">
        <f t="shared" si="1"/>
        <v>#REF!</v>
      </c>
    </row>
    <row r="111" spans="1:20" ht="55.2" hidden="1" outlineLevel="1">
      <c r="A111" s="151"/>
      <c r="B111" s="151"/>
      <c r="C111" s="152"/>
      <c r="D111" s="39" t="s">
        <v>127</v>
      </c>
      <c r="E111" s="79" t="e">
        <f>#REF!</f>
        <v>#REF!</v>
      </c>
      <c r="F111" s="75"/>
      <c r="G111" s="75"/>
      <c r="H111" s="75"/>
      <c r="I111" s="73"/>
      <c r="J111" s="75"/>
      <c r="K111" s="73"/>
      <c r="L111" s="73"/>
      <c r="M111" s="73"/>
      <c r="N111" s="74"/>
      <c r="O111" s="74"/>
      <c r="P111" s="74"/>
      <c r="Q111" s="74"/>
      <c r="R111" s="29">
        <f t="shared" si="17"/>
        <v>0</v>
      </c>
      <c r="S111" s="30">
        <f t="shared" si="4"/>
        <v>0</v>
      </c>
      <c r="T111" s="65" t="e">
        <f t="shared" si="1"/>
        <v>#REF!</v>
      </c>
    </row>
    <row r="112" spans="1:20" ht="27.6" hidden="1" outlineLevel="1">
      <c r="A112" s="151"/>
      <c r="B112" s="151"/>
      <c r="C112" s="152"/>
      <c r="D112" s="39" t="s">
        <v>128</v>
      </c>
      <c r="E112" s="79" t="e">
        <f>#REF!</f>
        <v>#REF!</v>
      </c>
      <c r="F112" s="75"/>
      <c r="G112" s="75"/>
      <c r="H112" s="75"/>
      <c r="I112" s="73"/>
      <c r="J112" s="75"/>
      <c r="K112" s="73"/>
      <c r="L112" s="73"/>
      <c r="M112" s="73"/>
      <c r="N112" s="74"/>
      <c r="O112" s="74"/>
      <c r="P112" s="74"/>
      <c r="Q112" s="74"/>
      <c r="R112" s="29">
        <f t="shared" si="17"/>
        <v>0</v>
      </c>
      <c r="S112" s="30">
        <f t="shared" si="4"/>
        <v>0</v>
      </c>
      <c r="T112" s="65" t="e">
        <f t="shared" si="1"/>
        <v>#REF!</v>
      </c>
    </row>
    <row r="113" spans="1:20" ht="27.6" hidden="1" outlineLevel="1">
      <c r="A113" s="151"/>
      <c r="B113" s="151"/>
      <c r="C113" s="152"/>
      <c r="D113" s="39" t="s">
        <v>129</v>
      </c>
      <c r="E113" s="79" t="e">
        <f>#REF!</f>
        <v>#REF!</v>
      </c>
      <c r="F113" s="75"/>
      <c r="G113" s="75"/>
      <c r="H113" s="75"/>
      <c r="I113" s="73"/>
      <c r="J113" s="75"/>
      <c r="K113" s="73"/>
      <c r="L113" s="73"/>
      <c r="M113" s="73"/>
      <c r="N113" s="74"/>
      <c r="O113" s="74"/>
      <c r="P113" s="74"/>
      <c r="Q113" s="74"/>
      <c r="R113" s="29">
        <f t="shared" si="17"/>
        <v>0</v>
      </c>
      <c r="S113" s="30">
        <f t="shared" si="4"/>
        <v>0</v>
      </c>
      <c r="T113" s="65" t="e">
        <f t="shared" si="1"/>
        <v>#REF!</v>
      </c>
    </row>
    <row r="114" spans="1:20" ht="27.6" hidden="1" outlineLevel="1">
      <c r="A114" s="151"/>
      <c r="B114" s="151"/>
      <c r="C114" s="152"/>
      <c r="D114" s="38" t="s">
        <v>130</v>
      </c>
      <c r="E114" s="79" t="e">
        <f>#REF!</f>
        <v>#REF!</v>
      </c>
      <c r="F114" s="96"/>
      <c r="G114" s="96"/>
      <c r="H114" s="96"/>
      <c r="I114" s="96"/>
      <c r="J114" s="96"/>
      <c r="K114" s="96"/>
      <c r="L114" s="96"/>
      <c r="M114" s="96"/>
      <c r="N114" s="74"/>
      <c r="O114" s="74"/>
      <c r="P114" s="74"/>
      <c r="Q114" s="74"/>
      <c r="R114" s="29">
        <f t="shared" si="17"/>
        <v>0</v>
      </c>
      <c r="S114" s="30">
        <f t="shared" si="4"/>
        <v>0</v>
      </c>
      <c r="T114" s="65" t="e">
        <f t="shared" si="1"/>
        <v>#REF!</v>
      </c>
    </row>
    <row r="115" spans="1:20" ht="27.6" hidden="1" outlineLevel="1">
      <c r="A115" s="151"/>
      <c r="B115" s="151"/>
      <c r="C115" s="152"/>
      <c r="D115" s="38" t="s">
        <v>131</v>
      </c>
      <c r="E115" s="79" t="e">
        <f>#REF!</f>
        <v>#REF!</v>
      </c>
      <c r="F115" s="90"/>
      <c r="G115" s="90"/>
      <c r="H115" s="90"/>
      <c r="I115" s="157"/>
      <c r="J115" s="157"/>
      <c r="K115" s="157"/>
      <c r="L115" s="96"/>
      <c r="M115" s="96"/>
      <c r="N115" s="74"/>
      <c r="O115" s="74"/>
      <c r="P115" s="74"/>
      <c r="Q115" s="74"/>
      <c r="R115" s="29">
        <f t="shared" si="17"/>
        <v>0</v>
      </c>
      <c r="S115" s="30">
        <f t="shared" si="4"/>
        <v>0</v>
      </c>
      <c r="T115" s="65" t="e">
        <f t="shared" si="1"/>
        <v>#REF!</v>
      </c>
    </row>
    <row r="116" spans="1:20" ht="41.4" hidden="1" outlineLevel="1">
      <c r="A116" s="151"/>
      <c r="B116" s="151"/>
      <c r="C116" s="152"/>
      <c r="D116" s="38" t="s">
        <v>132</v>
      </c>
      <c r="E116" s="79" t="e">
        <f>#REF!</f>
        <v>#REF!</v>
      </c>
      <c r="F116" s="75"/>
      <c r="G116" s="96"/>
      <c r="H116" s="96"/>
      <c r="I116" s="96"/>
      <c r="J116" s="96"/>
      <c r="K116" s="96"/>
      <c r="L116" s="96"/>
      <c r="M116" s="96"/>
      <c r="N116" s="74"/>
      <c r="O116" s="74"/>
      <c r="P116" s="74"/>
      <c r="Q116" s="74"/>
      <c r="R116" s="29">
        <f t="shared" si="17"/>
        <v>0</v>
      </c>
      <c r="S116" s="30">
        <f t="shared" si="4"/>
        <v>0</v>
      </c>
      <c r="T116" s="65" t="e">
        <f t="shared" si="1"/>
        <v>#REF!</v>
      </c>
    </row>
    <row r="117" spans="1:20" ht="55.2" hidden="1" outlineLevel="1">
      <c r="A117" s="151"/>
      <c r="B117" s="151"/>
      <c r="C117" s="152"/>
      <c r="D117" s="39" t="s">
        <v>133</v>
      </c>
      <c r="E117" s="79" t="e">
        <f>#REF!</f>
        <v>#REF!</v>
      </c>
      <c r="F117" s="90"/>
      <c r="G117" s="91"/>
      <c r="H117" s="91"/>
      <c r="I117" s="91"/>
      <c r="J117" s="91"/>
      <c r="K117" s="91"/>
      <c r="L117" s="73"/>
      <c r="M117" s="73"/>
      <c r="N117" s="74"/>
      <c r="O117" s="74"/>
      <c r="P117" s="74"/>
      <c r="Q117" s="74"/>
      <c r="R117" s="29">
        <f t="shared" si="17"/>
        <v>0</v>
      </c>
      <c r="S117" s="30">
        <f t="shared" si="4"/>
        <v>0</v>
      </c>
      <c r="T117" s="65" t="e">
        <f t="shared" si="1"/>
        <v>#REF!</v>
      </c>
    </row>
    <row r="118" spans="1:20" ht="55.2" hidden="1" outlineLevel="1">
      <c r="A118" s="151"/>
      <c r="B118" s="151"/>
      <c r="C118" s="152"/>
      <c r="D118" s="38" t="s">
        <v>134</v>
      </c>
      <c r="E118" s="79" t="e">
        <f>#REF!</f>
        <v>#REF!</v>
      </c>
      <c r="F118" s="96"/>
      <c r="G118" s="96"/>
      <c r="H118" s="96"/>
      <c r="I118" s="96"/>
      <c r="J118" s="96"/>
      <c r="K118" s="96"/>
      <c r="L118" s="96"/>
      <c r="M118" s="96"/>
      <c r="N118" s="74"/>
      <c r="O118" s="74"/>
      <c r="P118" s="74"/>
      <c r="Q118" s="74"/>
      <c r="R118" s="29">
        <f t="shared" si="17"/>
        <v>0</v>
      </c>
      <c r="S118" s="30">
        <f t="shared" si="4"/>
        <v>0</v>
      </c>
      <c r="T118" s="65" t="e">
        <f t="shared" si="1"/>
        <v>#REF!</v>
      </c>
    </row>
    <row r="119" spans="1:20" ht="27.6" hidden="1" outlineLevel="1">
      <c r="A119" s="151"/>
      <c r="B119" s="151"/>
      <c r="C119" s="152"/>
      <c r="D119" s="38" t="s">
        <v>135</v>
      </c>
      <c r="E119" s="79" t="e">
        <f>#REF!</f>
        <v>#REF!</v>
      </c>
      <c r="F119" s="79"/>
      <c r="G119" s="96"/>
      <c r="H119" s="96"/>
      <c r="I119" s="96"/>
      <c r="J119" s="96"/>
      <c r="K119" s="96"/>
      <c r="L119" s="96"/>
      <c r="M119" s="96"/>
      <c r="N119" s="74"/>
      <c r="O119" s="74"/>
      <c r="P119" s="74"/>
      <c r="Q119" s="74"/>
      <c r="R119" s="29">
        <f t="shared" si="17"/>
        <v>0</v>
      </c>
      <c r="S119" s="30">
        <f t="shared" si="4"/>
        <v>0</v>
      </c>
      <c r="T119" s="65" t="e">
        <f t="shared" si="1"/>
        <v>#REF!</v>
      </c>
    </row>
    <row r="120" spans="1:20" ht="41.4" hidden="1" outlineLevel="1">
      <c r="A120" s="151"/>
      <c r="B120" s="151"/>
      <c r="C120" s="152"/>
      <c r="D120" s="39" t="s">
        <v>136</v>
      </c>
      <c r="E120" s="79" t="e">
        <f>#REF!</f>
        <v>#REF!</v>
      </c>
      <c r="F120" s="75"/>
      <c r="G120" s="75"/>
      <c r="H120" s="75"/>
      <c r="I120" s="73"/>
      <c r="J120" s="75"/>
      <c r="K120" s="73"/>
      <c r="L120" s="73"/>
      <c r="M120" s="73"/>
      <c r="N120" s="74"/>
      <c r="O120" s="74"/>
      <c r="P120" s="74"/>
      <c r="Q120" s="74"/>
      <c r="R120" s="29">
        <f t="shared" si="17"/>
        <v>0</v>
      </c>
      <c r="S120" s="30">
        <f t="shared" si="4"/>
        <v>0</v>
      </c>
      <c r="T120" s="65" t="e">
        <f t="shared" si="1"/>
        <v>#REF!</v>
      </c>
    </row>
    <row r="121" spans="1:20" ht="69" hidden="1" outlineLevel="1">
      <c r="A121" s="151"/>
      <c r="B121" s="151"/>
      <c r="C121" s="152"/>
      <c r="D121" s="39" t="s">
        <v>137</v>
      </c>
      <c r="E121" s="79" t="e">
        <f>#REF!</f>
        <v>#REF!</v>
      </c>
      <c r="F121" s="75"/>
      <c r="G121" s="75"/>
      <c r="H121" s="75"/>
      <c r="I121" s="73"/>
      <c r="J121" s="75"/>
      <c r="K121" s="73"/>
      <c r="L121" s="73"/>
      <c r="M121" s="73"/>
      <c r="N121" s="74"/>
      <c r="O121" s="74"/>
      <c r="P121" s="74"/>
      <c r="Q121" s="74"/>
      <c r="R121" s="29">
        <f t="shared" si="17"/>
        <v>0</v>
      </c>
      <c r="S121" s="30">
        <f t="shared" si="4"/>
        <v>0</v>
      </c>
      <c r="T121" s="65" t="e">
        <f t="shared" si="1"/>
        <v>#REF!</v>
      </c>
    </row>
    <row r="122" spans="1:20" ht="27.6" hidden="1" outlineLevel="1">
      <c r="A122" s="151"/>
      <c r="B122" s="151"/>
      <c r="C122" s="152"/>
      <c r="D122" s="39" t="s">
        <v>138</v>
      </c>
      <c r="E122" s="79" t="e">
        <f>#REF!</f>
        <v>#REF!</v>
      </c>
      <c r="F122" s="75"/>
      <c r="G122" s="75"/>
      <c r="H122" s="75"/>
      <c r="I122" s="73"/>
      <c r="J122" s="75"/>
      <c r="K122" s="73"/>
      <c r="L122" s="73"/>
      <c r="M122" s="73"/>
      <c r="N122" s="74"/>
      <c r="O122" s="74"/>
      <c r="P122" s="74"/>
      <c r="Q122" s="74"/>
      <c r="R122" s="29">
        <f t="shared" si="17"/>
        <v>0</v>
      </c>
      <c r="S122" s="30">
        <f t="shared" si="4"/>
        <v>0</v>
      </c>
      <c r="T122" s="65" t="e">
        <f t="shared" si="1"/>
        <v>#REF!</v>
      </c>
    </row>
    <row r="123" spans="1:20" ht="27.6" hidden="1" outlineLevel="1">
      <c r="A123" s="151"/>
      <c r="B123" s="151"/>
      <c r="C123" s="152"/>
      <c r="D123" s="38" t="s">
        <v>139</v>
      </c>
      <c r="E123" s="79" t="e">
        <f>#REF!</f>
        <v>#REF!</v>
      </c>
      <c r="F123" s="157"/>
      <c r="G123" s="157"/>
      <c r="H123" s="96"/>
      <c r="I123" s="96"/>
      <c r="J123" s="157"/>
      <c r="K123" s="96"/>
      <c r="L123" s="96"/>
      <c r="M123" s="96"/>
      <c r="N123" s="74"/>
      <c r="O123" s="74"/>
      <c r="P123" s="74"/>
      <c r="Q123" s="74"/>
      <c r="R123" s="29">
        <f t="shared" si="17"/>
        <v>0</v>
      </c>
      <c r="S123" s="30">
        <f t="shared" si="4"/>
        <v>0</v>
      </c>
      <c r="T123" s="65" t="e">
        <f t="shared" si="1"/>
        <v>#REF!</v>
      </c>
    </row>
    <row r="124" spans="1:20" ht="41.4" hidden="1" outlineLevel="1">
      <c r="A124" s="151"/>
      <c r="B124" s="151"/>
      <c r="C124" s="152"/>
      <c r="D124" s="39" t="s">
        <v>140</v>
      </c>
      <c r="E124" s="79" t="e">
        <f>#REF!</f>
        <v>#REF!</v>
      </c>
      <c r="F124" s="75"/>
      <c r="G124" s="75"/>
      <c r="H124" s="73"/>
      <c r="I124" s="73"/>
      <c r="J124" s="75"/>
      <c r="K124" s="73"/>
      <c r="L124" s="73"/>
      <c r="M124" s="73"/>
      <c r="N124" s="74"/>
      <c r="O124" s="74"/>
      <c r="P124" s="74"/>
      <c r="Q124" s="74"/>
      <c r="R124" s="29">
        <f t="shared" si="17"/>
        <v>0</v>
      </c>
      <c r="S124" s="30">
        <f t="shared" si="4"/>
        <v>0</v>
      </c>
      <c r="T124" s="65" t="e">
        <f t="shared" si="1"/>
        <v>#REF!</v>
      </c>
    </row>
    <row r="125" spans="1:20" ht="15" hidden="1" outlineLevel="1">
      <c r="A125" s="151"/>
      <c r="B125" s="151"/>
      <c r="C125" s="152"/>
      <c r="D125" s="39" t="s">
        <v>141</v>
      </c>
      <c r="E125" s="79" t="e">
        <f>#REF!</f>
        <v>#REF!</v>
      </c>
      <c r="F125" s="88"/>
      <c r="G125" s="75"/>
      <c r="H125" s="75"/>
      <c r="I125" s="73"/>
      <c r="J125" s="75"/>
      <c r="K125" s="73"/>
      <c r="L125" s="73"/>
      <c r="M125" s="73"/>
      <c r="N125" s="74"/>
      <c r="O125" s="74"/>
      <c r="P125" s="74"/>
      <c r="Q125" s="74"/>
      <c r="R125" s="29">
        <f t="shared" si="17"/>
        <v>0</v>
      </c>
      <c r="S125" s="30">
        <f t="shared" si="4"/>
        <v>0</v>
      </c>
      <c r="T125" s="65" t="e">
        <f t="shared" si="1"/>
        <v>#REF!</v>
      </c>
    </row>
    <row r="126" spans="1:20" ht="15" hidden="1" outlineLevel="1">
      <c r="A126" s="151"/>
      <c r="B126" s="151"/>
      <c r="C126" s="152"/>
      <c r="D126" s="38" t="s">
        <v>142</v>
      </c>
      <c r="E126" s="79" t="e">
        <f>#REF!</f>
        <v>#REF!</v>
      </c>
      <c r="F126" s="88"/>
      <c r="G126" s="88"/>
      <c r="H126" s="88"/>
      <c r="I126" s="93"/>
      <c r="J126" s="88"/>
      <c r="K126" s="93"/>
      <c r="L126" s="73"/>
      <c r="M126" s="96"/>
      <c r="N126" s="74"/>
      <c r="O126" s="74"/>
      <c r="P126" s="74"/>
      <c r="Q126" s="74"/>
      <c r="R126" s="29">
        <f t="shared" si="17"/>
        <v>0</v>
      </c>
      <c r="S126" s="30">
        <f t="shared" si="4"/>
        <v>0</v>
      </c>
      <c r="T126" s="65" t="e">
        <f t="shared" si="1"/>
        <v>#REF!</v>
      </c>
    </row>
    <row r="127" spans="1:20" ht="15" hidden="1" outlineLevel="1">
      <c r="A127" s="151"/>
      <c r="B127" s="151"/>
      <c r="C127" s="152"/>
      <c r="D127" s="38" t="s">
        <v>143</v>
      </c>
      <c r="E127" s="79" t="e">
        <f>#REF!</f>
        <v>#REF!</v>
      </c>
      <c r="F127" s="88"/>
      <c r="G127" s="75"/>
      <c r="H127" s="75"/>
      <c r="I127" s="73"/>
      <c r="J127" s="75"/>
      <c r="K127" s="75"/>
      <c r="L127" s="73"/>
      <c r="M127" s="96"/>
      <c r="N127" s="74"/>
      <c r="O127" s="74"/>
      <c r="P127" s="74"/>
      <c r="Q127" s="74"/>
      <c r="R127" s="29">
        <f t="shared" si="17"/>
        <v>0</v>
      </c>
      <c r="S127" s="30">
        <f t="shared" si="4"/>
        <v>0</v>
      </c>
      <c r="T127" s="65" t="e">
        <f t="shared" si="1"/>
        <v>#REF!</v>
      </c>
    </row>
    <row r="128" spans="1:20" ht="15" hidden="1" outlineLevel="1">
      <c r="A128" s="151"/>
      <c r="B128" s="151"/>
      <c r="C128" s="152"/>
      <c r="D128" s="38" t="s">
        <v>144</v>
      </c>
      <c r="E128" s="79" t="e">
        <f>#REF!</f>
        <v>#REF!</v>
      </c>
      <c r="F128" s="93"/>
      <c r="G128" s="73"/>
      <c r="H128" s="73"/>
      <c r="I128" s="73"/>
      <c r="J128" s="73"/>
      <c r="K128" s="73"/>
      <c r="L128" s="73"/>
      <c r="M128" s="96"/>
      <c r="N128" s="74"/>
      <c r="O128" s="74"/>
      <c r="P128" s="74"/>
      <c r="Q128" s="74"/>
      <c r="R128" s="29">
        <f t="shared" si="17"/>
        <v>0</v>
      </c>
      <c r="S128" s="30">
        <f t="shared" si="4"/>
        <v>0</v>
      </c>
      <c r="T128" s="65" t="e">
        <f t="shared" si="1"/>
        <v>#REF!</v>
      </c>
    </row>
    <row r="129" spans="1:20" ht="27.6" hidden="1" outlineLevel="1">
      <c r="A129" s="151"/>
      <c r="B129" s="151"/>
      <c r="C129" s="152"/>
      <c r="D129" s="38" t="s">
        <v>145</v>
      </c>
      <c r="E129" s="79" t="e">
        <f>#REF!</f>
        <v>#REF!</v>
      </c>
      <c r="F129" s="96"/>
      <c r="G129" s="96"/>
      <c r="H129" s="96"/>
      <c r="I129" s="96"/>
      <c r="J129" s="96"/>
      <c r="K129" s="96"/>
      <c r="L129" s="96"/>
      <c r="M129" s="96"/>
      <c r="N129" s="74"/>
      <c r="O129" s="74"/>
      <c r="P129" s="74"/>
      <c r="Q129" s="74"/>
      <c r="R129" s="29">
        <f t="shared" si="17"/>
        <v>0</v>
      </c>
      <c r="S129" s="30">
        <f t="shared" si="4"/>
        <v>0</v>
      </c>
      <c r="T129" s="65" t="e">
        <f t="shared" si="1"/>
        <v>#REF!</v>
      </c>
    </row>
    <row r="130" spans="1:20" ht="27.6" hidden="1" outlineLevel="1">
      <c r="A130" s="151"/>
      <c r="B130" s="151"/>
      <c r="C130" s="152"/>
      <c r="D130" s="38" t="s">
        <v>146</v>
      </c>
      <c r="E130" s="79" t="e">
        <f>#REF!</f>
        <v>#REF!</v>
      </c>
      <c r="F130" s="96"/>
      <c r="G130" s="96"/>
      <c r="H130" s="96"/>
      <c r="I130" s="96"/>
      <c r="J130" s="96"/>
      <c r="K130" s="96"/>
      <c r="L130" s="96"/>
      <c r="M130" s="96"/>
      <c r="N130" s="74"/>
      <c r="O130" s="74"/>
      <c r="P130" s="74"/>
      <c r="Q130" s="74"/>
      <c r="R130" s="29">
        <f t="shared" si="17"/>
        <v>0</v>
      </c>
      <c r="S130" s="30">
        <f t="shared" si="4"/>
        <v>0</v>
      </c>
      <c r="T130" s="65" t="e">
        <f t="shared" si="1"/>
        <v>#REF!</v>
      </c>
    </row>
    <row r="131" spans="1:20" ht="15" hidden="1" outlineLevel="1">
      <c r="A131" s="151"/>
      <c r="B131" s="151"/>
      <c r="C131" s="152"/>
      <c r="D131" s="38" t="s">
        <v>147</v>
      </c>
      <c r="E131" s="79" t="e">
        <f>#REF!</f>
        <v>#REF!</v>
      </c>
      <c r="F131" s="96"/>
      <c r="G131" s="96"/>
      <c r="H131" s="96"/>
      <c r="I131" s="96"/>
      <c r="J131" s="96"/>
      <c r="K131" s="96"/>
      <c r="L131" s="96"/>
      <c r="M131" s="96"/>
      <c r="N131" s="74"/>
      <c r="O131" s="74"/>
      <c r="P131" s="74"/>
      <c r="Q131" s="74"/>
      <c r="R131" s="29">
        <f t="shared" si="17"/>
        <v>0</v>
      </c>
      <c r="S131" s="30">
        <f t="shared" si="4"/>
        <v>0</v>
      </c>
      <c r="T131" s="65" t="e">
        <f t="shared" si="1"/>
        <v>#REF!</v>
      </c>
    </row>
    <row r="132" spans="1:20" ht="15" hidden="1" outlineLevel="1">
      <c r="A132" s="151"/>
      <c r="B132" s="151"/>
      <c r="C132" s="152"/>
      <c r="D132" s="38" t="s">
        <v>148</v>
      </c>
      <c r="E132" s="79" t="e">
        <f>#REF!</f>
        <v>#REF!</v>
      </c>
      <c r="F132" s="96"/>
      <c r="G132" s="96"/>
      <c r="H132" s="96"/>
      <c r="I132" s="96"/>
      <c r="J132" s="96"/>
      <c r="K132" s="96"/>
      <c r="L132" s="96"/>
      <c r="M132" s="96"/>
      <c r="N132" s="74"/>
      <c r="O132" s="74"/>
      <c r="P132" s="74"/>
      <c r="Q132" s="74"/>
      <c r="R132" s="29">
        <f t="shared" si="17"/>
        <v>0</v>
      </c>
      <c r="S132" s="30">
        <f t="shared" si="4"/>
        <v>0</v>
      </c>
      <c r="T132" s="65" t="e">
        <f t="shared" si="1"/>
        <v>#REF!</v>
      </c>
    </row>
    <row r="133" spans="1:20" ht="27.6" hidden="1" outlineLevel="1">
      <c r="A133" s="151"/>
      <c r="B133" s="151"/>
      <c r="C133" s="152"/>
      <c r="D133" s="38" t="s">
        <v>149</v>
      </c>
      <c r="E133" s="79" t="e">
        <f>#REF!</f>
        <v>#REF!</v>
      </c>
      <c r="F133" s="75"/>
      <c r="G133" s="73"/>
      <c r="H133" s="73"/>
      <c r="I133" s="73"/>
      <c r="J133" s="73"/>
      <c r="K133" s="73"/>
      <c r="L133" s="96"/>
      <c r="M133" s="96"/>
      <c r="N133" s="74"/>
      <c r="O133" s="74"/>
      <c r="P133" s="74"/>
      <c r="Q133" s="74"/>
      <c r="R133" s="29">
        <f t="shared" si="17"/>
        <v>0</v>
      </c>
      <c r="S133" s="30">
        <f t="shared" si="4"/>
        <v>0</v>
      </c>
      <c r="T133" s="65" t="e">
        <f t="shared" si="1"/>
        <v>#REF!</v>
      </c>
    </row>
    <row r="134" spans="1:20" ht="27.6" hidden="1" outlineLevel="1">
      <c r="A134" s="151"/>
      <c r="B134" s="151"/>
      <c r="C134" s="152"/>
      <c r="D134" s="38" t="s">
        <v>252</v>
      </c>
      <c r="E134" s="79" t="e">
        <f>#REF!</f>
        <v>#REF!</v>
      </c>
      <c r="F134" s="73"/>
      <c r="G134" s="73"/>
      <c r="H134" s="73"/>
      <c r="I134" s="73"/>
      <c r="J134" s="73"/>
      <c r="K134" s="73"/>
      <c r="L134" s="96"/>
      <c r="M134" s="96"/>
      <c r="N134" s="74"/>
      <c r="O134" s="74"/>
      <c r="P134" s="74"/>
      <c r="Q134" s="74"/>
      <c r="R134" s="29">
        <f t="shared" si="17"/>
        <v>0</v>
      </c>
      <c r="S134" s="30">
        <f t="shared" si="4"/>
        <v>0</v>
      </c>
      <c r="T134" s="65" t="e">
        <f t="shared" si="1"/>
        <v>#REF!</v>
      </c>
    </row>
    <row r="135" spans="1:20" ht="27.6" hidden="1" outlineLevel="1">
      <c r="A135" s="151"/>
      <c r="B135" s="151"/>
      <c r="C135" s="152"/>
      <c r="D135" s="38" t="s">
        <v>151</v>
      </c>
      <c r="E135" s="79" t="e">
        <f>#REF!</f>
        <v>#REF!</v>
      </c>
      <c r="F135" s="73"/>
      <c r="G135" s="73"/>
      <c r="H135" s="73"/>
      <c r="I135" s="73"/>
      <c r="J135" s="73"/>
      <c r="K135" s="73"/>
      <c r="L135" s="96"/>
      <c r="M135" s="96"/>
      <c r="N135" s="74"/>
      <c r="O135" s="74"/>
      <c r="P135" s="74"/>
      <c r="Q135" s="74"/>
      <c r="R135" s="29">
        <f t="shared" si="17"/>
        <v>0</v>
      </c>
      <c r="S135" s="30">
        <f t="shared" si="4"/>
        <v>0</v>
      </c>
      <c r="T135" s="65" t="e">
        <f t="shared" si="1"/>
        <v>#REF!</v>
      </c>
    </row>
    <row r="136" spans="1:20" ht="27.6" hidden="1" outlineLevel="1">
      <c r="A136" s="151"/>
      <c r="B136" s="151"/>
      <c r="C136" s="152"/>
      <c r="D136" s="38" t="s">
        <v>152</v>
      </c>
      <c r="E136" s="79" t="e">
        <f>#REF!</f>
        <v>#REF!</v>
      </c>
      <c r="F136" s="73"/>
      <c r="G136" s="73"/>
      <c r="H136" s="75"/>
      <c r="I136" s="75"/>
      <c r="J136" s="73"/>
      <c r="K136" s="73"/>
      <c r="L136" s="96"/>
      <c r="M136" s="96"/>
      <c r="N136" s="74"/>
      <c r="O136" s="74"/>
      <c r="P136" s="74"/>
      <c r="Q136" s="74"/>
      <c r="R136" s="29">
        <f t="shared" si="17"/>
        <v>0</v>
      </c>
      <c r="S136" s="30">
        <f t="shared" si="4"/>
        <v>0</v>
      </c>
      <c r="T136" s="65" t="e">
        <f t="shared" si="1"/>
        <v>#REF!</v>
      </c>
    </row>
    <row r="137" spans="1:20" ht="41.4" hidden="1" outlineLevel="1">
      <c r="A137" s="151"/>
      <c r="B137" s="151"/>
      <c r="C137" s="152"/>
      <c r="D137" s="38" t="s">
        <v>315</v>
      </c>
      <c r="E137" s="79" t="e">
        <f>#REF!</f>
        <v>#REF!</v>
      </c>
      <c r="F137" s="73"/>
      <c r="G137" s="73"/>
      <c r="H137" s="73"/>
      <c r="I137" s="73"/>
      <c r="J137" s="73"/>
      <c r="K137" s="73"/>
      <c r="L137" s="96"/>
      <c r="M137" s="96"/>
      <c r="N137" s="74"/>
      <c r="O137" s="74"/>
      <c r="P137" s="74"/>
      <c r="Q137" s="74"/>
      <c r="R137" s="29">
        <f t="shared" si="17"/>
        <v>0</v>
      </c>
      <c r="S137" s="30">
        <f t="shared" si="4"/>
        <v>0</v>
      </c>
      <c r="T137" s="65" t="e">
        <f t="shared" si="1"/>
        <v>#REF!</v>
      </c>
    </row>
    <row r="138" spans="1:20" ht="15" hidden="1" outlineLevel="1">
      <c r="A138" s="151"/>
      <c r="B138" s="151"/>
      <c r="C138" s="152"/>
      <c r="D138" s="38" t="s">
        <v>154</v>
      </c>
      <c r="E138" s="79" t="e">
        <f>#REF!</f>
        <v>#REF!</v>
      </c>
      <c r="F138" s="73"/>
      <c r="G138" s="75"/>
      <c r="H138" s="73"/>
      <c r="I138" s="73"/>
      <c r="J138" s="73"/>
      <c r="K138" s="73"/>
      <c r="L138" s="96"/>
      <c r="M138" s="96"/>
      <c r="N138" s="74"/>
      <c r="O138" s="74"/>
      <c r="P138" s="74"/>
      <c r="Q138" s="74"/>
      <c r="R138" s="29">
        <f t="shared" si="17"/>
        <v>0</v>
      </c>
      <c r="S138" s="30">
        <f t="shared" si="4"/>
        <v>0</v>
      </c>
      <c r="T138" s="65" t="e">
        <f t="shared" si="1"/>
        <v>#REF!</v>
      </c>
    </row>
    <row r="139" spans="1:20" ht="41.4" hidden="1" outlineLevel="1">
      <c r="A139" s="151"/>
      <c r="B139" s="151"/>
      <c r="C139" s="152"/>
      <c r="D139" s="38" t="s">
        <v>155</v>
      </c>
      <c r="E139" s="79" t="e">
        <f>#REF!</f>
        <v>#REF!</v>
      </c>
      <c r="F139" s="96"/>
      <c r="G139" s="96"/>
      <c r="H139" s="96"/>
      <c r="I139" s="96"/>
      <c r="J139" s="96"/>
      <c r="K139" s="96"/>
      <c r="L139" s="96"/>
      <c r="M139" s="96"/>
      <c r="N139" s="74"/>
      <c r="O139" s="74"/>
      <c r="P139" s="74"/>
      <c r="Q139" s="74"/>
      <c r="R139" s="29">
        <f t="shared" si="17"/>
        <v>0</v>
      </c>
      <c r="S139" s="30">
        <f t="shared" si="4"/>
        <v>0</v>
      </c>
      <c r="T139" s="65" t="e">
        <f t="shared" si="1"/>
        <v>#REF!</v>
      </c>
    </row>
    <row r="140" spans="1:20" ht="41.4" hidden="1" outlineLevel="1">
      <c r="A140" s="151"/>
      <c r="B140" s="151"/>
      <c r="C140" s="152"/>
      <c r="D140" s="38" t="s">
        <v>156</v>
      </c>
      <c r="E140" s="79" t="e">
        <f>#REF!</f>
        <v>#REF!</v>
      </c>
      <c r="F140" s="96"/>
      <c r="G140" s="96"/>
      <c r="H140" s="96"/>
      <c r="I140" s="96"/>
      <c r="J140" s="96"/>
      <c r="K140" s="96"/>
      <c r="L140" s="96"/>
      <c r="M140" s="96"/>
      <c r="N140" s="74"/>
      <c r="O140" s="74"/>
      <c r="P140" s="74"/>
      <c r="Q140" s="74"/>
      <c r="R140" s="29">
        <f t="shared" si="17"/>
        <v>0</v>
      </c>
      <c r="S140" s="30">
        <f t="shared" si="4"/>
        <v>0</v>
      </c>
      <c r="T140" s="65" t="e">
        <f t="shared" si="1"/>
        <v>#REF!</v>
      </c>
    </row>
    <row r="141" spans="1:20" ht="41.4" hidden="1" outlineLevel="1">
      <c r="A141" s="151"/>
      <c r="B141" s="151"/>
      <c r="C141" s="152"/>
      <c r="D141" s="38" t="s">
        <v>157</v>
      </c>
      <c r="E141" s="79" t="e">
        <f>#REF!</f>
        <v>#REF!</v>
      </c>
      <c r="F141" s="96"/>
      <c r="G141" s="96"/>
      <c r="H141" s="96"/>
      <c r="I141" s="96"/>
      <c r="J141" s="96"/>
      <c r="K141" s="96"/>
      <c r="L141" s="96"/>
      <c r="M141" s="96"/>
      <c r="N141" s="74"/>
      <c r="O141" s="74"/>
      <c r="P141" s="74"/>
      <c r="Q141" s="74"/>
      <c r="R141" s="29">
        <f t="shared" si="17"/>
        <v>0</v>
      </c>
      <c r="S141" s="30">
        <f t="shared" si="4"/>
        <v>0</v>
      </c>
      <c r="T141" s="65" t="e">
        <f t="shared" si="1"/>
        <v>#REF!</v>
      </c>
    </row>
    <row r="142" spans="1:20" ht="27.6" hidden="1" outlineLevel="1">
      <c r="A142" s="151"/>
      <c r="B142" s="151"/>
      <c r="C142" s="152"/>
      <c r="D142" s="38" t="s">
        <v>158</v>
      </c>
      <c r="E142" s="79" t="e">
        <f>#REF!</f>
        <v>#REF!</v>
      </c>
      <c r="F142" s="96"/>
      <c r="G142" s="96"/>
      <c r="H142" s="96"/>
      <c r="I142" s="96"/>
      <c r="J142" s="96"/>
      <c r="K142" s="96"/>
      <c r="L142" s="96"/>
      <c r="M142" s="96"/>
      <c r="N142" s="74"/>
      <c r="O142" s="74"/>
      <c r="P142" s="74"/>
      <c r="Q142" s="74"/>
      <c r="R142" s="29">
        <f t="shared" si="17"/>
        <v>0</v>
      </c>
      <c r="S142" s="30">
        <f t="shared" si="4"/>
        <v>0</v>
      </c>
      <c r="T142" s="65" t="e">
        <f t="shared" si="1"/>
        <v>#REF!</v>
      </c>
    </row>
    <row r="143" spans="1:20" ht="15" hidden="1" outlineLevel="1">
      <c r="A143" s="151"/>
      <c r="B143" s="151"/>
      <c r="C143" s="152"/>
      <c r="D143" s="38" t="s">
        <v>159</v>
      </c>
      <c r="E143" s="79" t="e">
        <f>#REF!</f>
        <v>#REF!</v>
      </c>
      <c r="F143" s="96"/>
      <c r="G143" s="96"/>
      <c r="H143" s="96"/>
      <c r="I143" s="96"/>
      <c r="J143" s="96"/>
      <c r="K143" s="96"/>
      <c r="L143" s="96"/>
      <c r="M143" s="96"/>
      <c r="N143" s="74"/>
      <c r="O143" s="74"/>
      <c r="P143" s="74"/>
      <c r="Q143" s="74"/>
      <c r="R143" s="29">
        <f t="shared" si="17"/>
        <v>0</v>
      </c>
      <c r="S143" s="30">
        <f t="shared" si="4"/>
        <v>0</v>
      </c>
      <c r="T143" s="65" t="e">
        <f t="shared" si="1"/>
        <v>#REF!</v>
      </c>
    </row>
    <row r="144" spans="1:20" ht="27.6" hidden="1" outlineLevel="1">
      <c r="A144" s="151"/>
      <c r="B144" s="151"/>
      <c r="C144" s="152"/>
      <c r="D144" s="38" t="s">
        <v>160</v>
      </c>
      <c r="E144" s="79" t="e">
        <f>#REF!</f>
        <v>#REF!</v>
      </c>
      <c r="F144" s="96"/>
      <c r="G144" s="96"/>
      <c r="H144" s="96"/>
      <c r="I144" s="96"/>
      <c r="J144" s="96"/>
      <c r="K144" s="96"/>
      <c r="L144" s="96"/>
      <c r="M144" s="96"/>
      <c r="N144" s="74"/>
      <c r="O144" s="74"/>
      <c r="P144" s="74"/>
      <c r="Q144" s="74"/>
      <c r="R144" s="29">
        <f t="shared" si="17"/>
        <v>0</v>
      </c>
      <c r="S144" s="30">
        <f t="shared" si="4"/>
        <v>0</v>
      </c>
      <c r="T144" s="65" t="e">
        <f t="shared" si="1"/>
        <v>#REF!</v>
      </c>
    </row>
    <row r="145" spans="1:20" ht="27.6" hidden="1" outlineLevel="1">
      <c r="A145" s="151"/>
      <c r="B145" s="151"/>
      <c r="C145" s="152"/>
      <c r="D145" s="38" t="s">
        <v>161</v>
      </c>
      <c r="E145" s="79" t="e">
        <f>#REF!</f>
        <v>#REF!</v>
      </c>
      <c r="F145" s="96"/>
      <c r="G145" s="96"/>
      <c r="H145" s="96"/>
      <c r="I145" s="96"/>
      <c r="J145" s="96"/>
      <c r="K145" s="96"/>
      <c r="L145" s="96"/>
      <c r="M145" s="96"/>
      <c r="N145" s="74"/>
      <c r="O145" s="74"/>
      <c r="P145" s="74"/>
      <c r="Q145" s="74"/>
      <c r="R145" s="29">
        <f t="shared" si="17"/>
        <v>0</v>
      </c>
      <c r="S145" s="30">
        <f t="shared" si="4"/>
        <v>0</v>
      </c>
      <c r="T145" s="65" t="e">
        <f t="shared" si="1"/>
        <v>#REF!</v>
      </c>
    </row>
    <row r="146" spans="1:20" ht="27.6" hidden="1" outlineLevel="1">
      <c r="A146" s="151"/>
      <c r="B146" s="151"/>
      <c r="C146" s="152"/>
      <c r="D146" s="38" t="s">
        <v>162</v>
      </c>
      <c r="E146" s="79" t="e">
        <f>#REF!</f>
        <v>#REF!</v>
      </c>
      <c r="F146" s="96"/>
      <c r="G146" s="96"/>
      <c r="H146" s="96"/>
      <c r="I146" s="96"/>
      <c r="J146" s="96"/>
      <c r="K146" s="96"/>
      <c r="L146" s="96"/>
      <c r="M146" s="96"/>
      <c r="N146" s="74"/>
      <c r="O146" s="74"/>
      <c r="P146" s="74"/>
      <c r="Q146" s="74"/>
      <c r="R146" s="29">
        <f t="shared" si="17"/>
        <v>0</v>
      </c>
      <c r="S146" s="30">
        <f t="shared" si="4"/>
        <v>0</v>
      </c>
      <c r="T146" s="65" t="e">
        <f t="shared" si="1"/>
        <v>#REF!</v>
      </c>
    </row>
    <row r="147" spans="1:20" ht="27.6" hidden="1" outlineLevel="1">
      <c r="A147" s="151"/>
      <c r="B147" s="151"/>
      <c r="C147" s="152"/>
      <c r="D147" s="38" t="s">
        <v>163</v>
      </c>
      <c r="E147" s="79" t="e">
        <f>#REF!</f>
        <v>#REF!</v>
      </c>
      <c r="F147" s="96"/>
      <c r="G147" s="96"/>
      <c r="H147" s="96"/>
      <c r="I147" s="96"/>
      <c r="J147" s="96"/>
      <c r="K147" s="96"/>
      <c r="L147" s="96"/>
      <c r="M147" s="96"/>
      <c r="N147" s="74"/>
      <c r="O147" s="74"/>
      <c r="P147" s="74"/>
      <c r="Q147" s="74"/>
      <c r="R147" s="29">
        <f t="shared" si="17"/>
        <v>0</v>
      </c>
      <c r="S147" s="30">
        <f t="shared" si="4"/>
        <v>0</v>
      </c>
      <c r="T147" s="65" t="e">
        <f t="shared" si="1"/>
        <v>#REF!</v>
      </c>
    </row>
    <row r="148" spans="1:20" ht="27.6" hidden="1" outlineLevel="1">
      <c r="A148" s="151"/>
      <c r="B148" s="151"/>
      <c r="C148" s="152"/>
      <c r="D148" s="38" t="s">
        <v>164</v>
      </c>
      <c r="E148" s="79" t="e">
        <f>#REF!</f>
        <v>#REF!</v>
      </c>
      <c r="F148" s="96"/>
      <c r="G148" s="96"/>
      <c r="H148" s="96"/>
      <c r="I148" s="96"/>
      <c r="J148" s="96"/>
      <c r="K148" s="96"/>
      <c r="L148" s="96"/>
      <c r="M148" s="96"/>
      <c r="N148" s="74"/>
      <c r="O148" s="74"/>
      <c r="P148" s="74"/>
      <c r="Q148" s="74"/>
      <c r="R148" s="29">
        <f t="shared" si="17"/>
        <v>0</v>
      </c>
      <c r="S148" s="30">
        <f t="shared" si="4"/>
        <v>0</v>
      </c>
      <c r="T148" s="65" t="e">
        <f t="shared" si="1"/>
        <v>#REF!</v>
      </c>
    </row>
    <row r="149" spans="1:20" ht="27.6" hidden="1" outlineLevel="1">
      <c r="A149" s="151"/>
      <c r="B149" s="151"/>
      <c r="C149" s="152"/>
      <c r="D149" s="38" t="s">
        <v>165</v>
      </c>
      <c r="E149" s="79" t="e">
        <f>#REF!</f>
        <v>#REF!</v>
      </c>
      <c r="F149" s="96"/>
      <c r="G149" s="96"/>
      <c r="H149" s="96"/>
      <c r="I149" s="96"/>
      <c r="J149" s="96"/>
      <c r="K149" s="96"/>
      <c r="L149" s="96"/>
      <c r="M149" s="96"/>
      <c r="N149" s="74"/>
      <c r="O149" s="74"/>
      <c r="P149" s="74"/>
      <c r="Q149" s="74"/>
      <c r="R149" s="29">
        <f t="shared" si="17"/>
        <v>0</v>
      </c>
      <c r="S149" s="30">
        <f t="shared" si="4"/>
        <v>0</v>
      </c>
      <c r="T149" s="65" t="e">
        <f t="shared" si="1"/>
        <v>#REF!</v>
      </c>
    </row>
    <row r="150" spans="1:20" ht="27.6" hidden="1" outlineLevel="1">
      <c r="A150" s="151"/>
      <c r="B150" s="151"/>
      <c r="C150" s="152"/>
      <c r="D150" s="38" t="s">
        <v>166</v>
      </c>
      <c r="E150" s="79" t="e">
        <f>#REF!</f>
        <v>#REF!</v>
      </c>
      <c r="F150" s="96"/>
      <c r="G150" s="96"/>
      <c r="H150" s="96"/>
      <c r="I150" s="96"/>
      <c r="J150" s="96"/>
      <c r="K150" s="96"/>
      <c r="L150" s="79"/>
      <c r="M150" s="96"/>
      <c r="N150" s="74"/>
      <c r="O150" s="74"/>
      <c r="P150" s="74"/>
      <c r="Q150" s="74"/>
      <c r="R150" s="29">
        <f t="shared" si="17"/>
        <v>0</v>
      </c>
      <c r="S150" s="30">
        <f t="shared" si="4"/>
        <v>0</v>
      </c>
      <c r="T150" s="65" t="e">
        <f t="shared" si="1"/>
        <v>#REF!</v>
      </c>
    </row>
    <row r="151" spans="1:20" ht="15" hidden="1" outlineLevel="1">
      <c r="A151" s="151"/>
      <c r="B151" s="151"/>
      <c r="C151" s="152"/>
      <c r="D151" s="38" t="s">
        <v>167</v>
      </c>
      <c r="E151" s="79" t="e">
        <f>#REF!</f>
        <v>#REF!</v>
      </c>
      <c r="F151" s="90"/>
      <c r="G151" s="90"/>
      <c r="H151" s="90"/>
      <c r="I151" s="91"/>
      <c r="J151" s="90"/>
      <c r="K151" s="90"/>
      <c r="L151" s="73"/>
      <c r="M151" s="96"/>
      <c r="N151" s="74"/>
      <c r="O151" s="74"/>
      <c r="P151" s="74"/>
      <c r="Q151" s="74"/>
      <c r="R151" s="29">
        <f t="shared" si="17"/>
        <v>0</v>
      </c>
      <c r="S151" s="30">
        <f t="shared" si="4"/>
        <v>0</v>
      </c>
      <c r="T151" s="65" t="e">
        <f t="shared" si="1"/>
        <v>#REF!</v>
      </c>
    </row>
    <row r="152" spans="1:20" ht="27.6" hidden="1" outlineLevel="1">
      <c r="A152" s="159"/>
      <c r="B152" s="159"/>
      <c r="C152" s="152"/>
      <c r="D152" s="38" t="s">
        <v>168</v>
      </c>
      <c r="E152" s="79" t="e">
        <f>#REF!</f>
        <v>#REF!</v>
      </c>
      <c r="F152" s="88"/>
      <c r="G152" s="75"/>
      <c r="H152" s="73"/>
      <c r="I152" s="73"/>
      <c r="J152" s="75"/>
      <c r="K152" s="73"/>
      <c r="L152" s="73"/>
      <c r="M152" s="96"/>
      <c r="N152" s="74"/>
      <c r="O152" s="74"/>
      <c r="P152" s="74"/>
      <c r="Q152" s="74"/>
      <c r="R152" s="29">
        <f t="shared" si="17"/>
        <v>0</v>
      </c>
      <c r="S152" s="30">
        <f t="shared" si="4"/>
        <v>0</v>
      </c>
      <c r="T152" s="65" t="e">
        <f t="shared" si="1"/>
        <v>#REF!</v>
      </c>
    </row>
    <row r="153" spans="1:20" ht="41.4" hidden="1" outlineLevel="1">
      <c r="A153" s="155"/>
      <c r="B153" s="155"/>
      <c r="C153" s="148"/>
      <c r="D153" s="95" t="s">
        <v>169</v>
      </c>
      <c r="E153" s="79" t="e">
        <f>#REF!</f>
        <v>#REF!</v>
      </c>
      <c r="F153" s="75"/>
      <c r="G153" s="75"/>
      <c r="H153" s="75"/>
      <c r="I153" s="75"/>
      <c r="J153" s="75"/>
      <c r="K153" s="75"/>
      <c r="L153" s="74"/>
      <c r="M153" s="161"/>
      <c r="N153" s="74"/>
      <c r="O153" s="74"/>
      <c r="P153" s="74"/>
      <c r="Q153" s="74"/>
      <c r="R153" s="29">
        <f t="shared" si="17"/>
        <v>0</v>
      </c>
      <c r="S153" s="30">
        <f t="shared" si="4"/>
        <v>0</v>
      </c>
      <c r="T153" s="65" t="e">
        <f t="shared" si="1"/>
        <v>#REF!</v>
      </c>
    </row>
    <row r="154" spans="1:20" ht="27.6" hidden="1" outlineLevel="1">
      <c r="A154" s="155"/>
      <c r="B154" s="155"/>
      <c r="C154" s="148"/>
      <c r="D154" s="38" t="s">
        <v>316</v>
      </c>
      <c r="E154" s="79" t="e">
        <f>#REF!</f>
        <v>#REF!</v>
      </c>
      <c r="F154" s="96"/>
      <c r="G154" s="96"/>
      <c r="H154" s="96"/>
      <c r="I154" s="96"/>
      <c r="J154" s="96"/>
      <c r="K154" s="96"/>
      <c r="L154" s="79"/>
      <c r="M154" s="96"/>
      <c r="N154" s="74"/>
      <c r="O154" s="74"/>
      <c r="P154" s="74"/>
      <c r="Q154" s="74"/>
      <c r="R154" s="29">
        <f t="shared" si="17"/>
        <v>0</v>
      </c>
      <c r="S154" s="30">
        <f t="shared" si="4"/>
        <v>0</v>
      </c>
      <c r="T154" s="65" t="e">
        <f t="shared" si="1"/>
        <v>#REF!</v>
      </c>
    </row>
    <row r="155" spans="1:20" ht="15" collapsed="1">
      <c r="A155" s="155"/>
      <c r="B155" s="148" t="e">
        <f>R155-C155</f>
        <v>#REF!</v>
      </c>
      <c r="C155" s="148">
        <v>91065.899000000005</v>
      </c>
      <c r="D155" s="78" t="s">
        <v>170</v>
      </c>
      <c r="E155" s="29" t="e">
        <f t="shared" ref="E155:Q155" si="24">SUM(E70:E154)</f>
        <v>#REF!</v>
      </c>
      <c r="F155" s="29" t="e">
        <f t="shared" si="24"/>
        <v>#REF!</v>
      </c>
      <c r="G155" s="29" t="e">
        <f t="shared" si="24"/>
        <v>#REF!</v>
      </c>
      <c r="H155" s="29" t="e">
        <f t="shared" si="24"/>
        <v>#REF!</v>
      </c>
      <c r="I155" s="29" t="e">
        <f t="shared" si="24"/>
        <v>#REF!</v>
      </c>
      <c r="J155" s="29" t="e">
        <f t="shared" si="24"/>
        <v>#REF!</v>
      </c>
      <c r="K155" s="29" t="e">
        <f t="shared" si="24"/>
        <v>#REF!</v>
      </c>
      <c r="L155" s="29" t="e">
        <f t="shared" si="24"/>
        <v>#REF!</v>
      </c>
      <c r="M155" s="29" t="e">
        <f t="shared" si="24"/>
        <v>#REF!</v>
      </c>
      <c r="N155" s="29" t="e">
        <f t="shared" si="24"/>
        <v>#REF!</v>
      </c>
      <c r="O155" s="29" t="e">
        <f t="shared" si="24"/>
        <v>#REF!</v>
      </c>
      <c r="P155" s="29" t="e">
        <f t="shared" si="24"/>
        <v>#REF!</v>
      </c>
      <c r="Q155" s="29" t="e">
        <f t="shared" si="24"/>
        <v>#REF!</v>
      </c>
      <c r="R155" s="29" t="e">
        <f t="shared" si="17"/>
        <v>#REF!</v>
      </c>
      <c r="S155" s="30" t="e">
        <f t="shared" si="4"/>
        <v>#REF!</v>
      </c>
      <c r="T155" s="65" t="e">
        <f t="shared" si="1"/>
        <v>#REF!</v>
      </c>
    </row>
    <row r="156" spans="1:20" ht="15" hidden="1" outlineLevel="1">
      <c r="A156" s="139"/>
      <c r="B156" s="139"/>
      <c r="C156" s="140"/>
      <c r="D156" s="334" t="s">
        <v>171</v>
      </c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7"/>
      <c r="S156" s="71">
        <f t="shared" si="4"/>
        <v>0</v>
      </c>
      <c r="T156" s="146">
        <f t="shared" si="1"/>
        <v>0</v>
      </c>
    </row>
    <row r="157" spans="1:20" ht="15" hidden="1" outlineLevel="1">
      <c r="A157" s="151"/>
      <c r="B157" s="151"/>
      <c r="C157" s="152"/>
      <c r="D157" s="39" t="s">
        <v>172</v>
      </c>
      <c r="E157" s="73" t="e">
        <f>#REF!</f>
        <v>#REF!</v>
      </c>
      <c r="F157" s="73"/>
      <c r="G157" s="73"/>
      <c r="H157" s="73"/>
      <c r="I157" s="73"/>
      <c r="J157" s="73"/>
      <c r="K157" s="73"/>
      <c r="L157" s="73"/>
      <c r="M157" s="73"/>
      <c r="N157" s="74"/>
      <c r="O157" s="74"/>
      <c r="P157" s="74"/>
      <c r="Q157" s="74"/>
      <c r="R157" s="29">
        <f t="shared" ref="R157:R158" si="25">SUM(F157:Q157)</f>
        <v>0</v>
      </c>
      <c r="S157" s="30">
        <f t="shared" si="4"/>
        <v>0</v>
      </c>
      <c r="T157" s="65" t="e">
        <f t="shared" si="1"/>
        <v>#REF!</v>
      </c>
    </row>
    <row r="158" spans="1:20" ht="15" hidden="1" outlineLevel="1">
      <c r="A158" s="155"/>
      <c r="B158" s="155"/>
      <c r="C158" s="148"/>
      <c r="D158" s="78" t="s">
        <v>173</v>
      </c>
      <c r="E158" s="29" t="e">
        <f t="shared" ref="E158:Q158" si="26">E157</f>
        <v>#REF!</v>
      </c>
      <c r="F158" s="29">
        <f t="shared" si="26"/>
        <v>0</v>
      </c>
      <c r="G158" s="29">
        <f t="shared" si="26"/>
        <v>0</v>
      </c>
      <c r="H158" s="29">
        <f t="shared" si="26"/>
        <v>0</v>
      </c>
      <c r="I158" s="29">
        <f t="shared" si="26"/>
        <v>0</v>
      </c>
      <c r="J158" s="29">
        <f t="shared" si="26"/>
        <v>0</v>
      </c>
      <c r="K158" s="29">
        <f t="shared" si="26"/>
        <v>0</v>
      </c>
      <c r="L158" s="29">
        <f t="shared" si="26"/>
        <v>0</v>
      </c>
      <c r="M158" s="29">
        <f t="shared" si="26"/>
        <v>0</v>
      </c>
      <c r="N158" s="29">
        <f t="shared" si="26"/>
        <v>0</v>
      </c>
      <c r="O158" s="29">
        <f t="shared" si="26"/>
        <v>0</v>
      </c>
      <c r="P158" s="29">
        <f t="shared" si="26"/>
        <v>0</v>
      </c>
      <c r="Q158" s="29">
        <f t="shared" si="26"/>
        <v>0</v>
      </c>
      <c r="R158" s="29">
        <f t="shared" si="25"/>
        <v>0</v>
      </c>
      <c r="S158" s="30">
        <f t="shared" si="4"/>
        <v>0</v>
      </c>
      <c r="T158" s="65" t="e">
        <f t="shared" si="1"/>
        <v>#REF!</v>
      </c>
    </row>
    <row r="159" spans="1:20" ht="15">
      <c r="A159" s="139"/>
      <c r="B159" s="139"/>
      <c r="C159" s="140"/>
      <c r="D159" s="149"/>
      <c r="E159" s="150" t="e">
        <f t="shared" ref="E159:Q159" si="27">E155+E62</f>
        <v>#REF!</v>
      </c>
      <c r="F159" s="150" t="e">
        <f t="shared" si="27"/>
        <v>#REF!</v>
      </c>
      <c r="G159" s="150" t="e">
        <f t="shared" si="27"/>
        <v>#REF!</v>
      </c>
      <c r="H159" s="150" t="e">
        <f t="shared" si="27"/>
        <v>#REF!</v>
      </c>
      <c r="I159" s="150" t="e">
        <f t="shared" si="27"/>
        <v>#REF!</v>
      </c>
      <c r="J159" s="150" t="e">
        <f t="shared" si="27"/>
        <v>#REF!</v>
      </c>
      <c r="K159" s="150" t="e">
        <f t="shared" si="27"/>
        <v>#REF!</v>
      </c>
      <c r="L159" s="150" t="e">
        <f t="shared" si="27"/>
        <v>#REF!</v>
      </c>
      <c r="M159" s="150" t="e">
        <f t="shared" si="27"/>
        <v>#REF!</v>
      </c>
      <c r="N159" s="150" t="e">
        <f t="shared" si="27"/>
        <v>#REF!</v>
      </c>
      <c r="O159" s="150" t="e">
        <f t="shared" si="27"/>
        <v>#REF!</v>
      </c>
      <c r="P159" s="150" t="e">
        <f t="shared" si="27"/>
        <v>#REF!</v>
      </c>
      <c r="Q159" s="150" t="e">
        <f t="shared" si="27"/>
        <v>#REF!</v>
      </c>
      <c r="R159" s="149"/>
      <c r="S159" s="71"/>
      <c r="T159" s="146"/>
    </row>
    <row r="160" spans="1:20" ht="15">
      <c r="A160" s="139"/>
      <c r="B160" s="139"/>
      <c r="C160" s="140"/>
      <c r="D160" s="149"/>
      <c r="E160" s="149" t="e">
        <f>E159/12</f>
        <v>#REF!</v>
      </c>
      <c r="F160" s="150" t="e">
        <f>F159-E160</f>
        <v>#REF!</v>
      </c>
      <c r="G160" s="150" t="e">
        <f>G159-E160</f>
        <v>#REF!</v>
      </c>
      <c r="H160" s="150" t="e">
        <f>H159-E160</f>
        <v>#REF!</v>
      </c>
      <c r="I160" s="150" t="e">
        <f>I159-E160</f>
        <v>#REF!</v>
      </c>
      <c r="J160" s="150" t="e">
        <f>J159-E160</f>
        <v>#REF!</v>
      </c>
      <c r="K160" s="150" t="e">
        <f>K159-E160</f>
        <v>#REF!</v>
      </c>
      <c r="L160" s="150" t="e">
        <f>L159-E160</f>
        <v>#REF!</v>
      </c>
      <c r="M160" s="150" t="e">
        <f>M159-E160</f>
        <v>#REF!</v>
      </c>
      <c r="N160" s="150" t="e">
        <f>N159-E160</f>
        <v>#REF!</v>
      </c>
      <c r="O160" s="150" t="e">
        <f>O159-E160</f>
        <v>#REF!</v>
      </c>
      <c r="P160" s="150" t="e">
        <f>P159-E160</f>
        <v>#REF!</v>
      </c>
      <c r="Q160" s="150" t="e">
        <f>Q159-E160</f>
        <v>#REF!</v>
      </c>
      <c r="R160" s="149"/>
      <c r="S160" s="71"/>
      <c r="T160" s="146"/>
    </row>
    <row r="161" spans="1:20" ht="15">
      <c r="A161" s="139"/>
      <c r="B161" s="139"/>
      <c r="C161" s="140"/>
      <c r="D161" s="334" t="s">
        <v>174</v>
      </c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7"/>
      <c r="S161" s="71">
        <f t="shared" ref="S161:S170" si="28">SUM(F161:Q161)</f>
        <v>0</v>
      </c>
      <c r="T161" s="146">
        <f t="shared" ref="T161:T170" si="29">R161-E161</f>
        <v>0</v>
      </c>
    </row>
    <row r="162" spans="1:20" ht="15">
      <c r="A162" s="151"/>
      <c r="B162" s="151"/>
      <c r="C162" s="152"/>
      <c r="D162" s="39" t="s">
        <v>175</v>
      </c>
      <c r="E162" s="75" t="e">
        <f>#REF!</f>
        <v>#REF!</v>
      </c>
      <c r="F162" s="75">
        <v>90</v>
      </c>
      <c r="G162" s="75">
        <v>85</v>
      </c>
      <c r="H162" s="75">
        <v>75</v>
      </c>
      <c r="I162" s="75">
        <v>45</v>
      </c>
      <c r="J162" s="75">
        <v>0</v>
      </c>
      <c r="K162" s="75">
        <v>0</v>
      </c>
      <c r="L162" s="75">
        <v>0</v>
      </c>
      <c r="M162" s="75">
        <v>0</v>
      </c>
      <c r="N162" s="75">
        <v>15</v>
      </c>
      <c r="O162" s="75">
        <v>40</v>
      </c>
      <c r="P162" s="75">
        <v>50</v>
      </c>
      <c r="Q162" s="75">
        <v>42.557000000000002</v>
      </c>
      <c r="R162" s="29">
        <f t="shared" ref="R162:R168" si="30">SUM(F162:Q162)</f>
        <v>442.55700000000002</v>
      </c>
      <c r="S162" s="30">
        <f t="shared" si="28"/>
        <v>442.55700000000002</v>
      </c>
      <c r="T162" s="65" t="e">
        <f t="shared" si="29"/>
        <v>#REF!</v>
      </c>
    </row>
    <row r="163" spans="1:20" ht="27.6">
      <c r="A163" s="151"/>
      <c r="B163" s="151"/>
      <c r="C163" s="152"/>
      <c r="D163" s="39" t="s">
        <v>176</v>
      </c>
      <c r="E163" s="75" t="e">
        <f>#REF!</f>
        <v>#REF!</v>
      </c>
      <c r="F163" s="75">
        <v>1.2</v>
      </c>
      <c r="G163" s="75">
        <v>1.2</v>
      </c>
      <c r="H163" s="75">
        <v>1.2</v>
      </c>
      <c r="I163" s="75">
        <v>1</v>
      </c>
      <c r="J163" s="75">
        <v>0.8</v>
      </c>
      <c r="K163" s="75">
        <v>0.8</v>
      </c>
      <c r="L163" s="75">
        <v>0</v>
      </c>
      <c r="M163" s="75">
        <v>0</v>
      </c>
      <c r="N163" s="75">
        <v>1</v>
      </c>
      <c r="O163" s="75">
        <v>1.2</v>
      </c>
      <c r="P163" s="75">
        <v>1.2</v>
      </c>
      <c r="Q163" s="75">
        <v>1.25</v>
      </c>
      <c r="R163" s="29">
        <f t="shared" si="30"/>
        <v>10.849999999999998</v>
      </c>
      <c r="S163" s="30">
        <f t="shared" si="28"/>
        <v>10.849999999999998</v>
      </c>
      <c r="T163" s="65" t="e">
        <f t="shared" si="29"/>
        <v>#REF!</v>
      </c>
    </row>
    <row r="164" spans="1:20" ht="15" collapsed="1">
      <c r="A164" s="151"/>
      <c r="B164" s="151"/>
      <c r="C164" s="152"/>
      <c r="D164" s="39" t="s">
        <v>177</v>
      </c>
      <c r="E164" s="75" t="e">
        <f>#REF!</f>
        <v>#REF!</v>
      </c>
      <c r="F164" s="75">
        <v>8</v>
      </c>
      <c r="G164" s="75">
        <v>8</v>
      </c>
      <c r="H164" s="75">
        <v>8</v>
      </c>
      <c r="I164" s="75">
        <v>8</v>
      </c>
      <c r="J164" s="75">
        <v>8</v>
      </c>
      <c r="K164" s="75">
        <v>8</v>
      </c>
      <c r="L164" s="75"/>
      <c r="M164" s="73"/>
      <c r="N164" s="75">
        <v>8</v>
      </c>
      <c r="O164" s="75">
        <v>8</v>
      </c>
      <c r="P164" s="75">
        <v>8</v>
      </c>
      <c r="Q164" s="75">
        <v>8</v>
      </c>
      <c r="R164" s="29">
        <f t="shared" si="30"/>
        <v>80</v>
      </c>
      <c r="S164" s="30">
        <f t="shared" si="28"/>
        <v>80</v>
      </c>
      <c r="T164" s="65" t="e">
        <f t="shared" si="29"/>
        <v>#REF!</v>
      </c>
    </row>
    <row r="165" spans="1:20" ht="15" hidden="1" outlineLevel="1">
      <c r="A165" s="151"/>
      <c r="B165" s="151"/>
      <c r="C165" s="152"/>
      <c r="D165" s="39" t="s">
        <v>178</v>
      </c>
      <c r="E165" s="75" t="e">
        <f>#REF!</f>
        <v>#REF!</v>
      </c>
      <c r="F165" s="75"/>
      <c r="G165" s="75"/>
      <c r="H165" s="75"/>
      <c r="I165" s="73"/>
      <c r="J165" s="73"/>
      <c r="K165" s="73"/>
      <c r="L165" s="73"/>
      <c r="M165" s="73"/>
      <c r="N165" s="74"/>
      <c r="O165" s="74"/>
      <c r="P165" s="74"/>
      <c r="Q165" s="74"/>
      <c r="R165" s="29">
        <f t="shared" si="30"/>
        <v>0</v>
      </c>
      <c r="S165" s="30">
        <f t="shared" si="28"/>
        <v>0</v>
      </c>
      <c r="T165" s="65" t="e">
        <f t="shared" si="29"/>
        <v>#REF!</v>
      </c>
    </row>
    <row r="166" spans="1:20" ht="15" hidden="1" outlineLevel="1">
      <c r="A166" s="151"/>
      <c r="B166" s="151"/>
      <c r="C166" s="152"/>
      <c r="D166" s="39" t="s">
        <v>319</v>
      </c>
      <c r="E166" s="75" t="e">
        <f>#REF!</f>
        <v>#REF!</v>
      </c>
      <c r="F166" s="75"/>
      <c r="G166" s="75"/>
      <c r="H166" s="75"/>
      <c r="I166" s="73"/>
      <c r="J166" s="75"/>
      <c r="K166" s="73"/>
      <c r="L166" s="73"/>
      <c r="M166" s="73"/>
      <c r="N166" s="74"/>
      <c r="O166" s="74"/>
      <c r="P166" s="74"/>
      <c r="Q166" s="74"/>
      <c r="R166" s="29">
        <f t="shared" si="30"/>
        <v>0</v>
      </c>
      <c r="S166" s="30">
        <f t="shared" si="28"/>
        <v>0</v>
      </c>
      <c r="T166" s="65" t="e">
        <f t="shared" si="29"/>
        <v>#REF!</v>
      </c>
    </row>
    <row r="167" spans="1:20" ht="15" hidden="1" outlineLevel="1">
      <c r="A167" s="151"/>
      <c r="B167" s="151"/>
      <c r="C167" s="152"/>
      <c r="D167" s="39" t="s">
        <v>180</v>
      </c>
      <c r="E167" s="75" t="e">
        <f>#REF!</f>
        <v>#REF!</v>
      </c>
      <c r="F167" s="73"/>
      <c r="G167" s="73"/>
      <c r="H167" s="73"/>
      <c r="I167" s="73"/>
      <c r="J167" s="73"/>
      <c r="K167" s="73"/>
      <c r="L167" s="73"/>
      <c r="M167" s="73"/>
      <c r="N167" s="74"/>
      <c r="O167" s="74"/>
      <c r="P167" s="74"/>
      <c r="Q167" s="74"/>
      <c r="R167" s="29">
        <f t="shared" si="30"/>
        <v>0</v>
      </c>
      <c r="S167" s="30">
        <f t="shared" si="28"/>
        <v>0</v>
      </c>
      <c r="T167" s="65" t="e">
        <f t="shared" si="29"/>
        <v>#REF!</v>
      </c>
    </row>
    <row r="168" spans="1:20" ht="15">
      <c r="A168" s="155"/>
      <c r="B168" s="148">
        <f>R168-C168</f>
        <v>-154158.81299999999</v>
      </c>
      <c r="C168" s="148">
        <v>154692.22</v>
      </c>
      <c r="D168" s="78" t="s">
        <v>181</v>
      </c>
      <c r="E168" s="29" t="e">
        <f t="shared" ref="E168:Q168" si="31">SUM(E162:E167)</f>
        <v>#REF!</v>
      </c>
      <c r="F168" s="29">
        <f t="shared" si="31"/>
        <v>99.2</v>
      </c>
      <c r="G168" s="29">
        <f t="shared" si="31"/>
        <v>94.2</v>
      </c>
      <c r="H168" s="29">
        <f t="shared" si="31"/>
        <v>84.2</v>
      </c>
      <c r="I168" s="29">
        <f t="shared" si="31"/>
        <v>54</v>
      </c>
      <c r="J168" s="29">
        <f t="shared" si="31"/>
        <v>8.8000000000000007</v>
      </c>
      <c r="K168" s="29">
        <f t="shared" si="31"/>
        <v>8.8000000000000007</v>
      </c>
      <c r="L168" s="29">
        <f t="shared" si="31"/>
        <v>0</v>
      </c>
      <c r="M168" s="29">
        <f t="shared" si="31"/>
        <v>0</v>
      </c>
      <c r="N168" s="29">
        <f t="shared" si="31"/>
        <v>24</v>
      </c>
      <c r="O168" s="29">
        <f t="shared" si="31"/>
        <v>49.2</v>
      </c>
      <c r="P168" s="29">
        <f t="shared" si="31"/>
        <v>59.2</v>
      </c>
      <c r="Q168" s="29">
        <f t="shared" si="31"/>
        <v>51.807000000000002</v>
      </c>
      <c r="R168" s="29">
        <f t="shared" si="30"/>
        <v>533.40700000000004</v>
      </c>
      <c r="S168" s="30">
        <f t="shared" si="28"/>
        <v>533.40700000000004</v>
      </c>
      <c r="T168" s="65" t="e">
        <f t="shared" si="29"/>
        <v>#REF!</v>
      </c>
    </row>
    <row r="169" spans="1:20" ht="15">
      <c r="A169" s="139"/>
      <c r="B169" s="139"/>
      <c r="C169" s="140"/>
      <c r="D169" s="334" t="s">
        <v>182</v>
      </c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7"/>
      <c r="S169" s="71">
        <f t="shared" si="28"/>
        <v>0</v>
      </c>
      <c r="T169" s="146">
        <f t="shared" si="29"/>
        <v>0</v>
      </c>
    </row>
    <row r="170" spans="1:20" ht="27.6" collapsed="1">
      <c r="A170" s="151"/>
      <c r="B170" s="151"/>
      <c r="C170" s="152"/>
      <c r="D170" s="39" t="s">
        <v>183</v>
      </c>
      <c r="E170" s="73" t="e">
        <f>#REF!</f>
        <v>#REF!</v>
      </c>
      <c r="F170" s="73"/>
      <c r="G170" s="73"/>
      <c r="H170" s="73"/>
      <c r="I170" s="75"/>
      <c r="J170" s="73"/>
      <c r="K170" s="73"/>
      <c r="L170" s="73"/>
      <c r="M170" s="73" t="e">
        <f>E170</f>
        <v>#REF!</v>
      </c>
      <c r="N170" s="74"/>
      <c r="O170" s="74"/>
      <c r="P170" s="74"/>
      <c r="Q170" s="74"/>
      <c r="R170" s="29" t="e">
        <f t="shared" ref="R170:R179" si="32">SUM(F170:Q170)</f>
        <v>#REF!</v>
      </c>
      <c r="S170" s="30" t="e">
        <f t="shared" si="28"/>
        <v>#REF!</v>
      </c>
      <c r="T170" s="65" t="e">
        <f t="shared" si="29"/>
        <v>#REF!</v>
      </c>
    </row>
    <row r="171" spans="1:20" ht="13.8" hidden="1" outlineLevel="1">
      <c r="A171" s="151"/>
      <c r="B171" s="151"/>
      <c r="C171" s="152"/>
      <c r="D171" s="39" t="s">
        <v>321</v>
      </c>
      <c r="E171" s="73" t="e">
        <f>#REF!</f>
        <v>#REF!</v>
      </c>
      <c r="F171" s="73"/>
      <c r="G171" s="73"/>
      <c r="H171" s="73"/>
      <c r="I171" s="73"/>
      <c r="J171" s="73"/>
      <c r="K171" s="75"/>
      <c r="L171" s="75"/>
      <c r="M171" s="73"/>
      <c r="N171" s="74"/>
      <c r="O171" s="74"/>
      <c r="P171" s="74"/>
      <c r="Q171" s="74"/>
      <c r="R171" s="29">
        <f t="shared" si="32"/>
        <v>0</v>
      </c>
      <c r="S171" s="30" t="e">
        <f t="shared" ref="S171:S179" si="33">M171+L171+K171+J171+I171+H171+G171+F171+E171</f>
        <v>#REF!</v>
      </c>
      <c r="T171" s="30" t="e">
        <f t="shared" ref="T171:T179" si="34">S171-R171</f>
        <v>#REF!</v>
      </c>
    </row>
    <row r="172" spans="1:20" ht="27.6" hidden="1" outlineLevel="1">
      <c r="A172" s="151"/>
      <c r="B172" s="151"/>
      <c r="C172" s="152"/>
      <c r="D172" s="39" t="s">
        <v>185</v>
      </c>
      <c r="E172" s="73" t="e">
        <f>#REF!</f>
        <v>#REF!</v>
      </c>
      <c r="F172" s="73"/>
      <c r="G172" s="73"/>
      <c r="H172" s="73"/>
      <c r="I172" s="73"/>
      <c r="J172" s="73"/>
      <c r="K172" s="73"/>
      <c r="L172" s="73"/>
      <c r="M172" s="73"/>
      <c r="N172" s="74"/>
      <c r="O172" s="74"/>
      <c r="P172" s="74"/>
      <c r="Q172" s="74"/>
      <c r="R172" s="29">
        <f t="shared" si="32"/>
        <v>0</v>
      </c>
      <c r="S172" s="30" t="e">
        <f t="shared" si="33"/>
        <v>#REF!</v>
      </c>
      <c r="T172" s="30" t="e">
        <f t="shared" si="34"/>
        <v>#REF!</v>
      </c>
    </row>
    <row r="173" spans="1:20" ht="13.8" hidden="1" outlineLevel="1">
      <c r="A173" s="151"/>
      <c r="B173" s="151"/>
      <c r="C173" s="152"/>
      <c r="D173" s="39" t="s">
        <v>186</v>
      </c>
      <c r="E173" s="73" t="e">
        <f>#REF!</f>
        <v>#REF!</v>
      </c>
      <c r="F173" s="73"/>
      <c r="G173" s="73"/>
      <c r="H173" s="73"/>
      <c r="I173" s="73"/>
      <c r="J173" s="73"/>
      <c r="K173" s="75"/>
      <c r="L173" s="75"/>
      <c r="M173" s="73"/>
      <c r="N173" s="74"/>
      <c r="O173" s="74"/>
      <c r="P173" s="74"/>
      <c r="Q173" s="74"/>
      <c r="R173" s="29">
        <f t="shared" si="32"/>
        <v>0</v>
      </c>
      <c r="S173" s="30" t="e">
        <f t="shared" si="33"/>
        <v>#REF!</v>
      </c>
      <c r="T173" s="30" t="e">
        <f t="shared" si="34"/>
        <v>#REF!</v>
      </c>
    </row>
    <row r="174" spans="1:20" ht="41.4" hidden="1" outlineLevel="1">
      <c r="A174" s="151"/>
      <c r="B174" s="151"/>
      <c r="C174" s="152"/>
      <c r="D174" s="39" t="s">
        <v>187</v>
      </c>
      <c r="E174" s="73" t="e">
        <f>#REF!</f>
        <v>#REF!</v>
      </c>
      <c r="F174" s="75"/>
      <c r="G174" s="75"/>
      <c r="H174" s="75"/>
      <c r="I174" s="73"/>
      <c r="J174" s="73"/>
      <c r="K174" s="73"/>
      <c r="L174" s="73"/>
      <c r="M174" s="73"/>
      <c r="N174" s="74"/>
      <c r="O174" s="74"/>
      <c r="P174" s="74"/>
      <c r="Q174" s="74"/>
      <c r="R174" s="29">
        <f t="shared" si="32"/>
        <v>0</v>
      </c>
      <c r="S174" s="30" t="e">
        <f t="shared" si="33"/>
        <v>#REF!</v>
      </c>
      <c r="T174" s="30" t="e">
        <f t="shared" si="34"/>
        <v>#REF!</v>
      </c>
    </row>
    <row r="175" spans="1:20" ht="82.8" hidden="1" outlineLevel="1">
      <c r="A175" s="162"/>
      <c r="B175" s="162"/>
      <c r="C175" s="163"/>
      <c r="D175" s="97" t="s">
        <v>188</v>
      </c>
      <c r="E175" s="73" t="e">
        <f>#REF!</f>
        <v>#REF!</v>
      </c>
      <c r="F175" s="73"/>
      <c r="G175" s="73"/>
      <c r="H175" s="73"/>
      <c r="I175" s="73"/>
      <c r="J175" s="73"/>
      <c r="K175" s="73"/>
      <c r="L175" s="73"/>
      <c r="M175" s="73"/>
      <c r="N175" s="74"/>
      <c r="O175" s="74"/>
      <c r="P175" s="74"/>
      <c r="Q175" s="74"/>
      <c r="R175" s="29">
        <f t="shared" si="32"/>
        <v>0</v>
      </c>
      <c r="S175" s="30" t="e">
        <f t="shared" si="33"/>
        <v>#REF!</v>
      </c>
      <c r="T175" s="30" t="e">
        <f t="shared" si="34"/>
        <v>#REF!</v>
      </c>
    </row>
    <row r="176" spans="1:20" ht="55.2" hidden="1" outlineLevel="1">
      <c r="A176" s="162"/>
      <c r="B176" s="162"/>
      <c r="C176" s="163"/>
      <c r="D176" s="97" t="s">
        <v>189</v>
      </c>
      <c r="E176" s="73" t="e">
        <f>#REF!</f>
        <v>#REF!</v>
      </c>
      <c r="F176" s="73"/>
      <c r="G176" s="73"/>
      <c r="H176" s="73"/>
      <c r="I176" s="73"/>
      <c r="J176" s="73"/>
      <c r="K176" s="73"/>
      <c r="L176" s="73"/>
      <c r="M176" s="73"/>
      <c r="N176" s="74"/>
      <c r="O176" s="74"/>
      <c r="P176" s="74"/>
      <c r="Q176" s="74"/>
      <c r="R176" s="29">
        <f t="shared" si="32"/>
        <v>0</v>
      </c>
      <c r="S176" s="30" t="e">
        <f t="shared" si="33"/>
        <v>#REF!</v>
      </c>
      <c r="T176" s="30" t="e">
        <f t="shared" si="34"/>
        <v>#REF!</v>
      </c>
    </row>
    <row r="177" spans="1:20" ht="41.4" hidden="1" outlineLevel="1">
      <c r="A177" s="162"/>
      <c r="B177" s="162"/>
      <c r="C177" s="163"/>
      <c r="D177" s="97" t="s">
        <v>190</v>
      </c>
      <c r="E177" s="73" t="e">
        <f>#REF!</f>
        <v>#REF!</v>
      </c>
      <c r="F177" s="73"/>
      <c r="G177" s="73"/>
      <c r="H177" s="73"/>
      <c r="I177" s="73"/>
      <c r="J177" s="73"/>
      <c r="K177" s="73"/>
      <c r="L177" s="73"/>
      <c r="M177" s="73"/>
      <c r="N177" s="74"/>
      <c r="O177" s="74"/>
      <c r="P177" s="74"/>
      <c r="Q177" s="74"/>
      <c r="R177" s="29">
        <f t="shared" si="32"/>
        <v>0</v>
      </c>
      <c r="S177" s="30" t="e">
        <f t="shared" si="33"/>
        <v>#REF!</v>
      </c>
      <c r="T177" s="30" t="e">
        <f t="shared" si="34"/>
        <v>#REF!</v>
      </c>
    </row>
    <row r="178" spans="1:20" ht="13.8" hidden="1" outlineLevel="1">
      <c r="A178" s="162"/>
      <c r="B178" s="162"/>
      <c r="C178" s="163"/>
      <c r="D178" s="97" t="s">
        <v>191</v>
      </c>
      <c r="E178" s="73" t="e">
        <f>#REF!</f>
        <v>#REF!</v>
      </c>
      <c r="F178" s="73"/>
      <c r="G178" s="73"/>
      <c r="H178" s="73"/>
      <c r="I178" s="73"/>
      <c r="J178" s="73"/>
      <c r="K178" s="73"/>
      <c r="L178" s="73"/>
      <c r="M178" s="73"/>
      <c r="N178" s="74"/>
      <c r="O178" s="74"/>
      <c r="P178" s="74"/>
      <c r="Q178" s="74"/>
      <c r="R178" s="29">
        <f t="shared" si="32"/>
        <v>0</v>
      </c>
      <c r="S178" s="30" t="e">
        <f t="shared" si="33"/>
        <v>#REF!</v>
      </c>
      <c r="T178" s="30" t="e">
        <f t="shared" si="34"/>
        <v>#REF!</v>
      </c>
    </row>
    <row r="179" spans="1:20" ht="13.8" hidden="1" outlineLevel="1">
      <c r="A179" s="155"/>
      <c r="B179" s="148" t="e">
        <f>R179-C179</f>
        <v>#REF!</v>
      </c>
      <c r="C179" s="148">
        <v>316.22000000000003</v>
      </c>
      <c r="D179" s="78" t="s">
        <v>192</v>
      </c>
      <c r="E179" s="29" t="e">
        <f t="shared" ref="E179:Q179" si="35">SUM(E170:E178)</f>
        <v>#REF!</v>
      </c>
      <c r="F179" s="29">
        <f t="shared" si="35"/>
        <v>0</v>
      </c>
      <c r="G179" s="29">
        <f t="shared" si="35"/>
        <v>0</v>
      </c>
      <c r="H179" s="29">
        <f t="shared" si="35"/>
        <v>0</v>
      </c>
      <c r="I179" s="29">
        <f t="shared" si="35"/>
        <v>0</v>
      </c>
      <c r="J179" s="29">
        <f t="shared" si="35"/>
        <v>0</v>
      </c>
      <c r="K179" s="29">
        <f t="shared" si="35"/>
        <v>0</v>
      </c>
      <c r="L179" s="29">
        <f t="shared" si="35"/>
        <v>0</v>
      </c>
      <c r="M179" s="29" t="e">
        <f t="shared" si="35"/>
        <v>#REF!</v>
      </c>
      <c r="N179" s="29">
        <f t="shared" si="35"/>
        <v>0</v>
      </c>
      <c r="O179" s="29">
        <f t="shared" si="35"/>
        <v>0</v>
      </c>
      <c r="P179" s="29">
        <f t="shared" si="35"/>
        <v>0</v>
      </c>
      <c r="Q179" s="29">
        <f t="shared" si="35"/>
        <v>0</v>
      </c>
      <c r="R179" s="29" t="e">
        <f t="shared" si="32"/>
        <v>#REF!</v>
      </c>
      <c r="S179" s="30" t="e">
        <f t="shared" si="33"/>
        <v>#REF!</v>
      </c>
      <c r="T179" s="30" t="e">
        <f t="shared" si="34"/>
        <v>#REF!</v>
      </c>
    </row>
    <row r="180" spans="1:20" ht="13.8" hidden="1" outlineLevel="1">
      <c r="A180" s="139"/>
      <c r="B180" s="139"/>
      <c r="C180" s="140"/>
      <c r="D180" s="334" t="s">
        <v>193</v>
      </c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7"/>
      <c r="S180" s="71"/>
      <c r="T180" s="71"/>
    </row>
    <row r="181" spans="1:20" ht="13.8" hidden="1" outlineLevel="1">
      <c r="A181" s="151"/>
      <c r="B181" s="151"/>
      <c r="C181" s="152"/>
      <c r="D181" s="39" t="s">
        <v>194</v>
      </c>
      <c r="E181" s="73" t="e">
        <f>#REF!</f>
        <v>#REF!</v>
      </c>
      <c r="F181" s="75"/>
      <c r="G181" s="73"/>
      <c r="H181" s="73"/>
      <c r="I181" s="73"/>
      <c r="J181" s="73"/>
      <c r="K181" s="73"/>
      <c r="L181" s="73"/>
      <c r="M181" s="73"/>
      <c r="N181" s="74"/>
      <c r="O181" s="74"/>
      <c r="P181" s="74"/>
      <c r="Q181" s="74"/>
      <c r="R181" s="29">
        <f t="shared" ref="R181:R182" si="36">SUM(F181:Q181)</f>
        <v>0</v>
      </c>
      <c r="S181" s="30" t="e">
        <f t="shared" ref="S181:S182" si="37">M181+L181+K181+J181+I181+H181+G181+F181+E181</f>
        <v>#REF!</v>
      </c>
      <c r="T181" s="30" t="e">
        <f t="shared" ref="T181:T182" si="38">S181-R181</f>
        <v>#REF!</v>
      </c>
    </row>
    <row r="182" spans="1:20" ht="13.8" hidden="1" outlineLevel="1">
      <c r="A182" s="155"/>
      <c r="B182" s="155"/>
      <c r="C182" s="148"/>
      <c r="D182" s="78" t="s">
        <v>195</v>
      </c>
      <c r="E182" s="29" t="e">
        <f t="shared" ref="E182:Q182" si="39">E181</f>
        <v>#REF!</v>
      </c>
      <c r="F182" s="29">
        <f t="shared" si="39"/>
        <v>0</v>
      </c>
      <c r="G182" s="29">
        <f t="shared" si="39"/>
        <v>0</v>
      </c>
      <c r="H182" s="29">
        <f t="shared" si="39"/>
        <v>0</v>
      </c>
      <c r="I182" s="29">
        <f t="shared" si="39"/>
        <v>0</v>
      </c>
      <c r="J182" s="29">
        <f t="shared" si="39"/>
        <v>0</v>
      </c>
      <c r="K182" s="29">
        <f t="shared" si="39"/>
        <v>0</v>
      </c>
      <c r="L182" s="29">
        <f t="shared" si="39"/>
        <v>0</v>
      </c>
      <c r="M182" s="29">
        <f t="shared" si="39"/>
        <v>0</v>
      </c>
      <c r="N182" s="29">
        <f t="shared" si="39"/>
        <v>0</v>
      </c>
      <c r="O182" s="29">
        <f t="shared" si="39"/>
        <v>0</v>
      </c>
      <c r="P182" s="29">
        <f t="shared" si="39"/>
        <v>0</v>
      </c>
      <c r="Q182" s="29">
        <f t="shared" si="39"/>
        <v>0</v>
      </c>
      <c r="R182" s="29">
        <f t="shared" si="36"/>
        <v>0</v>
      </c>
      <c r="S182" s="30" t="e">
        <f t="shared" si="37"/>
        <v>#REF!</v>
      </c>
      <c r="T182" s="30" t="e">
        <f t="shared" si="38"/>
        <v>#REF!</v>
      </c>
    </row>
    <row r="183" spans="1:20" ht="13.8" hidden="1" outlineLevel="1">
      <c r="A183" s="139"/>
      <c r="B183" s="139"/>
      <c r="C183" s="140"/>
      <c r="D183" s="334" t="s">
        <v>196</v>
      </c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7"/>
      <c r="S183" s="71"/>
      <c r="T183" s="71"/>
    </row>
    <row r="184" spans="1:20" ht="13.8" hidden="1" outlineLevel="1">
      <c r="A184" s="151"/>
      <c r="B184" s="151"/>
      <c r="C184" s="152"/>
      <c r="D184" s="39" t="s">
        <v>197</v>
      </c>
      <c r="E184" s="73" t="e">
        <f>#REF!</f>
        <v>#REF!</v>
      </c>
      <c r="F184" s="73"/>
      <c r="G184" s="73"/>
      <c r="H184" s="73"/>
      <c r="I184" s="73"/>
      <c r="J184" s="73"/>
      <c r="K184" s="73"/>
      <c r="L184" s="73"/>
      <c r="M184" s="73"/>
      <c r="N184" s="74"/>
      <c r="O184" s="74"/>
      <c r="P184" s="74"/>
      <c r="Q184" s="74"/>
      <c r="R184" s="29">
        <f t="shared" ref="R184:R185" si="40">SUM(F184:Q184)</f>
        <v>0</v>
      </c>
      <c r="S184" s="30" t="e">
        <f t="shared" ref="S184:S188" si="41">M184+L184+K184+J184+I184+H184+G184+F184+E184</f>
        <v>#REF!</v>
      </c>
      <c r="T184" s="30" t="e">
        <f t="shared" ref="T184:T188" si="42">S184-R184</f>
        <v>#REF!</v>
      </c>
    </row>
    <row r="185" spans="1:20" ht="13.8" hidden="1" outlineLevel="1">
      <c r="A185" s="155"/>
      <c r="B185" s="148">
        <f>R185-C185</f>
        <v>-59.73</v>
      </c>
      <c r="C185" s="148">
        <v>59.73</v>
      </c>
      <c r="D185" s="78" t="s">
        <v>198</v>
      </c>
      <c r="E185" s="29" t="e">
        <f t="shared" ref="E185:Q185" si="43">E184</f>
        <v>#REF!</v>
      </c>
      <c r="F185" s="29">
        <f t="shared" si="43"/>
        <v>0</v>
      </c>
      <c r="G185" s="29">
        <f t="shared" si="43"/>
        <v>0</v>
      </c>
      <c r="H185" s="29">
        <f t="shared" si="43"/>
        <v>0</v>
      </c>
      <c r="I185" s="29">
        <f t="shared" si="43"/>
        <v>0</v>
      </c>
      <c r="J185" s="29">
        <f t="shared" si="43"/>
        <v>0</v>
      </c>
      <c r="K185" s="29">
        <f t="shared" si="43"/>
        <v>0</v>
      </c>
      <c r="L185" s="29">
        <f t="shared" si="43"/>
        <v>0</v>
      </c>
      <c r="M185" s="29">
        <f t="shared" si="43"/>
        <v>0</v>
      </c>
      <c r="N185" s="29">
        <f t="shared" si="43"/>
        <v>0</v>
      </c>
      <c r="O185" s="29">
        <f t="shared" si="43"/>
        <v>0</v>
      </c>
      <c r="P185" s="29">
        <f t="shared" si="43"/>
        <v>0</v>
      </c>
      <c r="Q185" s="29">
        <f t="shared" si="43"/>
        <v>0</v>
      </c>
      <c r="R185" s="29">
        <f t="shared" si="40"/>
        <v>0</v>
      </c>
      <c r="S185" s="30" t="e">
        <f t="shared" si="41"/>
        <v>#REF!</v>
      </c>
      <c r="T185" s="30" t="e">
        <f t="shared" si="42"/>
        <v>#REF!</v>
      </c>
    </row>
    <row r="186" spans="1:20" ht="13.8" hidden="1" outlineLevel="1">
      <c r="A186" s="139"/>
      <c r="B186" s="139"/>
      <c r="C186" s="140"/>
      <c r="D186" s="334" t="s">
        <v>199</v>
      </c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7"/>
      <c r="S186" s="71">
        <f t="shared" si="41"/>
        <v>0</v>
      </c>
      <c r="T186" s="71">
        <f t="shared" si="42"/>
        <v>0</v>
      </c>
    </row>
    <row r="187" spans="1:20" ht="13.8" hidden="1" outlineLevel="1">
      <c r="A187" s="151"/>
      <c r="B187" s="151"/>
      <c r="C187" s="152"/>
      <c r="D187" s="39" t="s">
        <v>200</v>
      </c>
      <c r="E187" s="73" t="e">
        <f>#REF!</f>
        <v>#REF!</v>
      </c>
      <c r="F187" s="75"/>
      <c r="G187" s="75"/>
      <c r="H187" s="75"/>
      <c r="I187" s="73"/>
      <c r="J187" s="75"/>
      <c r="K187" s="75"/>
      <c r="L187" s="73"/>
      <c r="M187" s="73"/>
      <c r="N187" s="74"/>
      <c r="O187" s="74"/>
      <c r="P187" s="74"/>
      <c r="Q187" s="74"/>
      <c r="R187" s="29">
        <f>SUM(F187:Q187)</f>
        <v>0</v>
      </c>
      <c r="S187" s="30" t="e">
        <f t="shared" si="41"/>
        <v>#REF!</v>
      </c>
      <c r="T187" s="30" t="e">
        <f t="shared" si="42"/>
        <v>#REF!</v>
      </c>
    </row>
    <row r="188" spans="1:20" ht="13.8" hidden="1" outlineLevel="1">
      <c r="A188" s="155"/>
      <c r="B188" s="148">
        <f>R188-C188</f>
        <v>0</v>
      </c>
      <c r="C188" s="148"/>
      <c r="D188" s="78" t="s">
        <v>201</v>
      </c>
      <c r="E188" s="29" t="e">
        <f t="shared" ref="E188:R188" si="44">E187</f>
        <v>#REF!</v>
      </c>
      <c r="F188" s="29">
        <f t="shared" si="44"/>
        <v>0</v>
      </c>
      <c r="G188" s="29">
        <f t="shared" si="44"/>
        <v>0</v>
      </c>
      <c r="H188" s="29">
        <f t="shared" si="44"/>
        <v>0</v>
      </c>
      <c r="I188" s="29">
        <f t="shared" si="44"/>
        <v>0</v>
      </c>
      <c r="J188" s="29">
        <f t="shared" si="44"/>
        <v>0</v>
      </c>
      <c r="K188" s="29">
        <f t="shared" si="44"/>
        <v>0</v>
      </c>
      <c r="L188" s="29">
        <f t="shared" si="44"/>
        <v>0</v>
      </c>
      <c r="M188" s="29">
        <f t="shared" si="44"/>
        <v>0</v>
      </c>
      <c r="N188" s="29">
        <f t="shared" si="44"/>
        <v>0</v>
      </c>
      <c r="O188" s="29">
        <f t="shared" si="44"/>
        <v>0</v>
      </c>
      <c r="P188" s="29">
        <f t="shared" si="44"/>
        <v>0</v>
      </c>
      <c r="Q188" s="29">
        <f t="shared" si="44"/>
        <v>0</v>
      </c>
      <c r="R188" s="29">
        <f t="shared" si="44"/>
        <v>0</v>
      </c>
      <c r="S188" s="30" t="e">
        <f t="shared" si="41"/>
        <v>#REF!</v>
      </c>
      <c r="T188" s="30" t="e">
        <f t="shared" si="42"/>
        <v>#REF!</v>
      </c>
    </row>
    <row r="189" spans="1:20" ht="13.8">
      <c r="A189" s="137"/>
      <c r="B189" s="137"/>
      <c r="C189" s="138"/>
      <c r="D189" s="55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71"/>
      <c r="T189" s="71"/>
    </row>
    <row r="190" spans="1:20" ht="13.8">
      <c r="A190" s="162"/>
      <c r="B190" s="162"/>
      <c r="C190" s="163"/>
      <c r="D190" s="98" t="e">
        <f>'4611025'!D192</f>
        <v>#REF!</v>
      </c>
      <c r="E190" s="56"/>
      <c r="F190" s="56"/>
      <c r="G190" s="56"/>
      <c r="H190" s="56"/>
      <c r="I190" s="335" t="e">
        <f>'4611025'!I192</f>
        <v>#REF!</v>
      </c>
      <c r="J190" s="319"/>
      <c r="K190" s="56"/>
      <c r="L190" s="56"/>
      <c r="M190" s="56"/>
      <c r="N190" s="56"/>
      <c r="O190" s="56"/>
      <c r="P190" s="56"/>
      <c r="Q190" s="56"/>
      <c r="R190" s="56"/>
      <c r="S190" s="58"/>
      <c r="T190" s="58"/>
    </row>
    <row r="191" spans="1:20" ht="13.8">
      <c r="A191" s="137"/>
      <c r="B191" s="137"/>
      <c r="C191" s="138"/>
      <c r="D191" s="55"/>
      <c r="E191" s="56"/>
      <c r="F191" s="56"/>
      <c r="G191" s="56"/>
      <c r="H191" s="56"/>
      <c r="I191" s="99"/>
      <c r="J191" s="56"/>
      <c r="K191" s="56"/>
      <c r="L191" s="56"/>
      <c r="M191" s="56"/>
      <c r="N191" s="56"/>
      <c r="O191" s="56"/>
      <c r="P191" s="56"/>
      <c r="Q191" s="56"/>
      <c r="R191" s="56"/>
      <c r="S191" s="58"/>
      <c r="T191" s="58"/>
    </row>
    <row r="192" spans="1:20" ht="13.8">
      <c r="A192" s="162"/>
      <c r="B192" s="162"/>
      <c r="C192" s="163"/>
      <c r="D192" s="98" t="s">
        <v>202</v>
      </c>
      <c r="E192" s="56"/>
      <c r="F192" s="56"/>
      <c r="G192" s="56"/>
      <c r="H192" s="56"/>
      <c r="I192" s="335" t="s">
        <v>203</v>
      </c>
      <c r="J192" s="319"/>
      <c r="K192" s="56"/>
      <c r="L192" s="56"/>
      <c r="M192" s="56"/>
      <c r="N192" s="56"/>
      <c r="O192" s="56"/>
      <c r="P192" s="56"/>
      <c r="Q192" s="56"/>
      <c r="R192" s="56"/>
      <c r="S192" s="58"/>
      <c r="T192" s="58"/>
    </row>
    <row r="193" spans="1:20" ht="13.8">
      <c r="A193" s="137"/>
      <c r="B193" s="137"/>
      <c r="C193" s="138"/>
      <c r="D193" s="55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8"/>
      <c r="T193" s="58"/>
    </row>
    <row r="194" spans="1:20" ht="13.8">
      <c r="A194" s="137"/>
      <c r="B194" s="137"/>
      <c r="C194" s="138"/>
      <c r="D194" s="55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8"/>
      <c r="T194" s="58"/>
    </row>
    <row r="195" spans="1:20" ht="13.8">
      <c r="A195" s="137"/>
      <c r="B195" s="137"/>
      <c r="C195" s="138"/>
      <c r="D195" s="55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8"/>
      <c r="T195" s="58"/>
    </row>
    <row r="196" spans="1:20" ht="13.8">
      <c r="A196" s="137"/>
      <c r="B196" s="137"/>
      <c r="C196" s="138"/>
      <c r="D196" s="55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8"/>
      <c r="T196" s="58"/>
    </row>
    <row r="197" spans="1:20" ht="13.2">
      <c r="A197" s="164"/>
      <c r="B197" s="164"/>
      <c r="C197" s="165"/>
      <c r="D197" s="100" t="s">
        <v>204</v>
      </c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2"/>
      <c r="T197" s="102"/>
    </row>
    <row r="198" spans="1:20" ht="13.2">
      <c r="A198" s="164"/>
      <c r="B198" s="164"/>
      <c r="C198" s="165"/>
      <c r="D198" s="100" t="s">
        <v>205</v>
      </c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2"/>
      <c r="T198" s="102"/>
    </row>
    <row r="199" spans="1:20" ht="13.2">
      <c r="A199" s="164"/>
      <c r="B199" s="164"/>
      <c r="C199" s="165"/>
      <c r="D199" s="100" t="s">
        <v>206</v>
      </c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2"/>
      <c r="T199" s="102"/>
    </row>
    <row r="200" spans="1:20" ht="13.8">
      <c r="A200" s="137"/>
      <c r="B200" s="137"/>
      <c r="C200" s="138"/>
      <c r="D200" s="55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8"/>
      <c r="T200" s="58"/>
    </row>
    <row r="201" spans="1:20" ht="13.8">
      <c r="A201" s="137"/>
      <c r="B201" s="137"/>
      <c r="C201" s="138"/>
      <c r="D201" s="55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8"/>
      <c r="T201" s="58"/>
    </row>
    <row r="202" spans="1:20" ht="13.8">
      <c r="A202" s="137"/>
      <c r="B202" s="137"/>
      <c r="C202" s="138"/>
      <c r="D202" s="55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8"/>
      <c r="T202" s="58"/>
    </row>
    <row r="203" spans="1:20" ht="13.8">
      <c r="A203" s="137"/>
      <c r="B203" s="137"/>
      <c r="C203" s="138"/>
      <c r="D203" s="55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8"/>
      <c r="T203" s="58"/>
    </row>
    <row r="204" spans="1:20" ht="13.8">
      <c r="A204" s="137"/>
      <c r="B204" s="137"/>
      <c r="C204" s="138"/>
      <c r="D204" s="55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8"/>
      <c r="T204" s="58"/>
    </row>
    <row r="205" spans="1:20" ht="13.8">
      <c r="A205" s="137"/>
      <c r="B205" s="137"/>
      <c r="C205" s="138"/>
      <c r="D205" s="55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8"/>
      <c r="T205" s="58"/>
    </row>
    <row r="206" spans="1:20" ht="13.8">
      <c r="A206" s="137"/>
      <c r="B206" s="137"/>
      <c r="C206" s="138"/>
      <c r="D206" s="55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8"/>
      <c r="T206" s="58"/>
    </row>
    <row r="207" spans="1:20" ht="13.8">
      <c r="A207" s="137"/>
      <c r="B207" s="137"/>
      <c r="C207" s="138"/>
      <c r="D207" s="55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8"/>
      <c r="T207" s="58"/>
    </row>
    <row r="208" spans="1:20" ht="13.8">
      <c r="A208" s="137"/>
      <c r="B208" s="137"/>
      <c r="C208" s="138"/>
      <c r="D208" s="55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8"/>
      <c r="T208" s="58"/>
    </row>
    <row r="209" spans="1:20" ht="13.8">
      <c r="A209" s="137"/>
      <c r="B209" s="137"/>
      <c r="C209" s="138"/>
      <c r="D209" s="55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8"/>
      <c r="T209" s="58"/>
    </row>
    <row r="210" spans="1:20" ht="13.8">
      <c r="A210" s="137"/>
      <c r="B210" s="137"/>
      <c r="C210" s="138"/>
      <c r="D210" s="55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8"/>
      <c r="T210" s="58"/>
    </row>
    <row r="211" spans="1:20" ht="13.8">
      <c r="A211" s="137"/>
      <c r="B211" s="137"/>
      <c r="C211" s="138"/>
      <c r="D211" s="55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8"/>
      <c r="T211" s="58"/>
    </row>
    <row r="212" spans="1:20" ht="13.8">
      <c r="A212" s="137"/>
      <c r="B212" s="137"/>
      <c r="C212" s="138"/>
      <c r="D212" s="55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8"/>
      <c r="T212" s="58"/>
    </row>
    <row r="213" spans="1:20" ht="13.8">
      <c r="A213" s="137"/>
      <c r="B213" s="137"/>
      <c r="C213" s="138"/>
      <c r="D213" s="55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8"/>
      <c r="T213" s="58"/>
    </row>
    <row r="214" spans="1:20" ht="13.8">
      <c r="A214" s="137"/>
      <c r="B214" s="137"/>
      <c r="C214" s="138"/>
      <c r="D214" s="55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8"/>
      <c r="T214" s="58"/>
    </row>
    <row r="215" spans="1:20" ht="13.8">
      <c r="A215" s="137"/>
      <c r="B215" s="137"/>
      <c r="C215" s="138"/>
      <c r="D215" s="55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8"/>
      <c r="T215" s="58"/>
    </row>
    <row r="216" spans="1:20" ht="13.8">
      <c r="A216" s="137"/>
      <c r="B216" s="137"/>
      <c r="C216" s="138"/>
      <c r="D216" s="55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8"/>
      <c r="T216" s="58"/>
    </row>
    <row r="217" spans="1:20" ht="13.8">
      <c r="A217" s="137"/>
      <c r="B217" s="137"/>
      <c r="C217" s="138"/>
      <c r="D217" s="55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8"/>
      <c r="T217" s="58"/>
    </row>
    <row r="218" spans="1:20" ht="13.8">
      <c r="A218" s="137"/>
      <c r="B218" s="137"/>
      <c r="C218" s="138"/>
      <c r="D218" s="55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8"/>
      <c r="T218" s="58"/>
    </row>
    <row r="219" spans="1:20" ht="13.8">
      <c r="A219" s="137"/>
      <c r="B219" s="137"/>
      <c r="C219" s="138"/>
      <c r="D219" s="55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8"/>
      <c r="T219" s="58"/>
    </row>
    <row r="220" spans="1:20" ht="13.8">
      <c r="A220" s="137"/>
      <c r="B220" s="137"/>
      <c r="C220" s="138"/>
      <c r="D220" s="55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8"/>
      <c r="T220" s="58"/>
    </row>
    <row r="221" spans="1:20" ht="13.8">
      <c r="A221" s="137"/>
      <c r="B221" s="137"/>
      <c r="C221" s="138"/>
      <c r="D221" s="55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8"/>
      <c r="T221" s="58"/>
    </row>
    <row r="222" spans="1:20" ht="13.8">
      <c r="A222" s="137"/>
      <c r="B222" s="137"/>
      <c r="C222" s="138"/>
      <c r="D222" s="55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8"/>
      <c r="T222" s="58"/>
    </row>
    <row r="223" spans="1:20" ht="13.2">
      <c r="A223" s="166"/>
      <c r="B223" s="166"/>
      <c r="C223" s="167"/>
      <c r="D223" s="103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5"/>
      <c r="T223" s="105"/>
    </row>
    <row r="224" spans="1:20" ht="13.2">
      <c r="A224" s="166"/>
      <c r="B224" s="166"/>
      <c r="C224" s="167"/>
      <c r="D224" s="103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5"/>
      <c r="T224" s="105"/>
    </row>
    <row r="225" spans="1:20" ht="13.2">
      <c r="A225" s="166"/>
      <c r="B225" s="166"/>
      <c r="C225" s="167"/>
      <c r="D225" s="103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5"/>
      <c r="T225" s="105"/>
    </row>
    <row r="226" spans="1:20" ht="13.2">
      <c r="A226" s="166"/>
      <c r="B226" s="166"/>
      <c r="C226" s="167"/>
      <c r="D226" s="103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5"/>
      <c r="T226" s="105"/>
    </row>
    <row r="227" spans="1:20" ht="13.2">
      <c r="A227" s="166"/>
      <c r="B227" s="166"/>
      <c r="C227" s="167"/>
      <c r="D227" s="103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5"/>
      <c r="T227" s="105"/>
    </row>
    <row r="228" spans="1:20" ht="13.2">
      <c r="A228" s="166"/>
      <c r="B228" s="166"/>
      <c r="C228" s="167"/>
      <c r="D228" s="103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5"/>
      <c r="T228" s="105"/>
    </row>
    <row r="229" spans="1:20" ht="13.2">
      <c r="A229" s="166"/>
      <c r="B229" s="166"/>
      <c r="C229" s="167"/>
      <c r="D229" s="103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5"/>
      <c r="T229" s="105"/>
    </row>
    <row r="230" spans="1:20" ht="13.2">
      <c r="A230" s="166"/>
      <c r="B230" s="166"/>
      <c r="C230" s="167"/>
      <c r="D230" s="103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5"/>
      <c r="T230" s="105"/>
    </row>
    <row r="231" spans="1:20" ht="13.2">
      <c r="A231" s="166"/>
      <c r="B231" s="166"/>
      <c r="C231" s="167"/>
      <c r="D231" s="103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5"/>
      <c r="T231" s="105"/>
    </row>
    <row r="232" spans="1:20" ht="13.2">
      <c r="A232" s="166"/>
      <c r="B232" s="166"/>
      <c r="C232" s="167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5"/>
      <c r="T232" s="105"/>
    </row>
    <row r="233" spans="1:20" ht="13.2">
      <c r="A233" s="166"/>
      <c r="B233" s="166"/>
      <c r="C233" s="167"/>
      <c r="D233" s="103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5"/>
      <c r="T233" s="105"/>
    </row>
    <row r="234" spans="1:20" ht="13.2">
      <c r="A234" s="166"/>
      <c r="B234" s="166"/>
      <c r="C234" s="167"/>
      <c r="D234" s="103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5"/>
      <c r="T234" s="105"/>
    </row>
    <row r="235" spans="1:20" ht="13.2">
      <c r="A235" s="166"/>
      <c r="B235" s="166"/>
      <c r="C235" s="167"/>
      <c r="D235" s="103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5"/>
      <c r="T235" s="105"/>
    </row>
    <row r="236" spans="1:20" ht="13.2">
      <c r="A236" s="166"/>
      <c r="B236" s="166"/>
      <c r="C236" s="167"/>
      <c r="D236" s="103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5"/>
      <c r="T236" s="105"/>
    </row>
    <row r="237" spans="1:20" ht="13.2">
      <c r="A237" s="166"/>
      <c r="B237" s="166"/>
      <c r="C237" s="167"/>
      <c r="D237" s="103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5"/>
      <c r="T237" s="105"/>
    </row>
    <row r="238" spans="1:20" ht="13.2">
      <c r="A238" s="166"/>
      <c r="B238" s="166"/>
      <c r="C238" s="167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5"/>
      <c r="T238" s="105"/>
    </row>
    <row r="239" spans="1:20" ht="13.2">
      <c r="A239" s="166"/>
      <c r="B239" s="166"/>
      <c r="C239" s="167"/>
      <c r="D239" s="103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5"/>
      <c r="T239" s="105"/>
    </row>
    <row r="240" spans="1:20" ht="13.2">
      <c r="A240" s="166"/>
      <c r="B240" s="166"/>
      <c r="C240" s="167"/>
      <c r="D240" s="103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5"/>
      <c r="T240" s="105"/>
    </row>
    <row r="241" spans="1:20" ht="13.2">
      <c r="A241" s="166"/>
      <c r="B241" s="166"/>
      <c r="C241" s="167"/>
      <c r="D241" s="103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5"/>
      <c r="T241" s="105"/>
    </row>
    <row r="242" spans="1:20" ht="13.2">
      <c r="A242" s="166"/>
      <c r="B242" s="166"/>
      <c r="C242" s="167"/>
      <c r="D242" s="103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5"/>
      <c r="T242" s="105"/>
    </row>
    <row r="243" spans="1:20" ht="13.2">
      <c r="A243" s="166"/>
      <c r="B243" s="166"/>
      <c r="C243" s="167"/>
      <c r="D243" s="103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5"/>
      <c r="T243" s="105"/>
    </row>
    <row r="244" spans="1:20" ht="13.2">
      <c r="A244" s="166"/>
      <c r="B244" s="166"/>
      <c r="C244" s="167"/>
      <c r="D244" s="103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5"/>
      <c r="T244" s="105"/>
    </row>
    <row r="245" spans="1:20" ht="13.2">
      <c r="A245" s="166"/>
      <c r="B245" s="166"/>
      <c r="C245" s="167"/>
      <c r="D245" s="103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5"/>
      <c r="T245" s="105"/>
    </row>
    <row r="246" spans="1:20" ht="13.2">
      <c r="A246" s="166"/>
      <c r="B246" s="166"/>
      <c r="C246" s="167"/>
      <c r="D246" s="103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5"/>
      <c r="T246" s="105"/>
    </row>
    <row r="247" spans="1:20" ht="13.2">
      <c r="A247" s="166"/>
      <c r="B247" s="166"/>
      <c r="C247" s="167"/>
      <c r="D247" s="103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5"/>
      <c r="T247" s="105"/>
    </row>
    <row r="248" spans="1:20" ht="13.2">
      <c r="A248" s="166"/>
      <c r="B248" s="166"/>
      <c r="C248" s="167"/>
      <c r="D248" s="103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5"/>
      <c r="T248" s="105"/>
    </row>
    <row r="249" spans="1:20" ht="13.2">
      <c r="A249" s="166"/>
      <c r="B249" s="166"/>
      <c r="C249" s="167"/>
      <c r="D249" s="103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5"/>
      <c r="T249" s="105"/>
    </row>
    <row r="250" spans="1:20" ht="13.2">
      <c r="A250" s="166"/>
      <c r="B250" s="166"/>
      <c r="C250" s="167"/>
      <c r="D250" s="103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5"/>
      <c r="T250" s="105"/>
    </row>
    <row r="251" spans="1:20" ht="13.2">
      <c r="A251" s="166"/>
      <c r="B251" s="166"/>
      <c r="C251" s="167"/>
      <c r="D251" s="103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5"/>
      <c r="T251" s="105"/>
    </row>
    <row r="252" spans="1:20" ht="13.2">
      <c r="A252" s="166"/>
      <c r="B252" s="166"/>
      <c r="C252" s="167"/>
      <c r="D252" s="103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5"/>
      <c r="T252" s="105"/>
    </row>
    <row r="253" spans="1:20" ht="13.2">
      <c r="A253" s="166"/>
      <c r="B253" s="166"/>
      <c r="C253" s="167"/>
      <c r="D253" s="103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5"/>
      <c r="T253" s="105"/>
    </row>
    <row r="254" spans="1:20" ht="13.2">
      <c r="A254" s="166"/>
      <c r="B254" s="166"/>
      <c r="C254" s="167"/>
      <c r="D254" s="103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5"/>
      <c r="T254" s="105"/>
    </row>
    <row r="255" spans="1:20" ht="13.2">
      <c r="A255" s="166"/>
      <c r="B255" s="166"/>
      <c r="C255" s="167"/>
      <c r="D255" s="103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5"/>
      <c r="T255" s="105"/>
    </row>
    <row r="256" spans="1:20" ht="13.2">
      <c r="A256" s="166"/>
      <c r="B256" s="166"/>
      <c r="C256" s="167"/>
      <c r="D256" s="103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5"/>
      <c r="T256" s="105"/>
    </row>
    <row r="257" spans="1:20" ht="13.2">
      <c r="A257" s="166"/>
      <c r="B257" s="166"/>
      <c r="C257" s="167"/>
      <c r="D257" s="103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5"/>
      <c r="T257" s="105"/>
    </row>
    <row r="258" spans="1:20" ht="13.2">
      <c r="A258" s="166"/>
      <c r="B258" s="166"/>
      <c r="C258" s="167"/>
      <c r="D258" s="103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5"/>
      <c r="T258" s="105"/>
    </row>
    <row r="259" spans="1:20" ht="13.2">
      <c r="A259" s="166"/>
      <c r="B259" s="166"/>
      <c r="C259" s="167"/>
      <c r="D259" s="103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5"/>
      <c r="T259" s="105"/>
    </row>
    <row r="260" spans="1:20" ht="13.2">
      <c r="A260" s="166"/>
      <c r="B260" s="166"/>
      <c r="C260" s="167"/>
      <c r="D260" s="103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5"/>
      <c r="T260" s="105"/>
    </row>
    <row r="261" spans="1:20" ht="13.2">
      <c r="A261" s="166"/>
      <c r="B261" s="166"/>
      <c r="C261" s="167"/>
      <c r="D261" s="103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5"/>
      <c r="T261" s="105"/>
    </row>
    <row r="262" spans="1:20" ht="13.2">
      <c r="A262" s="166"/>
      <c r="B262" s="166"/>
      <c r="C262" s="167"/>
      <c r="D262" s="103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5"/>
      <c r="T262" s="105"/>
    </row>
    <row r="263" spans="1:20" ht="13.2">
      <c r="A263" s="166"/>
      <c r="B263" s="166"/>
      <c r="C263" s="167"/>
      <c r="D263" s="103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5"/>
      <c r="T263" s="105"/>
    </row>
    <row r="264" spans="1:20" ht="13.2">
      <c r="A264" s="166"/>
      <c r="B264" s="166"/>
      <c r="C264" s="167"/>
      <c r="D264" s="103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5"/>
      <c r="T264" s="105"/>
    </row>
    <row r="265" spans="1:20" ht="13.2">
      <c r="A265" s="166"/>
      <c r="B265" s="166"/>
      <c r="C265" s="167"/>
      <c r="D265" s="103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5"/>
      <c r="T265" s="105"/>
    </row>
    <row r="266" spans="1:20" ht="13.2">
      <c r="A266" s="166"/>
      <c r="B266" s="166"/>
      <c r="C266" s="167"/>
      <c r="D266" s="103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5"/>
      <c r="T266" s="105"/>
    </row>
    <row r="267" spans="1:20" ht="13.2">
      <c r="A267" s="166"/>
      <c r="B267" s="166"/>
      <c r="C267" s="167"/>
      <c r="D267" s="103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5"/>
      <c r="T267" s="105"/>
    </row>
    <row r="268" spans="1:20" ht="13.2">
      <c r="A268" s="166"/>
      <c r="B268" s="166"/>
      <c r="C268" s="167"/>
      <c r="D268" s="103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5"/>
      <c r="T268" s="105"/>
    </row>
    <row r="269" spans="1:20" ht="13.2">
      <c r="A269" s="166"/>
      <c r="B269" s="166"/>
      <c r="C269" s="167"/>
      <c r="D269" s="103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5"/>
      <c r="T269" s="105"/>
    </row>
    <row r="270" spans="1:20" ht="13.2">
      <c r="A270" s="166"/>
      <c r="B270" s="166"/>
      <c r="C270" s="167"/>
      <c r="D270" s="103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5"/>
      <c r="T270" s="105"/>
    </row>
    <row r="271" spans="1:20" ht="13.2">
      <c r="A271" s="166"/>
      <c r="B271" s="166"/>
      <c r="C271" s="167"/>
      <c r="D271" s="103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5"/>
      <c r="T271" s="105"/>
    </row>
    <row r="272" spans="1:20" ht="13.2">
      <c r="A272" s="166"/>
      <c r="B272" s="166"/>
      <c r="C272" s="167"/>
      <c r="D272" s="103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5"/>
      <c r="T272" s="105"/>
    </row>
    <row r="273" spans="1:20" ht="13.2">
      <c r="A273" s="166"/>
      <c r="B273" s="166"/>
      <c r="C273" s="167"/>
      <c r="D273" s="103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5"/>
      <c r="T273" s="105"/>
    </row>
    <row r="274" spans="1:20" ht="13.2">
      <c r="A274" s="166"/>
      <c r="B274" s="166"/>
      <c r="C274" s="167"/>
      <c r="D274" s="103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5"/>
      <c r="T274" s="105"/>
    </row>
    <row r="275" spans="1:20" ht="13.2">
      <c r="A275" s="166"/>
      <c r="B275" s="166"/>
      <c r="C275" s="167"/>
      <c r="D275" s="103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5"/>
      <c r="T275" s="105"/>
    </row>
    <row r="276" spans="1:20" ht="13.2">
      <c r="A276" s="166"/>
      <c r="B276" s="166"/>
      <c r="C276" s="167"/>
      <c r="D276" s="103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5"/>
      <c r="T276" s="105"/>
    </row>
    <row r="277" spans="1:20" ht="13.2">
      <c r="A277" s="166"/>
      <c r="B277" s="166"/>
      <c r="C277" s="167"/>
      <c r="D277" s="103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5"/>
      <c r="T277" s="105"/>
    </row>
    <row r="278" spans="1:20" ht="13.2">
      <c r="A278" s="166"/>
      <c r="B278" s="166"/>
      <c r="C278" s="167"/>
      <c r="D278" s="103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5"/>
      <c r="T278" s="105"/>
    </row>
    <row r="279" spans="1:20" ht="13.2">
      <c r="A279" s="166"/>
      <c r="B279" s="166"/>
      <c r="C279" s="167"/>
      <c r="D279" s="103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5"/>
      <c r="T279" s="105"/>
    </row>
    <row r="280" spans="1:20" ht="13.2">
      <c r="A280" s="166"/>
      <c r="B280" s="166"/>
      <c r="C280" s="167"/>
      <c r="D280" s="103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5"/>
      <c r="T280" s="105"/>
    </row>
    <row r="281" spans="1:20" ht="13.2">
      <c r="A281" s="166"/>
      <c r="B281" s="166"/>
      <c r="C281" s="167"/>
      <c r="D281" s="103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5"/>
      <c r="T281" s="105"/>
    </row>
    <row r="282" spans="1:20" ht="13.2">
      <c r="A282" s="166"/>
      <c r="B282" s="166"/>
      <c r="C282" s="167"/>
      <c r="D282" s="103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5"/>
      <c r="T282" s="105"/>
    </row>
    <row r="283" spans="1:20" ht="13.2">
      <c r="A283" s="166"/>
      <c r="B283" s="166"/>
      <c r="C283" s="167"/>
      <c r="D283" s="103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5"/>
      <c r="T283" s="105"/>
    </row>
    <row r="284" spans="1:20" ht="13.2">
      <c r="A284" s="166"/>
      <c r="B284" s="166"/>
      <c r="C284" s="167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5"/>
      <c r="T284" s="105"/>
    </row>
    <row r="285" spans="1:20" ht="13.2">
      <c r="A285" s="166"/>
      <c r="B285" s="166"/>
      <c r="C285" s="167"/>
      <c r="D285" s="103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5"/>
      <c r="T285" s="105"/>
    </row>
    <row r="286" spans="1:20" ht="13.2">
      <c r="A286" s="166"/>
      <c r="B286" s="166"/>
      <c r="C286" s="167"/>
      <c r="D286" s="103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5"/>
      <c r="T286" s="105"/>
    </row>
    <row r="287" spans="1:20" ht="13.2">
      <c r="A287" s="166"/>
      <c r="B287" s="166"/>
      <c r="C287" s="167"/>
      <c r="D287" s="103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5"/>
      <c r="T287" s="105"/>
    </row>
    <row r="288" spans="1:20" ht="13.2">
      <c r="A288" s="166"/>
      <c r="B288" s="166"/>
      <c r="C288" s="167"/>
      <c r="D288" s="103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5"/>
      <c r="T288" s="105"/>
    </row>
    <row r="289" spans="1:20" ht="13.2">
      <c r="A289" s="166"/>
      <c r="B289" s="166"/>
      <c r="C289" s="167"/>
      <c r="D289" s="103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5"/>
      <c r="T289" s="105"/>
    </row>
    <row r="290" spans="1:20" ht="13.2">
      <c r="A290" s="166"/>
      <c r="B290" s="166"/>
      <c r="C290" s="167"/>
      <c r="D290" s="103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5"/>
      <c r="T290" s="105"/>
    </row>
    <row r="291" spans="1:20" ht="13.2">
      <c r="A291" s="166"/>
      <c r="B291" s="166"/>
      <c r="C291" s="167"/>
      <c r="D291" s="103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5"/>
      <c r="T291" s="105"/>
    </row>
    <row r="292" spans="1:20" ht="13.2">
      <c r="A292" s="166"/>
      <c r="B292" s="166"/>
      <c r="C292" s="167"/>
      <c r="D292" s="103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5"/>
      <c r="T292" s="105"/>
    </row>
    <row r="293" spans="1:20" ht="13.2">
      <c r="A293" s="166"/>
      <c r="B293" s="166"/>
      <c r="C293" s="167"/>
      <c r="D293" s="103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5"/>
      <c r="T293" s="105"/>
    </row>
    <row r="294" spans="1:20" ht="13.2">
      <c r="A294" s="166"/>
      <c r="B294" s="166"/>
      <c r="C294" s="167"/>
      <c r="D294" s="103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5"/>
      <c r="T294" s="105"/>
    </row>
    <row r="295" spans="1:20" ht="13.2">
      <c r="A295" s="166"/>
      <c r="B295" s="166"/>
      <c r="C295" s="167"/>
      <c r="D295" s="103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5"/>
      <c r="T295" s="105"/>
    </row>
    <row r="296" spans="1:20" ht="13.2">
      <c r="A296" s="166"/>
      <c r="B296" s="166"/>
      <c r="C296" s="167"/>
      <c r="D296" s="103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5"/>
      <c r="T296" s="105"/>
    </row>
    <row r="297" spans="1:20" ht="13.2">
      <c r="A297" s="166"/>
      <c r="B297" s="166"/>
      <c r="C297" s="167"/>
      <c r="D297" s="103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5"/>
      <c r="T297" s="105"/>
    </row>
    <row r="298" spans="1:20" ht="13.2">
      <c r="A298" s="166"/>
      <c r="B298" s="166"/>
      <c r="C298" s="167"/>
      <c r="D298" s="103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5"/>
      <c r="T298" s="105"/>
    </row>
    <row r="299" spans="1:20" ht="13.2">
      <c r="A299" s="166"/>
      <c r="B299" s="166"/>
      <c r="C299" s="167"/>
      <c r="D299" s="103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5"/>
      <c r="T299" s="105"/>
    </row>
    <row r="300" spans="1:20" ht="13.2">
      <c r="A300" s="166"/>
      <c r="B300" s="166"/>
      <c r="C300" s="167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5"/>
      <c r="T300" s="105"/>
    </row>
    <row r="301" spans="1:20" ht="13.2">
      <c r="A301" s="166"/>
      <c r="B301" s="166"/>
      <c r="C301" s="167"/>
      <c r="D301" s="103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5"/>
      <c r="T301" s="105"/>
    </row>
    <row r="302" spans="1:20" ht="13.2">
      <c r="A302" s="166"/>
      <c r="B302" s="166"/>
      <c r="C302" s="167"/>
      <c r="D302" s="103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5"/>
      <c r="T302" s="105"/>
    </row>
    <row r="303" spans="1:20" ht="13.2">
      <c r="A303" s="166"/>
      <c r="B303" s="166"/>
      <c r="C303" s="167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5"/>
      <c r="T303" s="105"/>
    </row>
    <row r="304" spans="1:20" ht="13.2">
      <c r="A304" s="166"/>
      <c r="B304" s="166"/>
      <c r="C304" s="167"/>
      <c r="D304" s="103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5"/>
      <c r="T304" s="105"/>
    </row>
    <row r="305" spans="1:20" ht="13.2">
      <c r="A305" s="166"/>
      <c r="B305" s="166"/>
      <c r="C305" s="167"/>
      <c r="D305" s="103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5"/>
      <c r="T305" s="105"/>
    </row>
    <row r="306" spans="1:20" ht="13.2">
      <c r="A306" s="166"/>
      <c r="B306" s="166"/>
      <c r="C306" s="167"/>
      <c r="D306" s="103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5"/>
      <c r="T306" s="105"/>
    </row>
    <row r="307" spans="1:20" ht="13.2">
      <c r="A307" s="166"/>
      <c r="B307" s="166"/>
      <c r="C307" s="167"/>
      <c r="D307" s="103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5"/>
      <c r="T307" s="105"/>
    </row>
    <row r="308" spans="1:20" ht="13.2">
      <c r="A308" s="166"/>
      <c r="B308" s="166"/>
      <c r="C308" s="167"/>
      <c r="D308" s="103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5"/>
      <c r="T308" s="105"/>
    </row>
    <row r="309" spans="1:20" ht="13.2">
      <c r="A309" s="166"/>
      <c r="B309" s="166"/>
      <c r="C309" s="167"/>
      <c r="D309" s="103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5"/>
      <c r="T309" s="105"/>
    </row>
    <row r="310" spans="1:20" ht="13.2">
      <c r="A310" s="166"/>
      <c r="B310" s="166"/>
      <c r="C310" s="167"/>
      <c r="D310" s="103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5"/>
      <c r="T310" s="105"/>
    </row>
    <row r="311" spans="1:20" ht="13.2">
      <c r="A311" s="166"/>
      <c r="B311" s="166"/>
      <c r="C311" s="167"/>
      <c r="D311" s="103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5"/>
      <c r="T311" s="105"/>
    </row>
    <row r="312" spans="1:20" ht="13.2">
      <c r="A312" s="166"/>
      <c r="B312" s="166"/>
      <c r="C312" s="167"/>
      <c r="D312" s="103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5"/>
      <c r="T312" s="105"/>
    </row>
    <row r="313" spans="1:20" ht="13.2">
      <c r="A313" s="166"/>
      <c r="B313" s="166"/>
      <c r="C313" s="167"/>
      <c r="D313" s="103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5"/>
      <c r="T313" s="105"/>
    </row>
    <row r="314" spans="1:20" ht="13.2">
      <c r="A314" s="166"/>
      <c r="B314" s="166"/>
      <c r="C314" s="167"/>
      <c r="D314" s="103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5"/>
      <c r="T314" s="105"/>
    </row>
    <row r="315" spans="1:20" ht="13.2">
      <c r="A315" s="166"/>
      <c r="B315" s="166"/>
      <c r="C315" s="167"/>
      <c r="D315" s="103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5"/>
      <c r="T315" s="105"/>
    </row>
    <row r="316" spans="1:20" ht="13.2">
      <c r="A316" s="166"/>
      <c r="B316" s="166"/>
      <c r="C316" s="167"/>
      <c r="D316" s="103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5"/>
      <c r="T316" s="105"/>
    </row>
    <row r="317" spans="1:20" ht="13.2">
      <c r="A317" s="166"/>
      <c r="B317" s="166"/>
      <c r="C317" s="167"/>
      <c r="D317" s="103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5"/>
      <c r="T317" s="105"/>
    </row>
    <row r="318" spans="1:20" ht="13.2">
      <c r="A318" s="166"/>
      <c r="B318" s="166"/>
      <c r="C318" s="167"/>
      <c r="D318" s="103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5"/>
      <c r="T318" s="105"/>
    </row>
    <row r="319" spans="1:20" ht="13.2">
      <c r="A319" s="166"/>
      <c r="B319" s="166"/>
      <c r="C319" s="167"/>
      <c r="D319" s="103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5"/>
      <c r="T319" s="105"/>
    </row>
    <row r="320" spans="1:20" ht="13.2">
      <c r="A320" s="166"/>
      <c r="B320" s="166"/>
      <c r="C320" s="167"/>
      <c r="D320" s="103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5"/>
      <c r="T320" s="105"/>
    </row>
    <row r="321" spans="1:20" ht="13.2">
      <c r="A321" s="166"/>
      <c r="B321" s="166"/>
      <c r="C321" s="167"/>
      <c r="D321" s="103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5"/>
      <c r="T321" s="105"/>
    </row>
    <row r="322" spans="1:20" ht="13.2">
      <c r="A322" s="166"/>
      <c r="B322" s="166"/>
      <c r="C322" s="167"/>
      <c r="D322" s="103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5"/>
      <c r="T322" s="105"/>
    </row>
    <row r="323" spans="1:20" ht="13.2">
      <c r="A323" s="166"/>
      <c r="B323" s="166"/>
      <c r="C323" s="167"/>
      <c r="D323" s="103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5"/>
      <c r="T323" s="105"/>
    </row>
    <row r="324" spans="1:20" ht="13.2">
      <c r="A324" s="166"/>
      <c r="B324" s="166"/>
      <c r="C324" s="167"/>
      <c r="D324" s="103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5"/>
      <c r="T324" s="105"/>
    </row>
    <row r="325" spans="1:20" ht="13.2">
      <c r="A325" s="166"/>
      <c r="B325" s="166"/>
      <c r="C325" s="167"/>
      <c r="D325" s="103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5"/>
      <c r="T325" s="105"/>
    </row>
    <row r="326" spans="1:20" ht="13.2">
      <c r="A326" s="166"/>
      <c r="B326" s="166"/>
      <c r="C326" s="167"/>
      <c r="D326" s="103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5"/>
      <c r="T326" s="105"/>
    </row>
    <row r="327" spans="1:20" ht="13.2">
      <c r="A327" s="166"/>
      <c r="B327" s="166"/>
      <c r="C327" s="167"/>
      <c r="D327" s="103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5"/>
      <c r="T327" s="105"/>
    </row>
    <row r="328" spans="1:20" ht="13.2">
      <c r="A328" s="166"/>
      <c r="B328" s="166"/>
      <c r="C328" s="167"/>
      <c r="D328" s="103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5"/>
      <c r="T328" s="105"/>
    </row>
    <row r="329" spans="1:20" ht="13.2">
      <c r="A329" s="166"/>
      <c r="B329" s="166"/>
      <c r="C329" s="167"/>
      <c r="D329" s="103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5"/>
      <c r="T329" s="105"/>
    </row>
    <row r="330" spans="1:20" ht="13.2">
      <c r="A330" s="166"/>
      <c r="B330" s="166"/>
      <c r="C330" s="167"/>
      <c r="D330" s="103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5"/>
      <c r="T330" s="105"/>
    </row>
    <row r="331" spans="1:20" ht="13.2">
      <c r="A331" s="166"/>
      <c r="B331" s="166"/>
      <c r="C331" s="167"/>
      <c r="D331" s="103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5"/>
      <c r="T331" s="105"/>
    </row>
    <row r="332" spans="1:20" ht="13.2">
      <c r="A332" s="166"/>
      <c r="B332" s="166"/>
      <c r="C332" s="167"/>
      <c r="D332" s="103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5"/>
      <c r="T332" s="105"/>
    </row>
    <row r="333" spans="1:20" ht="13.2">
      <c r="A333" s="166"/>
      <c r="B333" s="166"/>
      <c r="C333" s="167"/>
      <c r="D333" s="103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5"/>
      <c r="T333" s="105"/>
    </row>
    <row r="334" spans="1:20" ht="13.2">
      <c r="A334" s="166"/>
      <c r="B334" s="166"/>
      <c r="C334" s="167"/>
      <c r="D334" s="103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5"/>
      <c r="T334" s="105"/>
    </row>
    <row r="335" spans="1:20" ht="13.2">
      <c r="A335" s="166"/>
      <c r="B335" s="166"/>
      <c r="C335" s="167"/>
      <c r="D335" s="103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5"/>
      <c r="T335" s="105"/>
    </row>
    <row r="336" spans="1:20" ht="13.2">
      <c r="A336" s="166"/>
      <c r="B336" s="166"/>
      <c r="C336" s="167"/>
      <c r="D336" s="103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5"/>
      <c r="T336" s="105"/>
    </row>
    <row r="337" spans="1:20" ht="13.2">
      <c r="A337" s="166"/>
      <c r="B337" s="166"/>
      <c r="C337" s="167"/>
      <c r="D337" s="103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5"/>
      <c r="T337" s="105"/>
    </row>
    <row r="338" spans="1:20" ht="13.2">
      <c r="A338" s="166"/>
      <c r="B338" s="166"/>
      <c r="C338" s="167"/>
      <c r="D338" s="103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5"/>
      <c r="T338" s="105"/>
    </row>
    <row r="339" spans="1:20" ht="13.2">
      <c r="A339" s="166"/>
      <c r="B339" s="166"/>
      <c r="C339" s="167"/>
      <c r="D339" s="103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5"/>
      <c r="T339" s="105"/>
    </row>
    <row r="340" spans="1:20" ht="13.2">
      <c r="A340" s="166"/>
      <c r="B340" s="166"/>
      <c r="C340" s="167"/>
      <c r="D340" s="103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5"/>
      <c r="T340" s="105"/>
    </row>
    <row r="341" spans="1:20" ht="13.2">
      <c r="A341" s="166"/>
      <c r="B341" s="166"/>
      <c r="C341" s="167"/>
      <c r="D341" s="103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5"/>
      <c r="T341" s="105"/>
    </row>
    <row r="342" spans="1:20" ht="13.2">
      <c r="A342" s="166"/>
      <c r="B342" s="166"/>
      <c r="C342" s="167"/>
      <c r="D342" s="103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5"/>
      <c r="T342" s="105"/>
    </row>
    <row r="343" spans="1:20" ht="13.2">
      <c r="A343" s="166"/>
      <c r="B343" s="166"/>
      <c r="C343" s="167"/>
      <c r="D343" s="103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5"/>
      <c r="T343" s="105"/>
    </row>
    <row r="344" spans="1:20" ht="13.2">
      <c r="A344" s="166"/>
      <c r="B344" s="166"/>
      <c r="C344" s="167"/>
      <c r="D344" s="103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5"/>
      <c r="T344" s="105"/>
    </row>
    <row r="345" spans="1:20" ht="13.2">
      <c r="A345" s="166"/>
      <c r="B345" s="166"/>
      <c r="C345" s="167"/>
      <c r="D345" s="103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5"/>
      <c r="T345" s="105"/>
    </row>
    <row r="346" spans="1:20" ht="13.2">
      <c r="A346" s="166"/>
      <c r="B346" s="166"/>
      <c r="C346" s="167"/>
      <c r="D346" s="103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5"/>
      <c r="T346" s="105"/>
    </row>
    <row r="347" spans="1:20" ht="13.2">
      <c r="A347" s="166"/>
      <c r="B347" s="166"/>
      <c r="C347" s="167"/>
      <c r="D347" s="103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5"/>
      <c r="T347" s="105"/>
    </row>
    <row r="348" spans="1:20" ht="13.2">
      <c r="A348" s="166"/>
      <c r="B348" s="166"/>
      <c r="C348" s="167"/>
      <c r="D348" s="103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5"/>
      <c r="T348" s="105"/>
    </row>
    <row r="349" spans="1:20" ht="13.2">
      <c r="A349" s="166"/>
      <c r="B349" s="166"/>
      <c r="C349" s="167"/>
      <c r="D349" s="103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5"/>
      <c r="T349" s="105"/>
    </row>
    <row r="350" spans="1:20" ht="13.2">
      <c r="A350" s="166"/>
      <c r="B350" s="166"/>
      <c r="C350" s="167"/>
      <c r="D350" s="103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5"/>
      <c r="T350" s="105"/>
    </row>
    <row r="351" spans="1:20" ht="13.2">
      <c r="A351" s="166"/>
      <c r="B351" s="166"/>
      <c r="C351" s="167"/>
      <c r="D351" s="103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5"/>
      <c r="T351" s="105"/>
    </row>
    <row r="352" spans="1:20" ht="13.2">
      <c r="A352" s="166"/>
      <c r="B352" s="166"/>
      <c r="C352" s="167"/>
      <c r="D352" s="103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5"/>
      <c r="T352" s="105"/>
    </row>
    <row r="353" spans="1:20" ht="13.2">
      <c r="A353" s="166"/>
      <c r="B353" s="166"/>
      <c r="C353" s="167"/>
      <c r="D353" s="103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5"/>
      <c r="T353" s="105"/>
    </row>
    <row r="354" spans="1:20" ht="13.2">
      <c r="A354" s="166"/>
      <c r="B354" s="166"/>
      <c r="C354" s="167"/>
      <c r="D354" s="103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5"/>
      <c r="T354" s="105"/>
    </row>
    <row r="355" spans="1:20" ht="13.2">
      <c r="A355" s="166"/>
      <c r="B355" s="166"/>
      <c r="C355" s="167"/>
      <c r="D355" s="103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5"/>
      <c r="T355" s="105"/>
    </row>
    <row r="356" spans="1:20" ht="13.2">
      <c r="A356" s="166"/>
      <c r="B356" s="166"/>
      <c r="C356" s="167"/>
      <c r="D356" s="103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5"/>
      <c r="T356" s="105"/>
    </row>
    <row r="357" spans="1:20" ht="13.2">
      <c r="A357" s="166"/>
      <c r="B357" s="166"/>
      <c r="C357" s="167"/>
      <c r="D357" s="103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5"/>
      <c r="T357" s="105"/>
    </row>
    <row r="358" spans="1:20" ht="13.2">
      <c r="A358" s="166"/>
      <c r="B358" s="166"/>
      <c r="C358" s="167"/>
      <c r="D358" s="103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5"/>
      <c r="T358" s="105"/>
    </row>
    <row r="359" spans="1:20" ht="13.2">
      <c r="A359" s="166"/>
      <c r="B359" s="166"/>
      <c r="C359" s="167"/>
      <c r="D359" s="103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5"/>
      <c r="T359" s="105"/>
    </row>
    <row r="360" spans="1:20" ht="13.2">
      <c r="A360" s="166"/>
      <c r="B360" s="166"/>
      <c r="C360" s="167"/>
      <c r="D360" s="103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5"/>
      <c r="T360" s="105"/>
    </row>
    <row r="361" spans="1:20" ht="13.2">
      <c r="A361" s="166"/>
      <c r="B361" s="166"/>
      <c r="C361" s="167"/>
      <c r="D361" s="103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5"/>
      <c r="T361" s="105"/>
    </row>
    <row r="362" spans="1:20" ht="13.2">
      <c r="A362" s="166"/>
      <c r="B362" s="166"/>
      <c r="C362" s="167"/>
      <c r="D362" s="103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5"/>
      <c r="T362" s="105"/>
    </row>
    <row r="363" spans="1:20" ht="13.2">
      <c r="A363" s="166"/>
      <c r="B363" s="166"/>
      <c r="C363" s="167"/>
      <c r="D363" s="103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5"/>
      <c r="T363" s="105"/>
    </row>
    <row r="364" spans="1:20" ht="13.2">
      <c r="A364" s="166"/>
      <c r="B364" s="166"/>
      <c r="C364" s="167"/>
      <c r="D364" s="103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5"/>
      <c r="T364" s="105"/>
    </row>
    <row r="365" spans="1:20" ht="13.2">
      <c r="A365" s="166"/>
      <c r="B365" s="166"/>
      <c r="C365" s="167"/>
      <c r="D365" s="103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5"/>
      <c r="T365" s="105"/>
    </row>
    <row r="366" spans="1:20" ht="13.2">
      <c r="A366" s="166"/>
      <c r="B366" s="166"/>
      <c r="C366" s="167"/>
      <c r="D366" s="103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5"/>
      <c r="T366" s="105"/>
    </row>
    <row r="367" spans="1:20" ht="13.2">
      <c r="A367" s="166"/>
      <c r="B367" s="166"/>
      <c r="C367" s="167"/>
      <c r="D367" s="103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5"/>
      <c r="T367" s="105"/>
    </row>
    <row r="368" spans="1:20" ht="13.2">
      <c r="A368" s="166"/>
      <c r="B368" s="166"/>
      <c r="C368" s="167"/>
      <c r="D368" s="103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5"/>
      <c r="T368" s="105"/>
    </row>
    <row r="369" spans="1:20" ht="13.2">
      <c r="A369" s="166"/>
      <c r="B369" s="166"/>
      <c r="C369" s="167"/>
      <c r="D369" s="103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5"/>
      <c r="T369" s="105"/>
    </row>
    <row r="370" spans="1:20" ht="13.2">
      <c r="A370" s="166"/>
      <c r="B370" s="166"/>
      <c r="C370" s="167"/>
      <c r="D370" s="103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5"/>
      <c r="T370" s="105"/>
    </row>
    <row r="371" spans="1:20" ht="13.2">
      <c r="A371" s="166"/>
      <c r="B371" s="166"/>
      <c r="C371" s="167"/>
      <c r="D371" s="103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5"/>
      <c r="T371" s="105"/>
    </row>
    <row r="372" spans="1:20" ht="13.2">
      <c r="A372" s="166"/>
      <c r="B372" s="166"/>
      <c r="C372" s="167"/>
      <c r="D372" s="103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5"/>
      <c r="T372" s="105"/>
    </row>
    <row r="373" spans="1:20" ht="13.2">
      <c r="A373" s="166"/>
      <c r="B373" s="166"/>
      <c r="C373" s="167"/>
      <c r="D373" s="103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5"/>
      <c r="T373" s="105"/>
    </row>
    <row r="374" spans="1:20" ht="13.2">
      <c r="A374" s="166"/>
      <c r="B374" s="166"/>
      <c r="C374" s="167"/>
      <c r="D374" s="103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5"/>
      <c r="T374" s="105"/>
    </row>
    <row r="375" spans="1:20" ht="13.2">
      <c r="A375" s="166"/>
      <c r="B375" s="166"/>
      <c r="C375" s="167"/>
      <c r="D375" s="103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5"/>
      <c r="T375" s="105"/>
    </row>
    <row r="376" spans="1:20" ht="13.2">
      <c r="A376" s="166"/>
      <c r="B376" s="166"/>
      <c r="C376" s="167"/>
      <c r="D376" s="103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5"/>
      <c r="T376" s="105"/>
    </row>
    <row r="377" spans="1:20" ht="13.2">
      <c r="A377" s="166"/>
      <c r="B377" s="166"/>
      <c r="C377" s="167"/>
      <c r="D377" s="103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5"/>
      <c r="T377" s="105"/>
    </row>
    <row r="378" spans="1:20" ht="13.2">
      <c r="A378" s="166"/>
      <c r="B378" s="166"/>
      <c r="C378" s="167"/>
      <c r="D378" s="103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5"/>
      <c r="T378" s="105"/>
    </row>
    <row r="379" spans="1:20" ht="13.2">
      <c r="A379" s="166"/>
      <c r="B379" s="166"/>
      <c r="C379" s="167"/>
      <c r="D379" s="103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5"/>
      <c r="T379" s="105"/>
    </row>
    <row r="380" spans="1:20" ht="13.2">
      <c r="A380" s="166"/>
      <c r="B380" s="166"/>
      <c r="C380" s="167"/>
      <c r="D380" s="103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5"/>
      <c r="T380" s="105"/>
    </row>
    <row r="381" spans="1:20" ht="13.2">
      <c r="A381" s="166"/>
      <c r="B381" s="166"/>
      <c r="C381" s="167"/>
      <c r="D381" s="103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5"/>
      <c r="T381" s="105"/>
    </row>
    <row r="382" spans="1:20" ht="13.2">
      <c r="A382" s="166"/>
      <c r="B382" s="166"/>
      <c r="C382" s="167"/>
      <c r="D382" s="103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5"/>
      <c r="T382" s="105"/>
    </row>
    <row r="383" spans="1:20" ht="13.2">
      <c r="A383" s="166"/>
      <c r="B383" s="166"/>
      <c r="C383" s="167"/>
      <c r="D383" s="103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5"/>
      <c r="T383" s="105"/>
    </row>
    <row r="384" spans="1:20" ht="13.2">
      <c r="A384" s="166"/>
      <c r="B384" s="166"/>
      <c r="C384" s="167"/>
      <c r="D384" s="103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5"/>
      <c r="T384" s="105"/>
    </row>
    <row r="385" spans="1:20" ht="13.2">
      <c r="A385" s="166"/>
      <c r="B385" s="166"/>
      <c r="C385" s="167"/>
      <c r="D385" s="103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5"/>
      <c r="T385" s="105"/>
    </row>
    <row r="386" spans="1:20" ht="13.2">
      <c r="A386" s="166"/>
      <c r="B386" s="166"/>
      <c r="C386" s="167"/>
      <c r="D386" s="103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5"/>
      <c r="T386" s="105"/>
    </row>
    <row r="387" spans="1:20" ht="13.2">
      <c r="A387" s="166"/>
      <c r="B387" s="166"/>
      <c r="C387" s="167"/>
      <c r="D387" s="103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5"/>
      <c r="T387" s="105"/>
    </row>
    <row r="388" spans="1:20" ht="13.2">
      <c r="A388" s="166"/>
      <c r="B388" s="166"/>
      <c r="C388" s="167"/>
      <c r="D388" s="103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5"/>
      <c r="T388" s="105"/>
    </row>
    <row r="389" spans="1:20" ht="13.2">
      <c r="A389" s="166"/>
      <c r="B389" s="166"/>
      <c r="C389" s="167"/>
      <c r="D389" s="103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5"/>
      <c r="T389" s="105"/>
    </row>
    <row r="390" spans="1:20" ht="13.2">
      <c r="A390" s="166"/>
      <c r="B390" s="166"/>
      <c r="C390" s="167"/>
      <c r="D390" s="103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5"/>
      <c r="T390" s="105"/>
    </row>
    <row r="391" spans="1:20" ht="13.2">
      <c r="A391" s="166"/>
      <c r="B391" s="166"/>
      <c r="C391" s="167"/>
      <c r="D391" s="103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5"/>
      <c r="T391" s="105"/>
    </row>
    <row r="392" spans="1:20" ht="13.2">
      <c r="A392" s="166"/>
      <c r="B392" s="166"/>
      <c r="C392" s="167"/>
      <c r="D392" s="103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5"/>
      <c r="T392" s="105"/>
    </row>
    <row r="393" spans="1:20" ht="13.2">
      <c r="A393" s="166"/>
      <c r="B393" s="166"/>
      <c r="C393" s="167"/>
      <c r="D393" s="103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5"/>
      <c r="T393" s="105"/>
    </row>
    <row r="394" spans="1:20" ht="13.2">
      <c r="A394" s="166"/>
      <c r="B394" s="166"/>
      <c r="C394" s="167"/>
      <c r="D394" s="103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5"/>
      <c r="T394" s="105"/>
    </row>
    <row r="395" spans="1:20" ht="13.2">
      <c r="A395" s="166"/>
      <c r="B395" s="166"/>
      <c r="C395" s="167"/>
      <c r="D395" s="103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5"/>
      <c r="T395" s="105"/>
    </row>
    <row r="396" spans="1:20" ht="13.2">
      <c r="A396" s="166"/>
      <c r="B396" s="166"/>
      <c r="C396" s="167"/>
      <c r="D396" s="103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5"/>
      <c r="T396" s="105"/>
    </row>
    <row r="397" spans="1:20" ht="13.2">
      <c r="A397" s="166"/>
      <c r="B397" s="166"/>
      <c r="C397" s="167"/>
      <c r="D397" s="103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5"/>
      <c r="T397" s="105"/>
    </row>
    <row r="398" spans="1:20" ht="13.2">
      <c r="A398" s="166"/>
      <c r="B398" s="166"/>
      <c r="C398" s="167"/>
      <c r="D398" s="103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5"/>
      <c r="T398" s="105"/>
    </row>
    <row r="399" spans="1:20" ht="13.2">
      <c r="A399" s="166"/>
      <c r="B399" s="166"/>
      <c r="C399" s="167"/>
      <c r="D399" s="103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5"/>
      <c r="T399" s="105"/>
    </row>
    <row r="400" spans="1:20" ht="13.2">
      <c r="A400" s="166"/>
      <c r="B400" s="166"/>
      <c r="C400" s="167"/>
      <c r="D400" s="103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5"/>
      <c r="T400" s="105"/>
    </row>
    <row r="401" spans="1:20" ht="13.2">
      <c r="A401" s="166"/>
      <c r="B401" s="166"/>
      <c r="C401" s="167"/>
      <c r="D401" s="103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5"/>
      <c r="T401" s="105"/>
    </row>
    <row r="402" spans="1:20" ht="13.2">
      <c r="A402" s="166"/>
      <c r="B402" s="166"/>
      <c r="C402" s="167"/>
      <c r="D402" s="103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5"/>
      <c r="T402" s="105"/>
    </row>
    <row r="403" spans="1:20" ht="13.2">
      <c r="A403" s="166"/>
      <c r="B403" s="166"/>
      <c r="C403" s="167"/>
      <c r="D403" s="103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5"/>
      <c r="T403" s="105"/>
    </row>
    <row r="404" spans="1:20" ht="13.2">
      <c r="A404" s="166"/>
      <c r="B404" s="166"/>
      <c r="C404" s="167"/>
      <c r="D404" s="103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5"/>
      <c r="T404" s="105"/>
    </row>
    <row r="405" spans="1:20" ht="13.2">
      <c r="A405" s="166"/>
      <c r="B405" s="166"/>
      <c r="C405" s="167"/>
      <c r="D405" s="103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5"/>
      <c r="T405" s="105"/>
    </row>
    <row r="406" spans="1:20" ht="13.2">
      <c r="A406" s="166"/>
      <c r="B406" s="166"/>
      <c r="C406" s="167"/>
      <c r="D406" s="103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5"/>
      <c r="T406" s="105"/>
    </row>
    <row r="407" spans="1:20" ht="13.2">
      <c r="A407" s="166"/>
      <c r="B407" s="166"/>
      <c r="C407" s="167"/>
      <c r="D407" s="103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5"/>
      <c r="T407" s="105"/>
    </row>
    <row r="408" spans="1:20" ht="13.2">
      <c r="A408" s="166"/>
      <c r="B408" s="166"/>
      <c r="C408" s="167"/>
      <c r="D408" s="103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5"/>
      <c r="T408" s="105"/>
    </row>
    <row r="409" spans="1:20" ht="13.2">
      <c r="A409" s="166"/>
      <c r="B409" s="166"/>
      <c r="C409" s="167"/>
      <c r="D409" s="103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5"/>
      <c r="T409" s="105"/>
    </row>
    <row r="410" spans="1:20" ht="13.2">
      <c r="A410" s="166"/>
      <c r="B410" s="166"/>
      <c r="C410" s="167"/>
      <c r="D410" s="103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5"/>
      <c r="T410" s="105"/>
    </row>
    <row r="411" spans="1:20" ht="13.2">
      <c r="A411" s="166"/>
      <c r="B411" s="166"/>
      <c r="C411" s="167"/>
      <c r="D411" s="103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5"/>
      <c r="T411" s="105"/>
    </row>
    <row r="412" spans="1:20" ht="13.2">
      <c r="A412" s="166"/>
      <c r="B412" s="166"/>
      <c r="C412" s="167"/>
      <c r="D412" s="103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5"/>
      <c r="T412" s="105"/>
    </row>
    <row r="413" spans="1:20" ht="13.2">
      <c r="A413" s="166"/>
      <c r="B413" s="166"/>
      <c r="C413" s="167"/>
      <c r="D413" s="103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5"/>
      <c r="T413" s="105"/>
    </row>
    <row r="414" spans="1:20" ht="13.2">
      <c r="A414" s="166"/>
      <c r="B414" s="166"/>
      <c r="C414" s="167"/>
      <c r="D414" s="103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5"/>
      <c r="T414" s="105"/>
    </row>
    <row r="415" spans="1:20" ht="13.2">
      <c r="A415" s="166"/>
      <c r="B415" s="166"/>
      <c r="C415" s="167"/>
      <c r="D415" s="103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5"/>
      <c r="T415" s="105"/>
    </row>
    <row r="416" spans="1:20" ht="13.2">
      <c r="A416" s="166"/>
      <c r="B416" s="166"/>
      <c r="C416" s="167"/>
      <c r="D416" s="103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5"/>
      <c r="T416" s="105"/>
    </row>
    <row r="417" spans="1:20" ht="13.2">
      <c r="A417" s="166"/>
      <c r="B417" s="166"/>
      <c r="C417" s="167"/>
      <c r="D417" s="103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5"/>
      <c r="T417" s="105"/>
    </row>
    <row r="418" spans="1:20" ht="13.2">
      <c r="A418" s="166"/>
      <c r="B418" s="166"/>
      <c r="C418" s="167"/>
      <c r="D418" s="103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5"/>
      <c r="T418" s="105"/>
    </row>
    <row r="419" spans="1:20" ht="13.2">
      <c r="A419" s="166"/>
      <c r="B419" s="166"/>
      <c r="C419" s="167"/>
      <c r="D419" s="103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5"/>
      <c r="T419" s="105"/>
    </row>
    <row r="420" spans="1:20" ht="13.2">
      <c r="A420" s="166"/>
      <c r="B420" s="166"/>
      <c r="C420" s="167"/>
      <c r="D420" s="103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5"/>
      <c r="T420" s="105"/>
    </row>
    <row r="421" spans="1:20" ht="13.2">
      <c r="A421" s="166"/>
      <c r="B421" s="166"/>
      <c r="C421" s="167"/>
      <c r="D421" s="103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5"/>
      <c r="T421" s="105"/>
    </row>
    <row r="422" spans="1:20" ht="13.2">
      <c r="A422" s="166"/>
      <c r="B422" s="166"/>
      <c r="C422" s="167"/>
      <c r="D422" s="103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5"/>
      <c r="T422" s="105"/>
    </row>
    <row r="423" spans="1:20" ht="13.2">
      <c r="A423" s="166"/>
      <c r="B423" s="166"/>
      <c r="C423" s="167"/>
      <c r="D423" s="103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5"/>
      <c r="T423" s="105"/>
    </row>
    <row r="424" spans="1:20" ht="13.2">
      <c r="A424" s="166"/>
      <c r="B424" s="166"/>
      <c r="C424" s="167"/>
      <c r="D424" s="103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5"/>
      <c r="T424" s="105"/>
    </row>
    <row r="425" spans="1:20" ht="13.2">
      <c r="A425" s="166"/>
      <c r="B425" s="166"/>
      <c r="C425" s="167"/>
      <c r="D425" s="103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5"/>
      <c r="T425" s="105"/>
    </row>
    <row r="426" spans="1:20" ht="13.2">
      <c r="A426" s="166"/>
      <c r="B426" s="166"/>
      <c r="C426" s="167"/>
      <c r="D426" s="103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5"/>
      <c r="T426" s="105"/>
    </row>
    <row r="427" spans="1:20" ht="13.2">
      <c r="A427" s="166"/>
      <c r="B427" s="166"/>
      <c r="C427" s="167"/>
      <c r="D427" s="103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5"/>
      <c r="T427" s="105"/>
    </row>
    <row r="428" spans="1:20" ht="13.2">
      <c r="A428" s="166"/>
      <c r="B428" s="166"/>
      <c r="C428" s="167"/>
      <c r="D428" s="103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5"/>
      <c r="T428" s="105"/>
    </row>
    <row r="429" spans="1:20" ht="13.2">
      <c r="A429" s="166"/>
      <c r="B429" s="166"/>
      <c r="C429" s="167"/>
      <c r="D429" s="103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5"/>
      <c r="T429" s="105"/>
    </row>
    <row r="430" spans="1:20" ht="13.2">
      <c r="A430" s="166"/>
      <c r="B430" s="166"/>
      <c r="C430" s="167"/>
      <c r="D430" s="103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5"/>
      <c r="T430" s="105"/>
    </row>
    <row r="431" spans="1:20" ht="13.2">
      <c r="A431" s="166"/>
      <c r="B431" s="166"/>
      <c r="C431" s="167"/>
      <c r="D431" s="103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5"/>
      <c r="T431" s="105"/>
    </row>
    <row r="432" spans="1:20" ht="13.2">
      <c r="A432" s="166"/>
      <c r="B432" s="166"/>
      <c r="C432" s="167"/>
      <c r="D432" s="103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5"/>
      <c r="T432" s="105"/>
    </row>
    <row r="433" spans="1:20" ht="13.2">
      <c r="A433" s="166"/>
      <c r="B433" s="166"/>
      <c r="C433" s="167"/>
      <c r="D433" s="103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5"/>
      <c r="T433" s="105"/>
    </row>
    <row r="434" spans="1:20" ht="13.2">
      <c r="A434" s="166"/>
      <c r="B434" s="166"/>
      <c r="C434" s="167"/>
      <c r="D434" s="103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5"/>
      <c r="T434" s="105"/>
    </row>
    <row r="435" spans="1:20" ht="13.2">
      <c r="A435" s="166"/>
      <c r="B435" s="166"/>
      <c r="C435" s="167"/>
      <c r="D435" s="103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5"/>
      <c r="T435" s="105"/>
    </row>
    <row r="436" spans="1:20" ht="13.2">
      <c r="A436" s="166"/>
      <c r="B436" s="166"/>
      <c r="C436" s="167"/>
      <c r="D436" s="103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5"/>
      <c r="T436" s="105"/>
    </row>
    <row r="437" spans="1:20" ht="13.2">
      <c r="A437" s="166"/>
      <c r="B437" s="166"/>
      <c r="C437" s="167"/>
      <c r="D437" s="103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5"/>
      <c r="T437" s="105"/>
    </row>
    <row r="438" spans="1:20" ht="13.2">
      <c r="A438" s="166"/>
      <c r="B438" s="166"/>
      <c r="C438" s="167"/>
      <c r="D438" s="103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5"/>
      <c r="T438" s="105"/>
    </row>
    <row r="439" spans="1:20" ht="13.2">
      <c r="A439" s="166"/>
      <c r="B439" s="166"/>
      <c r="C439" s="167"/>
      <c r="D439" s="103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5"/>
      <c r="T439" s="105"/>
    </row>
    <row r="440" spans="1:20" ht="13.2">
      <c r="A440" s="166"/>
      <c r="B440" s="166"/>
      <c r="C440" s="167"/>
      <c r="D440" s="103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5"/>
      <c r="T440" s="105"/>
    </row>
    <row r="441" spans="1:20" ht="13.2">
      <c r="A441" s="166"/>
      <c r="B441" s="166"/>
      <c r="C441" s="167"/>
      <c r="D441" s="103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5"/>
      <c r="T441" s="105"/>
    </row>
    <row r="442" spans="1:20" ht="13.2">
      <c r="A442" s="166"/>
      <c r="B442" s="166"/>
      <c r="C442" s="167"/>
      <c r="D442" s="103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5"/>
      <c r="T442" s="105"/>
    </row>
    <row r="443" spans="1:20" ht="13.2">
      <c r="A443" s="166"/>
      <c r="B443" s="166"/>
      <c r="C443" s="167"/>
      <c r="D443" s="103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5"/>
      <c r="T443" s="105"/>
    </row>
    <row r="444" spans="1:20" ht="13.2">
      <c r="A444" s="166"/>
      <c r="B444" s="166"/>
      <c r="C444" s="167"/>
      <c r="D444" s="103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5"/>
      <c r="T444" s="105"/>
    </row>
    <row r="445" spans="1:20" ht="13.2">
      <c r="A445" s="166"/>
      <c r="B445" s="166"/>
      <c r="C445" s="167"/>
      <c r="D445" s="103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5"/>
      <c r="T445" s="105"/>
    </row>
    <row r="446" spans="1:20" ht="13.2">
      <c r="A446" s="166"/>
      <c r="B446" s="166"/>
      <c r="C446" s="167"/>
      <c r="D446" s="103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5"/>
      <c r="T446" s="105"/>
    </row>
    <row r="447" spans="1:20" ht="13.2">
      <c r="A447" s="166"/>
      <c r="B447" s="166"/>
      <c r="C447" s="167"/>
      <c r="D447" s="103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5"/>
      <c r="T447" s="105"/>
    </row>
    <row r="448" spans="1:20" ht="13.2">
      <c r="A448" s="166"/>
      <c r="B448" s="166"/>
      <c r="C448" s="167"/>
      <c r="D448" s="103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5"/>
      <c r="T448" s="105"/>
    </row>
    <row r="449" spans="1:20" ht="13.2">
      <c r="A449" s="166"/>
      <c r="B449" s="166"/>
      <c r="C449" s="167"/>
      <c r="D449" s="103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5"/>
      <c r="T449" s="105"/>
    </row>
    <row r="450" spans="1:20" ht="13.2">
      <c r="A450" s="166"/>
      <c r="B450" s="166"/>
      <c r="C450" s="167"/>
      <c r="D450" s="103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5"/>
      <c r="T450" s="105"/>
    </row>
    <row r="451" spans="1:20" ht="13.2">
      <c r="A451" s="166"/>
      <c r="B451" s="166"/>
      <c r="C451" s="167"/>
      <c r="D451" s="103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5"/>
      <c r="T451" s="105"/>
    </row>
    <row r="452" spans="1:20" ht="13.2">
      <c r="A452" s="166"/>
      <c r="B452" s="166"/>
      <c r="C452" s="167"/>
      <c r="D452" s="103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5"/>
      <c r="T452" s="105"/>
    </row>
    <row r="453" spans="1:20" ht="13.2">
      <c r="A453" s="166"/>
      <c r="B453" s="166"/>
      <c r="C453" s="167"/>
      <c r="D453" s="103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5"/>
      <c r="T453" s="105"/>
    </row>
    <row r="454" spans="1:20" ht="13.2">
      <c r="A454" s="166"/>
      <c r="B454" s="166"/>
      <c r="C454" s="167"/>
      <c r="D454" s="103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5"/>
      <c r="T454" s="105"/>
    </row>
    <row r="455" spans="1:20" ht="13.2">
      <c r="A455" s="166"/>
      <c r="B455" s="166"/>
      <c r="C455" s="167"/>
      <c r="D455" s="103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5"/>
      <c r="T455" s="105"/>
    </row>
    <row r="456" spans="1:20" ht="13.2">
      <c r="A456" s="166"/>
      <c r="B456" s="166"/>
      <c r="C456" s="167"/>
      <c r="D456" s="103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5"/>
      <c r="T456" s="105"/>
    </row>
    <row r="457" spans="1:20" ht="13.2">
      <c r="A457" s="166"/>
      <c r="B457" s="166"/>
      <c r="C457" s="167"/>
      <c r="D457" s="103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5"/>
      <c r="T457" s="105"/>
    </row>
    <row r="458" spans="1:20" ht="13.2">
      <c r="A458" s="166"/>
      <c r="B458" s="166"/>
      <c r="C458" s="167"/>
      <c r="D458" s="103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5"/>
      <c r="T458" s="105"/>
    </row>
    <row r="459" spans="1:20" ht="13.2">
      <c r="A459" s="166"/>
      <c r="B459" s="166"/>
      <c r="C459" s="167"/>
      <c r="D459" s="103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5"/>
      <c r="T459" s="105"/>
    </row>
    <row r="460" spans="1:20" ht="13.2">
      <c r="A460" s="166"/>
      <c r="B460" s="166"/>
      <c r="C460" s="167"/>
      <c r="D460" s="103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5"/>
      <c r="T460" s="105"/>
    </row>
    <row r="461" spans="1:20" ht="13.2">
      <c r="A461" s="166"/>
      <c r="B461" s="166"/>
      <c r="C461" s="167"/>
      <c r="D461" s="103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5"/>
      <c r="T461" s="105"/>
    </row>
    <row r="462" spans="1:20" ht="13.2">
      <c r="A462" s="166"/>
      <c r="B462" s="166"/>
      <c r="C462" s="167"/>
      <c r="D462" s="103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5"/>
      <c r="T462" s="105"/>
    </row>
    <row r="463" spans="1:20" ht="13.2">
      <c r="A463" s="166"/>
      <c r="B463" s="166"/>
      <c r="C463" s="167"/>
      <c r="D463" s="103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5"/>
      <c r="T463" s="105"/>
    </row>
    <row r="464" spans="1:20" ht="13.2">
      <c r="A464" s="166"/>
      <c r="B464" s="166"/>
      <c r="C464" s="167"/>
      <c r="D464" s="103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5"/>
      <c r="T464" s="105"/>
    </row>
    <row r="465" spans="1:20" ht="13.2">
      <c r="A465" s="166"/>
      <c r="B465" s="166"/>
      <c r="C465" s="167"/>
      <c r="D465" s="103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5"/>
      <c r="T465" s="105"/>
    </row>
    <row r="466" spans="1:20" ht="13.2">
      <c r="A466" s="166"/>
      <c r="B466" s="166"/>
      <c r="C466" s="167"/>
      <c r="D466" s="103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5"/>
      <c r="T466" s="105"/>
    </row>
    <row r="467" spans="1:20" ht="13.2">
      <c r="A467" s="166"/>
      <c r="B467" s="166"/>
      <c r="C467" s="167"/>
      <c r="D467" s="103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5"/>
      <c r="T467" s="105"/>
    </row>
    <row r="468" spans="1:20" ht="13.2">
      <c r="A468" s="166"/>
      <c r="B468" s="166"/>
      <c r="C468" s="167"/>
      <c r="D468" s="103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5"/>
      <c r="T468" s="105"/>
    </row>
    <row r="469" spans="1:20" ht="13.2">
      <c r="A469" s="166"/>
      <c r="B469" s="166"/>
      <c r="C469" s="167"/>
      <c r="D469" s="103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5"/>
      <c r="T469" s="105"/>
    </row>
    <row r="470" spans="1:20" ht="13.2">
      <c r="A470" s="166"/>
      <c r="B470" s="166"/>
      <c r="C470" s="167"/>
      <c r="D470" s="103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5"/>
      <c r="T470" s="105"/>
    </row>
    <row r="471" spans="1:20" ht="13.2">
      <c r="A471" s="166"/>
      <c r="B471" s="166"/>
      <c r="C471" s="167"/>
      <c r="D471" s="103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5"/>
      <c r="T471" s="105"/>
    </row>
    <row r="472" spans="1:20" ht="13.2">
      <c r="A472" s="166"/>
      <c r="B472" s="166"/>
      <c r="C472" s="167"/>
      <c r="D472" s="103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5"/>
      <c r="T472" s="105"/>
    </row>
    <row r="473" spans="1:20" ht="13.2">
      <c r="A473" s="166"/>
      <c r="B473" s="166"/>
      <c r="C473" s="167"/>
      <c r="D473" s="103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5"/>
      <c r="T473" s="105"/>
    </row>
    <row r="474" spans="1:20" ht="13.2">
      <c r="A474" s="166"/>
      <c r="B474" s="166"/>
      <c r="C474" s="167"/>
      <c r="D474" s="103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5"/>
      <c r="T474" s="105"/>
    </row>
    <row r="475" spans="1:20" ht="13.2">
      <c r="A475" s="166"/>
      <c r="B475" s="166"/>
      <c r="C475" s="167"/>
      <c r="D475" s="103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5"/>
      <c r="T475" s="105"/>
    </row>
    <row r="476" spans="1:20" ht="13.2">
      <c r="A476" s="166"/>
      <c r="B476" s="166"/>
      <c r="C476" s="167"/>
      <c r="D476" s="103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5"/>
      <c r="T476" s="105"/>
    </row>
    <row r="477" spans="1:20" ht="13.2">
      <c r="A477" s="166"/>
      <c r="B477" s="166"/>
      <c r="C477" s="167"/>
      <c r="D477" s="103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5"/>
      <c r="T477" s="105"/>
    </row>
    <row r="478" spans="1:20" ht="13.2">
      <c r="A478" s="166"/>
      <c r="B478" s="166"/>
      <c r="C478" s="167"/>
      <c r="D478" s="103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5"/>
      <c r="T478" s="105"/>
    </row>
    <row r="479" spans="1:20" ht="13.2">
      <c r="A479" s="166"/>
      <c r="B479" s="166"/>
      <c r="C479" s="167"/>
      <c r="D479" s="103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5"/>
      <c r="T479" s="105"/>
    </row>
    <row r="480" spans="1:20" ht="13.2">
      <c r="A480" s="166"/>
      <c r="B480" s="166"/>
      <c r="C480" s="167"/>
      <c r="D480" s="103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5"/>
      <c r="T480" s="105"/>
    </row>
    <row r="481" spans="1:20" ht="13.2">
      <c r="A481" s="166"/>
      <c r="B481" s="166"/>
      <c r="C481" s="167"/>
      <c r="D481" s="103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5"/>
      <c r="T481" s="105"/>
    </row>
    <row r="482" spans="1:20" ht="13.2">
      <c r="A482" s="166"/>
      <c r="B482" s="166"/>
      <c r="C482" s="167"/>
      <c r="D482" s="103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5"/>
      <c r="T482" s="105"/>
    </row>
    <row r="483" spans="1:20" ht="13.2">
      <c r="A483" s="166"/>
      <c r="B483" s="166"/>
      <c r="C483" s="167"/>
      <c r="D483" s="103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5"/>
      <c r="T483" s="105"/>
    </row>
    <row r="484" spans="1:20" ht="13.2">
      <c r="A484" s="166"/>
      <c r="B484" s="166"/>
      <c r="C484" s="167"/>
      <c r="D484" s="103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5"/>
      <c r="T484" s="105"/>
    </row>
    <row r="485" spans="1:20" ht="13.2">
      <c r="A485" s="166"/>
      <c r="B485" s="166"/>
      <c r="C485" s="167"/>
      <c r="D485" s="103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5"/>
      <c r="T485" s="105"/>
    </row>
    <row r="486" spans="1:20" ht="13.2">
      <c r="A486" s="166"/>
      <c r="B486" s="166"/>
      <c r="C486" s="167"/>
      <c r="D486" s="103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5"/>
      <c r="T486" s="105"/>
    </row>
    <row r="487" spans="1:20" ht="13.2">
      <c r="A487" s="166"/>
      <c r="B487" s="166"/>
      <c r="C487" s="167"/>
      <c r="D487" s="103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5"/>
      <c r="T487" s="105"/>
    </row>
    <row r="488" spans="1:20" ht="13.2">
      <c r="A488" s="166"/>
      <c r="B488" s="166"/>
      <c r="C488" s="167"/>
      <c r="D488" s="103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5"/>
      <c r="T488" s="105"/>
    </row>
    <row r="489" spans="1:20" ht="13.2">
      <c r="A489" s="166"/>
      <c r="B489" s="166"/>
      <c r="C489" s="167"/>
      <c r="D489" s="103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5"/>
      <c r="T489" s="105"/>
    </row>
    <row r="490" spans="1:20" ht="13.2">
      <c r="A490" s="166"/>
      <c r="B490" s="166"/>
      <c r="C490" s="167"/>
      <c r="D490" s="103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5"/>
      <c r="T490" s="105"/>
    </row>
    <row r="491" spans="1:20" ht="13.2">
      <c r="A491" s="166"/>
      <c r="B491" s="166"/>
      <c r="C491" s="167"/>
      <c r="D491" s="103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5"/>
      <c r="T491" s="105"/>
    </row>
    <row r="492" spans="1:20" ht="13.2">
      <c r="A492" s="166"/>
      <c r="B492" s="166"/>
      <c r="C492" s="167"/>
      <c r="D492" s="103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5"/>
      <c r="T492" s="105"/>
    </row>
    <row r="493" spans="1:20" ht="13.2">
      <c r="A493" s="166"/>
      <c r="B493" s="166"/>
      <c r="C493" s="167"/>
      <c r="D493" s="103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5"/>
      <c r="T493" s="105"/>
    </row>
    <row r="494" spans="1:20" ht="13.2">
      <c r="A494" s="166"/>
      <c r="B494" s="166"/>
      <c r="C494" s="167"/>
      <c r="D494" s="103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5"/>
      <c r="T494" s="105"/>
    </row>
    <row r="495" spans="1:20" ht="13.2">
      <c r="A495" s="166"/>
      <c r="B495" s="166"/>
      <c r="C495" s="167"/>
      <c r="D495" s="103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5"/>
      <c r="T495" s="105"/>
    </row>
    <row r="496" spans="1:20" ht="13.2">
      <c r="A496" s="166"/>
      <c r="B496" s="166"/>
      <c r="C496" s="167"/>
      <c r="D496" s="103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5"/>
      <c r="T496" s="105"/>
    </row>
    <row r="497" spans="1:20" ht="13.2">
      <c r="A497" s="166"/>
      <c r="B497" s="166"/>
      <c r="C497" s="167"/>
      <c r="D497" s="103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5"/>
      <c r="T497" s="105"/>
    </row>
    <row r="498" spans="1:20" ht="13.2">
      <c r="A498" s="166"/>
      <c r="B498" s="166"/>
      <c r="C498" s="167"/>
      <c r="D498" s="103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5"/>
      <c r="T498" s="105"/>
    </row>
    <row r="499" spans="1:20" ht="13.2">
      <c r="A499" s="166"/>
      <c r="B499" s="166"/>
      <c r="C499" s="167"/>
      <c r="D499" s="103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5"/>
      <c r="T499" s="105"/>
    </row>
    <row r="500" spans="1:20" ht="13.2">
      <c r="A500" s="166"/>
      <c r="B500" s="166"/>
      <c r="C500" s="167"/>
      <c r="D500" s="103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5"/>
      <c r="T500" s="105"/>
    </row>
    <row r="501" spans="1:20" ht="13.2">
      <c r="A501" s="166"/>
      <c r="B501" s="166"/>
      <c r="C501" s="167"/>
      <c r="D501" s="103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5"/>
      <c r="T501" s="105"/>
    </row>
    <row r="502" spans="1:20" ht="13.2">
      <c r="A502" s="166"/>
      <c r="B502" s="166"/>
      <c r="C502" s="167"/>
      <c r="D502" s="103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5"/>
      <c r="T502" s="105"/>
    </row>
    <row r="503" spans="1:20" ht="13.2">
      <c r="A503" s="166"/>
      <c r="B503" s="166"/>
      <c r="C503" s="167"/>
      <c r="D503" s="103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5"/>
      <c r="T503" s="105"/>
    </row>
    <row r="504" spans="1:20" ht="13.2">
      <c r="A504" s="166"/>
      <c r="B504" s="166"/>
      <c r="C504" s="167"/>
      <c r="D504" s="103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5"/>
      <c r="T504" s="105"/>
    </row>
    <row r="505" spans="1:20" ht="13.2">
      <c r="A505" s="166"/>
      <c r="B505" s="166"/>
      <c r="C505" s="167"/>
      <c r="D505" s="103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5"/>
      <c r="T505" s="105"/>
    </row>
    <row r="506" spans="1:20" ht="13.2">
      <c r="A506" s="166"/>
      <c r="B506" s="166"/>
      <c r="C506" s="167"/>
      <c r="D506" s="103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5"/>
      <c r="T506" s="105"/>
    </row>
    <row r="507" spans="1:20" ht="13.2">
      <c r="A507" s="166"/>
      <c r="B507" s="166"/>
      <c r="C507" s="167"/>
      <c r="D507" s="103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5"/>
      <c r="T507" s="105"/>
    </row>
    <row r="508" spans="1:20" ht="13.2">
      <c r="A508" s="166"/>
      <c r="B508" s="166"/>
      <c r="C508" s="167"/>
      <c r="D508" s="103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5"/>
      <c r="T508" s="105"/>
    </row>
    <row r="509" spans="1:20" ht="13.2">
      <c r="A509" s="166"/>
      <c r="B509" s="166"/>
      <c r="C509" s="167"/>
      <c r="D509" s="103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5"/>
      <c r="T509" s="105"/>
    </row>
    <row r="510" spans="1:20" ht="13.2">
      <c r="A510" s="166"/>
      <c r="B510" s="166"/>
      <c r="C510" s="167"/>
      <c r="D510" s="103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5"/>
      <c r="T510" s="105"/>
    </row>
    <row r="511" spans="1:20" ht="13.2">
      <c r="A511" s="166"/>
      <c r="B511" s="166"/>
      <c r="C511" s="167"/>
      <c r="D511" s="103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5"/>
      <c r="T511" s="105"/>
    </row>
    <row r="512" spans="1:20" ht="13.2">
      <c r="A512" s="166"/>
      <c r="B512" s="166"/>
      <c r="C512" s="167"/>
      <c r="D512" s="103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5"/>
      <c r="T512" s="105"/>
    </row>
    <row r="513" spans="1:20" ht="13.2">
      <c r="A513" s="166"/>
      <c r="B513" s="166"/>
      <c r="C513" s="167"/>
      <c r="D513" s="103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5"/>
      <c r="T513" s="105"/>
    </row>
    <row r="514" spans="1:20" ht="13.2">
      <c r="A514" s="166"/>
      <c r="B514" s="166"/>
      <c r="C514" s="167"/>
      <c r="D514" s="103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5"/>
      <c r="T514" s="105"/>
    </row>
    <row r="515" spans="1:20" ht="13.2">
      <c r="A515" s="166"/>
      <c r="B515" s="166"/>
      <c r="C515" s="167"/>
      <c r="D515" s="103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5"/>
      <c r="T515" s="105"/>
    </row>
    <row r="516" spans="1:20" ht="13.2">
      <c r="A516" s="166"/>
      <c r="B516" s="166"/>
      <c r="C516" s="167"/>
      <c r="D516" s="103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5"/>
      <c r="T516" s="105"/>
    </row>
    <row r="517" spans="1:20" ht="13.2">
      <c r="A517" s="166"/>
      <c r="B517" s="166"/>
      <c r="C517" s="167"/>
      <c r="D517" s="103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5"/>
      <c r="T517" s="105"/>
    </row>
    <row r="518" spans="1:20" ht="13.2">
      <c r="A518" s="166"/>
      <c r="B518" s="166"/>
      <c r="C518" s="167"/>
      <c r="D518" s="103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5"/>
      <c r="T518" s="105"/>
    </row>
    <row r="519" spans="1:20" ht="13.2">
      <c r="A519" s="166"/>
      <c r="B519" s="166"/>
      <c r="C519" s="167"/>
      <c r="D519" s="103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5"/>
      <c r="T519" s="105"/>
    </row>
    <row r="520" spans="1:20" ht="13.2">
      <c r="A520" s="166"/>
      <c r="B520" s="166"/>
      <c r="C520" s="167"/>
      <c r="D520" s="103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5"/>
      <c r="T520" s="105"/>
    </row>
    <row r="521" spans="1:20" ht="13.2">
      <c r="A521" s="166"/>
      <c r="B521" s="166"/>
      <c r="C521" s="167"/>
      <c r="D521" s="103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5"/>
      <c r="T521" s="105"/>
    </row>
    <row r="522" spans="1:20" ht="13.2">
      <c r="A522" s="166"/>
      <c r="B522" s="166"/>
      <c r="C522" s="167"/>
      <c r="D522" s="103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5"/>
      <c r="T522" s="105"/>
    </row>
    <row r="523" spans="1:20" ht="13.2">
      <c r="A523" s="166"/>
      <c r="B523" s="166"/>
      <c r="C523" s="167"/>
      <c r="D523" s="103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5"/>
      <c r="T523" s="105"/>
    </row>
    <row r="524" spans="1:20" ht="13.2">
      <c r="A524" s="166"/>
      <c r="B524" s="166"/>
      <c r="C524" s="167"/>
      <c r="D524" s="103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5"/>
      <c r="T524" s="105"/>
    </row>
    <row r="525" spans="1:20" ht="13.2">
      <c r="A525" s="166"/>
      <c r="B525" s="166"/>
      <c r="C525" s="167"/>
      <c r="D525" s="103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5"/>
      <c r="T525" s="105"/>
    </row>
    <row r="526" spans="1:20" ht="13.2">
      <c r="A526" s="166"/>
      <c r="B526" s="166"/>
      <c r="C526" s="167"/>
      <c r="D526" s="103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5"/>
      <c r="T526" s="105"/>
    </row>
    <row r="527" spans="1:20" ht="13.2">
      <c r="A527" s="166"/>
      <c r="B527" s="166"/>
      <c r="C527" s="167"/>
      <c r="D527" s="103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5"/>
      <c r="T527" s="105"/>
    </row>
    <row r="528" spans="1:20" ht="13.2">
      <c r="A528" s="166"/>
      <c r="B528" s="166"/>
      <c r="C528" s="167"/>
      <c r="D528" s="103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5"/>
      <c r="T528" s="105"/>
    </row>
    <row r="529" spans="1:20" ht="13.2">
      <c r="A529" s="166"/>
      <c r="B529" s="166"/>
      <c r="C529" s="167"/>
      <c r="D529" s="103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5"/>
      <c r="T529" s="105"/>
    </row>
    <row r="530" spans="1:20" ht="13.2">
      <c r="A530" s="166"/>
      <c r="B530" s="166"/>
      <c r="C530" s="167"/>
      <c r="D530" s="103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5"/>
      <c r="T530" s="105"/>
    </row>
    <row r="531" spans="1:20" ht="13.2">
      <c r="A531" s="166"/>
      <c r="B531" s="166"/>
      <c r="C531" s="167"/>
      <c r="D531" s="103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5"/>
      <c r="T531" s="105"/>
    </row>
    <row r="532" spans="1:20" ht="13.2">
      <c r="A532" s="166"/>
      <c r="B532" s="166"/>
      <c r="C532" s="167"/>
      <c r="D532" s="103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5"/>
      <c r="T532" s="105"/>
    </row>
    <row r="533" spans="1:20" ht="13.2">
      <c r="A533" s="166"/>
      <c r="B533" s="166"/>
      <c r="C533" s="167"/>
      <c r="D533" s="103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5"/>
      <c r="T533" s="105"/>
    </row>
    <row r="534" spans="1:20" ht="13.2">
      <c r="A534" s="166"/>
      <c r="B534" s="166"/>
      <c r="C534" s="167"/>
      <c r="D534" s="103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5"/>
      <c r="T534" s="105"/>
    </row>
    <row r="535" spans="1:20" ht="13.2">
      <c r="A535" s="166"/>
      <c r="B535" s="166"/>
      <c r="C535" s="167"/>
      <c r="D535" s="103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5"/>
      <c r="T535" s="105"/>
    </row>
    <row r="536" spans="1:20" ht="13.2">
      <c r="A536" s="166"/>
      <c r="B536" s="166"/>
      <c r="C536" s="167"/>
      <c r="D536" s="103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5"/>
      <c r="T536" s="105"/>
    </row>
    <row r="537" spans="1:20" ht="13.2">
      <c r="A537" s="166"/>
      <c r="B537" s="166"/>
      <c r="C537" s="167"/>
      <c r="D537" s="103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5"/>
      <c r="T537" s="105"/>
    </row>
    <row r="538" spans="1:20" ht="13.2">
      <c r="A538" s="166"/>
      <c r="B538" s="166"/>
      <c r="C538" s="167"/>
      <c r="D538" s="103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5"/>
      <c r="T538" s="105"/>
    </row>
    <row r="539" spans="1:20" ht="13.2">
      <c r="A539" s="166"/>
      <c r="B539" s="166"/>
      <c r="C539" s="167"/>
      <c r="D539" s="103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5"/>
      <c r="T539" s="105"/>
    </row>
    <row r="540" spans="1:20" ht="13.2">
      <c r="A540" s="166"/>
      <c r="B540" s="166"/>
      <c r="C540" s="167"/>
      <c r="D540" s="103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5"/>
      <c r="T540" s="105"/>
    </row>
    <row r="541" spans="1:20" ht="13.2">
      <c r="A541" s="166"/>
      <c r="B541" s="166"/>
      <c r="C541" s="167"/>
      <c r="D541" s="103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5"/>
      <c r="T541" s="105"/>
    </row>
    <row r="542" spans="1:20" ht="13.2">
      <c r="A542" s="166"/>
      <c r="B542" s="166"/>
      <c r="C542" s="167"/>
      <c r="D542" s="103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5"/>
      <c r="T542" s="105"/>
    </row>
    <row r="543" spans="1:20" ht="13.2">
      <c r="A543" s="166"/>
      <c r="B543" s="166"/>
      <c r="C543" s="167"/>
      <c r="D543" s="103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5"/>
      <c r="T543" s="105"/>
    </row>
    <row r="544" spans="1:20" ht="13.2">
      <c r="A544" s="166"/>
      <c r="B544" s="166"/>
      <c r="C544" s="167"/>
      <c r="D544" s="103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5"/>
      <c r="T544" s="105"/>
    </row>
    <row r="545" spans="1:20" ht="13.2">
      <c r="A545" s="166"/>
      <c r="B545" s="166"/>
      <c r="C545" s="167"/>
      <c r="D545" s="103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5"/>
      <c r="T545" s="105"/>
    </row>
    <row r="546" spans="1:20" ht="13.2">
      <c r="A546" s="166"/>
      <c r="B546" s="166"/>
      <c r="C546" s="167"/>
      <c r="D546" s="103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5"/>
      <c r="T546" s="105"/>
    </row>
    <row r="547" spans="1:20" ht="13.2">
      <c r="A547" s="166"/>
      <c r="B547" s="166"/>
      <c r="C547" s="167"/>
      <c r="D547" s="103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5"/>
      <c r="T547" s="105"/>
    </row>
    <row r="548" spans="1:20" ht="13.2">
      <c r="A548" s="166"/>
      <c r="B548" s="166"/>
      <c r="C548" s="167"/>
      <c r="D548" s="103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5"/>
      <c r="T548" s="105"/>
    </row>
    <row r="549" spans="1:20" ht="13.2">
      <c r="A549" s="166"/>
      <c r="B549" s="166"/>
      <c r="C549" s="167"/>
      <c r="D549" s="103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5"/>
      <c r="T549" s="105"/>
    </row>
    <row r="550" spans="1:20" ht="13.2">
      <c r="A550" s="166"/>
      <c r="B550" s="166"/>
      <c r="C550" s="167"/>
      <c r="D550" s="103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5"/>
      <c r="T550" s="105"/>
    </row>
    <row r="551" spans="1:20" ht="13.2">
      <c r="A551" s="166"/>
      <c r="B551" s="166"/>
      <c r="C551" s="167"/>
      <c r="D551" s="103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5"/>
      <c r="T551" s="105"/>
    </row>
    <row r="552" spans="1:20" ht="13.2">
      <c r="A552" s="166"/>
      <c r="B552" s="166"/>
      <c r="C552" s="167"/>
      <c r="D552" s="103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5"/>
      <c r="T552" s="105"/>
    </row>
    <row r="553" spans="1:20" ht="13.2">
      <c r="A553" s="166"/>
      <c r="B553" s="166"/>
      <c r="C553" s="167"/>
      <c r="D553" s="103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5"/>
      <c r="T553" s="105"/>
    </row>
    <row r="554" spans="1:20" ht="13.2">
      <c r="A554" s="166"/>
      <c r="B554" s="166"/>
      <c r="C554" s="167"/>
      <c r="D554" s="103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5"/>
      <c r="T554" s="105"/>
    </row>
    <row r="555" spans="1:20" ht="13.2">
      <c r="A555" s="166"/>
      <c r="B555" s="166"/>
      <c r="C555" s="167"/>
      <c r="D555" s="103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5"/>
      <c r="T555" s="105"/>
    </row>
    <row r="556" spans="1:20" ht="13.2">
      <c r="A556" s="166"/>
      <c r="B556" s="166"/>
      <c r="C556" s="167"/>
      <c r="D556" s="103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5"/>
      <c r="T556" s="105"/>
    </row>
    <row r="557" spans="1:20" ht="13.2">
      <c r="A557" s="166"/>
      <c r="B557" s="166"/>
      <c r="C557" s="167"/>
      <c r="D557" s="103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5"/>
      <c r="T557" s="105"/>
    </row>
    <row r="558" spans="1:20" ht="13.2">
      <c r="A558" s="166"/>
      <c r="B558" s="166"/>
      <c r="C558" s="167"/>
      <c r="D558" s="103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5"/>
      <c r="T558" s="105"/>
    </row>
    <row r="559" spans="1:20" ht="13.2">
      <c r="A559" s="166"/>
      <c r="B559" s="166"/>
      <c r="C559" s="167"/>
      <c r="D559" s="103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5"/>
      <c r="T559" s="105"/>
    </row>
    <row r="560" spans="1:20" ht="13.2">
      <c r="A560" s="166"/>
      <c r="B560" s="166"/>
      <c r="C560" s="167"/>
      <c r="D560" s="103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5"/>
      <c r="T560" s="105"/>
    </row>
    <row r="561" spans="1:20" ht="13.2">
      <c r="A561" s="166"/>
      <c r="B561" s="166"/>
      <c r="C561" s="167"/>
      <c r="D561" s="103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5"/>
      <c r="T561" s="105"/>
    </row>
    <row r="562" spans="1:20" ht="13.2">
      <c r="A562" s="166"/>
      <c r="B562" s="166"/>
      <c r="C562" s="167"/>
      <c r="D562" s="103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5"/>
      <c r="T562" s="105"/>
    </row>
    <row r="563" spans="1:20" ht="13.2">
      <c r="A563" s="166"/>
      <c r="B563" s="166"/>
      <c r="C563" s="167"/>
      <c r="D563" s="103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5"/>
      <c r="T563" s="105"/>
    </row>
    <row r="564" spans="1:20" ht="13.2">
      <c r="A564" s="166"/>
      <c r="B564" s="166"/>
      <c r="C564" s="167"/>
      <c r="D564" s="103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5"/>
      <c r="T564" s="105"/>
    </row>
    <row r="565" spans="1:20" ht="13.2">
      <c r="A565" s="166"/>
      <c r="B565" s="166"/>
      <c r="C565" s="167"/>
      <c r="D565" s="103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5"/>
      <c r="T565" s="105"/>
    </row>
    <row r="566" spans="1:20" ht="13.2">
      <c r="A566" s="166"/>
      <c r="B566" s="166"/>
      <c r="C566" s="167"/>
      <c r="D566" s="103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5"/>
      <c r="T566" s="105"/>
    </row>
    <row r="567" spans="1:20" ht="13.2">
      <c r="A567" s="166"/>
      <c r="B567" s="166"/>
      <c r="C567" s="167"/>
      <c r="D567" s="103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5"/>
      <c r="T567" s="105"/>
    </row>
    <row r="568" spans="1:20" ht="13.2">
      <c r="A568" s="166"/>
      <c r="B568" s="166"/>
      <c r="C568" s="167"/>
      <c r="D568" s="103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5"/>
      <c r="T568" s="105"/>
    </row>
    <row r="569" spans="1:20" ht="13.2">
      <c r="A569" s="166"/>
      <c r="B569" s="166"/>
      <c r="C569" s="167"/>
      <c r="D569" s="103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5"/>
      <c r="T569" s="105"/>
    </row>
    <row r="570" spans="1:20" ht="13.2">
      <c r="A570" s="166"/>
      <c r="B570" s="166"/>
      <c r="C570" s="167"/>
      <c r="D570" s="103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5"/>
      <c r="T570" s="105"/>
    </row>
    <row r="571" spans="1:20" ht="13.2">
      <c r="A571" s="166"/>
      <c r="B571" s="166"/>
      <c r="C571" s="167"/>
      <c r="D571" s="103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5"/>
      <c r="T571" s="105"/>
    </row>
    <row r="572" spans="1:20" ht="13.2">
      <c r="A572" s="166"/>
      <c r="B572" s="166"/>
      <c r="C572" s="167"/>
      <c r="D572" s="103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5"/>
      <c r="T572" s="105"/>
    </row>
    <row r="573" spans="1:20" ht="13.2">
      <c r="A573" s="166"/>
      <c r="B573" s="166"/>
      <c r="C573" s="167"/>
      <c r="D573" s="103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5"/>
      <c r="T573" s="105"/>
    </row>
    <row r="574" spans="1:20" ht="13.2">
      <c r="A574" s="166"/>
      <c r="B574" s="166"/>
      <c r="C574" s="167"/>
      <c r="D574" s="103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5"/>
      <c r="T574" s="105"/>
    </row>
    <row r="575" spans="1:20" ht="13.2">
      <c r="A575" s="166"/>
      <c r="B575" s="166"/>
      <c r="C575" s="167"/>
      <c r="D575" s="103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5"/>
      <c r="T575" s="105"/>
    </row>
    <row r="576" spans="1:20" ht="13.2">
      <c r="A576" s="166"/>
      <c r="B576" s="166"/>
      <c r="C576" s="167"/>
      <c r="D576" s="103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5"/>
      <c r="T576" s="105"/>
    </row>
    <row r="577" spans="1:20" ht="13.2">
      <c r="A577" s="166"/>
      <c r="B577" s="166"/>
      <c r="C577" s="167"/>
      <c r="D577" s="103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5"/>
      <c r="T577" s="105"/>
    </row>
    <row r="578" spans="1:20" ht="13.2">
      <c r="A578" s="166"/>
      <c r="B578" s="166"/>
      <c r="C578" s="167"/>
      <c r="D578" s="103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5"/>
      <c r="T578" s="105"/>
    </row>
    <row r="579" spans="1:20" ht="13.2">
      <c r="A579" s="166"/>
      <c r="B579" s="166"/>
      <c r="C579" s="167"/>
      <c r="D579" s="103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5"/>
      <c r="T579" s="105"/>
    </row>
    <row r="580" spans="1:20" ht="13.2">
      <c r="A580" s="166"/>
      <c r="B580" s="166"/>
      <c r="C580" s="167"/>
      <c r="D580" s="103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5"/>
      <c r="T580" s="105"/>
    </row>
    <row r="581" spans="1:20" ht="13.2">
      <c r="A581" s="166"/>
      <c r="B581" s="166"/>
      <c r="C581" s="167"/>
      <c r="D581" s="103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5"/>
      <c r="T581" s="105"/>
    </row>
    <row r="582" spans="1:20" ht="13.2">
      <c r="A582" s="166"/>
      <c r="B582" s="166"/>
      <c r="C582" s="167"/>
      <c r="D582" s="103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5"/>
      <c r="T582" s="105"/>
    </row>
    <row r="583" spans="1:20" ht="13.2">
      <c r="A583" s="166"/>
      <c r="B583" s="166"/>
      <c r="C583" s="167"/>
      <c r="D583" s="103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5"/>
      <c r="T583" s="105"/>
    </row>
    <row r="584" spans="1:20" ht="13.2">
      <c r="A584" s="166"/>
      <c r="B584" s="166"/>
      <c r="C584" s="167"/>
      <c r="D584" s="103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5"/>
      <c r="T584" s="105"/>
    </row>
    <row r="585" spans="1:20" ht="13.2">
      <c r="A585" s="166"/>
      <c r="B585" s="166"/>
      <c r="C585" s="167"/>
      <c r="D585" s="103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5"/>
      <c r="T585" s="105"/>
    </row>
    <row r="586" spans="1:20" ht="13.2">
      <c r="A586" s="166"/>
      <c r="B586" s="166"/>
      <c r="C586" s="167"/>
      <c r="D586" s="103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5"/>
      <c r="T586" s="105"/>
    </row>
    <row r="587" spans="1:20" ht="13.2">
      <c r="A587" s="166"/>
      <c r="B587" s="166"/>
      <c r="C587" s="167"/>
      <c r="D587" s="103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5"/>
      <c r="T587" s="105"/>
    </row>
    <row r="588" spans="1:20" ht="13.2">
      <c r="A588" s="166"/>
      <c r="B588" s="166"/>
      <c r="C588" s="167"/>
      <c r="D588" s="103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5"/>
      <c r="T588" s="105"/>
    </row>
    <row r="589" spans="1:20" ht="13.2">
      <c r="A589" s="166"/>
      <c r="B589" s="166"/>
      <c r="C589" s="167"/>
      <c r="D589" s="103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5"/>
      <c r="T589" s="105"/>
    </row>
    <row r="590" spans="1:20" ht="13.2">
      <c r="A590" s="166"/>
      <c r="B590" s="166"/>
      <c r="C590" s="167"/>
      <c r="D590" s="103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5"/>
      <c r="T590" s="105"/>
    </row>
    <row r="591" spans="1:20" ht="13.2">
      <c r="A591" s="166"/>
      <c r="B591" s="166"/>
      <c r="C591" s="167"/>
      <c r="D591" s="103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5"/>
      <c r="T591" s="105"/>
    </row>
    <row r="592" spans="1:20" ht="13.2">
      <c r="A592" s="166"/>
      <c r="B592" s="166"/>
      <c r="C592" s="167"/>
      <c r="D592" s="103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5"/>
      <c r="T592" s="105"/>
    </row>
    <row r="593" spans="1:20" ht="13.2">
      <c r="A593" s="166"/>
      <c r="B593" s="166"/>
      <c r="C593" s="167"/>
      <c r="D593" s="103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5"/>
      <c r="T593" s="105"/>
    </row>
    <row r="594" spans="1:20" ht="13.2">
      <c r="A594" s="166"/>
      <c r="B594" s="166"/>
      <c r="C594" s="167"/>
      <c r="D594" s="103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5"/>
      <c r="T594" s="105"/>
    </row>
    <row r="595" spans="1:20" ht="13.2">
      <c r="A595" s="166"/>
      <c r="B595" s="166"/>
      <c r="C595" s="167"/>
      <c r="D595" s="103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5"/>
      <c r="T595" s="105"/>
    </row>
    <row r="596" spans="1:20" ht="13.2">
      <c r="A596" s="166"/>
      <c r="B596" s="166"/>
      <c r="C596" s="167"/>
      <c r="D596" s="103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5"/>
      <c r="T596" s="105"/>
    </row>
    <row r="597" spans="1:20" ht="13.2">
      <c r="A597" s="166"/>
      <c r="B597" s="166"/>
      <c r="C597" s="167"/>
      <c r="D597" s="103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5"/>
      <c r="T597" s="105"/>
    </row>
    <row r="598" spans="1:20" ht="13.2">
      <c r="A598" s="166"/>
      <c r="B598" s="166"/>
      <c r="C598" s="167"/>
      <c r="D598" s="103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5"/>
      <c r="T598" s="105"/>
    </row>
    <row r="599" spans="1:20" ht="13.2">
      <c r="A599" s="166"/>
      <c r="B599" s="166"/>
      <c r="C599" s="167"/>
      <c r="D599" s="103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5"/>
      <c r="T599" s="105"/>
    </row>
    <row r="600" spans="1:20" ht="13.2">
      <c r="A600" s="166"/>
      <c r="B600" s="166"/>
      <c r="C600" s="167"/>
      <c r="D600" s="103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5"/>
      <c r="T600" s="105"/>
    </row>
    <row r="601" spans="1:20" ht="13.2">
      <c r="A601" s="166"/>
      <c r="B601" s="166"/>
      <c r="C601" s="167"/>
      <c r="D601" s="103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5"/>
      <c r="T601" s="105"/>
    </row>
    <row r="602" spans="1:20" ht="13.2">
      <c r="A602" s="166"/>
      <c r="B602" s="166"/>
      <c r="C602" s="167"/>
      <c r="D602" s="103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5"/>
      <c r="T602" s="105"/>
    </row>
    <row r="603" spans="1:20" ht="13.2">
      <c r="A603" s="166"/>
      <c r="B603" s="166"/>
      <c r="C603" s="167"/>
      <c r="D603" s="103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5"/>
      <c r="T603" s="105"/>
    </row>
    <row r="604" spans="1:20" ht="13.2">
      <c r="A604" s="166"/>
      <c r="B604" s="166"/>
      <c r="C604" s="167"/>
      <c r="D604" s="103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5"/>
      <c r="T604" s="105"/>
    </row>
    <row r="605" spans="1:20" ht="13.2">
      <c r="A605" s="166"/>
      <c r="B605" s="166"/>
      <c r="C605" s="167"/>
      <c r="D605" s="103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5"/>
      <c r="T605" s="105"/>
    </row>
    <row r="606" spans="1:20" ht="13.2">
      <c r="A606" s="166"/>
      <c r="B606" s="166"/>
      <c r="C606" s="167"/>
      <c r="D606" s="103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5"/>
      <c r="T606" s="105"/>
    </row>
    <row r="607" spans="1:20" ht="13.2">
      <c r="A607" s="166"/>
      <c r="B607" s="166"/>
      <c r="C607" s="167"/>
      <c r="D607" s="103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5"/>
      <c r="T607" s="105"/>
    </row>
    <row r="608" spans="1:20" ht="13.2">
      <c r="A608" s="166"/>
      <c r="B608" s="166"/>
      <c r="C608" s="167"/>
      <c r="D608" s="103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5"/>
      <c r="T608" s="105"/>
    </row>
    <row r="609" spans="1:20" ht="13.2">
      <c r="A609" s="166"/>
      <c r="B609" s="166"/>
      <c r="C609" s="167"/>
      <c r="D609" s="103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5"/>
      <c r="T609" s="105"/>
    </row>
    <row r="610" spans="1:20" ht="13.2">
      <c r="A610" s="166"/>
      <c r="B610" s="166"/>
      <c r="C610" s="167"/>
      <c r="D610" s="103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5"/>
      <c r="T610" s="105"/>
    </row>
    <row r="611" spans="1:20" ht="13.2">
      <c r="A611" s="166"/>
      <c r="B611" s="166"/>
      <c r="C611" s="167"/>
      <c r="D611" s="103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5"/>
      <c r="T611" s="105"/>
    </row>
    <row r="612" spans="1:20" ht="13.2">
      <c r="A612" s="166"/>
      <c r="B612" s="166"/>
      <c r="C612" s="167"/>
      <c r="D612" s="103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5"/>
      <c r="T612" s="105"/>
    </row>
    <row r="613" spans="1:20" ht="13.2">
      <c r="A613" s="166"/>
      <c r="B613" s="166"/>
      <c r="C613" s="167"/>
      <c r="D613" s="103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5"/>
      <c r="T613" s="105"/>
    </row>
    <row r="614" spans="1:20" ht="13.2">
      <c r="A614" s="166"/>
      <c r="B614" s="166"/>
      <c r="C614" s="167"/>
      <c r="D614" s="103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5"/>
      <c r="T614" s="105"/>
    </row>
    <row r="615" spans="1:20" ht="13.2">
      <c r="A615" s="166"/>
      <c r="B615" s="166"/>
      <c r="C615" s="167"/>
      <c r="D615" s="103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5"/>
      <c r="T615" s="105"/>
    </row>
    <row r="616" spans="1:20" ht="13.2">
      <c r="A616" s="166"/>
      <c r="B616" s="166"/>
      <c r="C616" s="167"/>
      <c r="D616" s="103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5"/>
      <c r="T616" s="105"/>
    </row>
    <row r="617" spans="1:20" ht="13.2">
      <c r="A617" s="166"/>
      <c r="B617" s="166"/>
      <c r="C617" s="167"/>
      <c r="D617" s="103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5"/>
      <c r="T617" s="105"/>
    </row>
    <row r="618" spans="1:20" ht="13.2">
      <c r="A618" s="166"/>
      <c r="B618" s="166"/>
      <c r="C618" s="167"/>
      <c r="D618" s="103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5"/>
      <c r="T618" s="105"/>
    </row>
    <row r="619" spans="1:20" ht="13.2">
      <c r="A619" s="166"/>
      <c r="B619" s="166"/>
      <c r="C619" s="167"/>
      <c r="D619" s="103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5"/>
      <c r="T619" s="105"/>
    </row>
    <row r="620" spans="1:20" ht="13.2">
      <c r="A620" s="166"/>
      <c r="B620" s="166"/>
      <c r="C620" s="167"/>
      <c r="D620" s="103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5"/>
      <c r="T620" s="105"/>
    </row>
    <row r="621" spans="1:20" ht="13.2">
      <c r="A621" s="166"/>
      <c r="B621" s="166"/>
      <c r="C621" s="167"/>
      <c r="D621" s="103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5"/>
      <c r="T621" s="105"/>
    </row>
    <row r="622" spans="1:20" ht="13.2">
      <c r="A622" s="166"/>
      <c r="B622" s="166"/>
      <c r="C622" s="167"/>
      <c r="D622" s="103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5"/>
      <c r="T622" s="105"/>
    </row>
    <row r="623" spans="1:20" ht="13.2">
      <c r="A623" s="166"/>
      <c r="B623" s="166"/>
      <c r="C623" s="167"/>
      <c r="D623" s="103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5"/>
      <c r="T623" s="105"/>
    </row>
    <row r="624" spans="1:20" ht="13.2">
      <c r="A624" s="166"/>
      <c r="B624" s="166"/>
      <c r="C624" s="167"/>
      <c r="D624" s="103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5"/>
      <c r="T624" s="105"/>
    </row>
    <row r="625" spans="1:20" ht="13.2">
      <c r="A625" s="166"/>
      <c r="B625" s="166"/>
      <c r="C625" s="167"/>
      <c r="D625" s="103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5"/>
      <c r="T625" s="105"/>
    </row>
    <row r="626" spans="1:20" ht="13.2">
      <c r="A626" s="166"/>
      <c r="B626" s="166"/>
      <c r="C626" s="167"/>
      <c r="D626" s="103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5"/>
      <c r="T626" s="105"/>
    </row>
    <row r="627" spans="1:20" ht="13.2">
      <c r="A627" s="166"/>
      <c r="B627" s="166"/>
      <c r="C627" s="167"/>
      <c r="D627" s="103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5"/>
      <c r="T627" s="105"/>
    </row>
    <row r="628" spans="1:20" ht="13.2">
      <c r="A628" s="166"/>
      <c r="B628" s="166"/>
      <c r="C628" s="167"/>
      <c r="D628" s="103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5"/>
      <c r="T628" s="105"/>
    </row>
    <row r="629" spans="1:20" ht="13.2">
      <c r="A629" s="166"/>
      <c r="B629" s="166"/>
      <c r="C629" s="167"/>
      <c r="D629" s="103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5"/>
      <c r="T629" s="105"/>
    </row>
    <row r="630" spans="1:20" ht="13.2">
      <c r="A630" s="166"/>
      <c r="B630" s="166"/>
      <c r="C630" s="167"/>
      <c r="D630" s="103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5"/>
      <c r="T630" s="105"/>
    </row>
    <row r="631" spans="1:20" ht="13.2">
      <c r="A631" s="166"/>
      <c r="B631" s="166"/>
      <c r="C631" s="167"/>
      <c r="D631" s="103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5"/>
      <c r="T631" s="105"/>
    </row>
    <row r="632" spans="1:20" ht="13.2">
      <c r="A632" s="166"/>
      <c r="B632" s="166"/>
      <c r="C632" s="167"/>
      <c r="D632" s="103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5"/>
      <c r="T632" s="105"/>
    </row>
    <row r="633" spans="1:20" ht="13.2">
      <c r="A633" s="166"/>
      <c r="B633" s="166"/>
      <c r="C633" s="167"/>
      <c r="D633" s="103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5"/>
      <c r="T633" s="105"/>
    </row>
    <row r="634" spans="1:20" ht="13.2">
      <c r="A634" s="166"/>
      <c r="B634" s="166"/>
      <c r="C634" s="167"/>
      <c r="D634" s="103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5"/>
      <c r="T634" s="105"/>
    </row>
    <row r="635" spans="1:20" ht="13.2">
      <c r="A635" s="166"/>
      <c r="B635" s="166"/>
      <c r="C635" s="167"/>
      <c r="D635" s="103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5"/>
      <c r="T635" s="105"/>
    </row>
    <row r="636" spans="1:20" ht="13.2">
      <c r="A636" s="166"/>
      <c r="B636" s="166"/>
      <c r="C636" s="167"/>
      <c r="D636" s="103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5"/>
      <c r="T636" s="105"/>
    </row>
    <row r="637" spans="1:20" ht="13.2">
      <c r="A637" s="166"/>
      <c r="B637" s="166"/>
      <c r="C637" s="167"/>
      <c r="D637" s="103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5"/>
      <c r="T637" s="105"/>
    </row>
    <row r="638" spans="1:20" ht="13.2">
      <c r="A638" s="166"/>
      <c r="B638" s="166"/>
      <c r="C638" s="167"/>
      <c r="D638" s="103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5"/>
      <c r="T638" s="105"/>
    </row>
    <row r="639" spans="1:20" ht="13.2">
      <c r="A639" s="166"/>
      <c r="B639" s="166"/>
      <c r="C639" s="167"/>
      <c r="D639" s="103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5"/>
      <c r="T639" s="105"/>
    </row>
    <row r="640" spans="1:20" ht="13.2">
      <c r="A640" s="166"/>
      <c r="B640" s="166"/>
      <c r="C640" s="167"/>
      <c r="D640" s="103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5"/>
      <c r="T640" s="105"/>
    </row>
    <row r="641" spans="1:20" ht="13.2">
      <c r="A641" s="166"/>
      <c r="B641" s="166"/>
      <c r="C641" s="167"/>
      <c r="D641" s="103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5"/>
      <c r="T641" s="105"/>
    </row>
    <row r="642" spans="1:20" ht="13.2">
      <c r="A642" s="166"/>
      <c r="B642" s="166"/>
      <c r="C642" s="167"/>
      <c r="D642" s="103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5"/>
      <c r="T642" s="105"/>
    </row>
    <row r="643" spans="1:20" ht="13.2">
      <c r="A643" s="166"/>
      <c r="B643" s="166"/>
      <c r="C643" s="167"/>
      <c r="D643" s="103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5"/>
      <c r="T643" s="105"/>
    </row>
    <row r="644" spans="1:20" ht="13.2">
      <c r="A644" s="166"/>
      <c r="B644" s="166"/>
      <c r="C644" s="167"/>
      <c r="D644" s="103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5"/>
      <c r="T644" s="105"/>
    </row>
    <row r="645" spans="1:20" ht="13.2">
      <c r="A645" s="166"/>
      <c r="B645" s="166"/>
      <c r="C645" s="167"/>
      <c r="D645" s="103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5"/>
      <c r="T645" s="105"/>
    </row>
    <row r="646" spans="1:20" ht="13.2">
      <c r="A646" s="166"/>
      <c r="B646" s="166"/>
      <c r="C646" s="167"/>
      <c r="D646" s="103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5"/>
      <c r="T646" s="105"/>
    </row>
    <row r="647" spans="1:20" ht="13.2">
      <c r="A647" s="166"/>
      <c r="B647" s="166"/>
      <c r="C647" s="167"/>
      <c r="D647" s="103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5"/>
      <c r="T647" s="105"/>
    </row>
    <row r="648" spans="1:20" ht="13.2">
      <c r="A648" s="166"/>
      <c r="B648" s="166"/>
      <c r="C648" s="167"/>
      <c r="D648" s="103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5"/>
      <c r="T648" s="105"/>
    </row>
    <row r="649" spans="1:20" ht="13.2">
      <c r="A649" s="166"/>
      <c r="B649" s="166"/>
      <c r="C649" s="167"/>
      <c r="D649" s="103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5"/>
      <c r="T649" s="105"/>
    </row>
    <row r="650" spans="1:20" ht="13.2">
      <c r="A650" s="166"/>
      <c r="B650" s="166"/>
      <c r="C650" s="167"/>
      <c r="D650" s="103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5"/>
      <c r="T650" s="105"/>
    </row>
    <row r="651" spans="1:20" ht="13.2">
      <c r="A651" s="166"/>
      <c r="B651" s="166"/>
      <c r="C651" s="167"/>
      <c r="D651" s="103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5"/>
      <c r="T651" s="105"/>
    </row>
    <row r="652" spans="1:20" ht="13.2">
      <c r="A652" s="166"/>
      <c r="B652" s="166"/>
      <c r="C652" s="167"/>
      <c r="D652" s="103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5"/>
      <c r="T652" s="105"/>
    </row>
    <row r="653" spans="1:20" ht="13.2">
      <c r="A653" s="166"/>
      <c r="B653" s="166"/>
      <c r="C653" s="167"/>
      <c r="D653" s="103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5"/>
      <c r="T653" s="105"/>
    </row>
    <row r="654" spans="1:20" ht="13.2">
      <c r="A654" s="166"/>
      <c r="B654" s="166"/>
      <c r="C654" s="167"/>
      <c r="D654" s="103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5"/>
      <c r="T654" s="105"/>
    </row>
    <row r="655" spans="1:20" ht="13.2">
      <c r="A655" s="166"/>
      <c r="B655" s="166"/>
      <c r="C655" s="167"/>
      <c r="D655" s="103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5"/>
      <c r="T655" s="105"/>
    </row>
    <row r="656" spans="1:20" ht="13.2">
      <c r="A656" s="166"/>
      <c r="B656" s="166"/>
      <c r="C656" s="167"/>
      <c r="D656" s="103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5"/>
      <c r="T656" s="105"/>
    </row>
    <row r="657" spans="1:20" ht="13.2">
      <c r="A657" s="166"/>
      <c r="B657" s="166"/>
      <c r="C657" s="167"/>
      <c r="D657" s="103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5"/>
      <c r="T657" s="105"/>
    </row>
    <row r="658" spans="1:20" ht="13.2">
      <c r="A658" s="166"/>
      <c r="B658" s="166"/>
      <c r="C658" s="167"/>
      <c r="D658" s="103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5"/>
      <c r="T658" s="105"/>
    </row>
    <row r="659" spans="1:20" ht="13.2">
      <c r="A659" s="166"/>
      <c r="B659" s="166"/>
      <c r="C659" s="167"/>
      <c r="D659" s="103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5"/>
      <c r="T659" s="105"/>
    </row>
    <row r="660" spans="1:20" ht="13.2">
      <c r="A660" s="166"/>
      <c r="B660" s="166"/>
      <c r="C660" s="167"/>
      <c r="D660" s="103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5"/>
      <c r="T660" s="105"/>
    </row>
    <row r="661" spans="1:20" ht="13.2">
      <c r="A661" s="166"/>
      <c r="B661" s="166"/>
      <c r="C661" s="167"/>
      <c r="D661" s="103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5"/>
      <c r="T661" s="105"/>
    </row>
    <row r="662" spans="1:20" ht="13.2">
      <c r="A662" s="166"/>
      <c r="B662" s="166"/>
      <c r="C662" s="167"/>
      <c r="D662" s="103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5"/>
      <c r="T662" s="105"/>
    </row>
    <row r="663" spans="1:20" ht="13.2">
      <c r="A663" s="166"/>
      <c r="B663" s="166"/>
      <c r="C663" s="167"/>
      <c r="D663" s="103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5"/>
      <c r="T663" s="105"/>
    </row>
    <row r="664" spans="1:20" ht="13.2">
      <c r="A664" s="166"/>
      <c r="B664" s="166"/>
      <c r="C664" s="167"/>
      <c r="D664" s="103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5"/>
      <c r="T664" s="105"/>
    </row>
    <row r="665" spans="1:20" ht="13.2">
      <c r="A665" s="166"/>
      <c r="B665" s="166"/>
      <c r="C665" s="167"/>
      <c r="D665" s="103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5"/>
      <c r="T665" s="105"/>
    </row>
    <row r="666" spans="1:20" ht="13.2">
      <c r="A666" s="166"/>
      <c r="B666" s="166"/>
      <c r="C666" s="167"/>
      <c r="D666" s="103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5"/>
      <c r="T666" s="105"/>
    </row>
    <row r="667" spans="1:20" ht="13.2">
      <c r="A667" s="166"/>
      <c r="B667" s="166"/>
      <c r="C667" s="167"/>
      <c r="D667" s="103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5"/>
      <c r="T667" s="105"/>
    </row>
    <row r="668" spans="1:20" ht="13.2">
      <c r="A668" s="166"/>
      <c r="B668" s="166"/>
      <c r="C668" s="167"/>
      <c r="D668" s="103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5"/>
      <c r="T668" s="105"/>
    </row>
    <row r="669" spans="1:20" ht="13.2">
      <c r="A669" s="166"/>
      <c r="B669" s="166"/>
      <c r="C669" s="167"/>
      <c r="D669" s="103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5"/>
      <c r="T669" s="105"/>
    </row>
    <row r="670" spans="1:20" ht="13.2">
      <c r="A670" s="166"/>
      <c r="B670" s="166"/>
      <c r="C670" s="167"/>
      <c r="D670" s="103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5"/>
      <c r="T670" s="105"/>
    </row>
    <row r="671" spans="1:20" ht="13.2">
      <c r="A671" s="166"/>
      <c r="B671" s="166"/>
      <c r="C671" s="167"/>
      <c r="D671" s="103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5"/>
      <c r="T671" s="105"/>
    </row>
    <row r="672" spans="1:20" ht="13.2">
      <c r="A672" s="166"/>
      <c r="B672" s="166"/>
      <c r="C672" s="167"/>
      <c r="D672" s="103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5"/>
      <c r="T672" s="105"/>
    </row>
    <row r="673" spans="1:20" ht="13.2">
      <c r="A673" s="166"/>
      <c r="B673" s="166"/>
      <c r="C673" s="167"/>
      <c r="D673" s="103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5"/>
      <c r="T673" s="105"/>
    </row>
    <row r="674" spans="1:20" ht="13.2">
      <c r="A674" s="166"/>
      <c r="B674" s="166"/>
      <c r="C674" s="167"/>
      <c r="D674" s="103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5"/>
      <c r="T674" s="105"/>
    </row>
    <row r="675" spans="1:20" ht="13.2">
      <c r="A675" s="166"/>
      <c r="B675" s="166"/>
      <c r="C675" s="167"/>
      <c r="D675" s="103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5"/>
      <c r="T675" s="105"/>
    </row>
    <row r="676" spans="1:20" ht="13.2">
      <c r="A676" s="166"/>
      <c r="B676" s="166"/>
      <c r="C676" s="167"/>
      <c r="D676" s="103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5"/>
      <c r="T676" s="105"/>
    </row>
    <row r="677" spans="1:20" ht="13.2">
      <c r="A677" s="166"/>
      <c r="B677" s="166"/>
      <c r="C677" s="167"/>
      <c r="D677" s="103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5"/>
      <c r="T677" s="105"/>
    </row>
    <row r="678" spans="1:20" ht="13.2">
      <c r="A678" s="166"/>
      <c r="B678" s="166"/>
      <c r="C678" s="167"/>
      <c r="D678" s="103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5"/>
      <c r="T678" s="105"/>
    </row>
    <row r="679" spans="1:20" ht="13.2">
      <c r="A679" s="166"/>
      <c r="B679" s="166"/>
      <c r="C679" s="167"/>
      <c r="D679" s="103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5"/>
      <c r="T679" s="105"/>
    </row>
    <row r="680" spans="1:20" ht="13.2">
      <c r="A680" s="166"/>
      <c r="B680" s="166"/>
      <c r="C680" s="167"/>
      <c r="D680" s="103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5"/>
      <c r="T680" s="105"/>
    </row>
    <row r="681" spans="1:20" ht="13.2">
      <c r="A681" s="166"/>
      <c r="B681" s="166"/>
      <c r="C681" s="167"/>
      <c r="D681" s="103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5"/>
      <c r="T681" s="105"/>
    </row>
    <row r="682" spans="1:20" ht="13.2">
      <c r="A682" s="166"/>
      <c r="B682" s="166"/>
      <c r="C682" s="167"/>
      <c r="D682" s="103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5"/>
      <c r="T682" s="105"/>
    </row>
    <row r="683" spans="1:20" ht="13.2">
      <c r="A683" s="166"/>
      <c r="B683" s="166"/>
      <c r="C683" s="167"/>
      <c r="D683" s="103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5"/>
      <c r="T683" s="105"/>
    </row>
    <row r="684" spans="1:20" ht="13.2">
      <c r="A684" s="166"/>
      <c r="B684" s="166"/>
      <c r="C684" s="167"/>
      <c r="D684" s="103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5"/>
      <c r="T684" s="105"/>
    </row>
    <row r="685" spans="1:20" ht="13.2">
      <c r="A685" s="166"/>
      <c r="B685" s="166"/>
      <c r="C685" s="167"/>
      <c r="D685" s="103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5"/>
      <c r="T685" s="105"/>
    </row>
    <row r="686" spans="1:20" ht="13.2">
      <c r="A686" s="166"/>
      <c r="B686" s="166"/>
      <c r="C686" s="167"/>
      <c r="D686" s="103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5"/>
      <c r="T686" s="105"/>
    </row>
    <row r="687" spans="1:20" ht="13.2">
      <c r="A687" s="166"/>
      <c r="B687" s="166"/>
      <c r="C687" s="167"/>
      <c r="D687" s="103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5"/>
      <c r="T687" s="105"/>
    </row>
    <row r="688" spans="1:20" ht="13.2">
      <c r="A688" s="166"/>
      <c r="B688" s="166"/>
      <c r="C688" s="167"/>
      <c r="D688" s="103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5"/>
      <c r="T688" s="105"/>
    </row>
    <row r="689" spans="1:20" ht="13.2">
      <c r="A689" s="166"/>
      <c r="B689" s="166"/>
      <c r="C689" s="167"/>
      <c r="D689" s="103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5"/>
      <c r="T689" s="105"/>
    </row>
    <row r="690" spans="1:20" ht="13.2">
      <c r="A690" s="166"/>
      <c r="B690" s="166"/>
      <c r="C690" s="167"/>
      <c r="D690" s="103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5"/>
      <c r="T690" s="105"/>
    </row>
    <row r="691" spans="1:20" ht="13.2">
      <c r="A691" s="166"/>
      <c r="B691" s="166"/>
      <c r="C691" s="167"/>
      <c r="D691" s="103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5"/>
      <c r="T691" s="105"/>
    </row>
    <row r="692" spans="1:20" ht="13.2">
      <c r="A692" s="166"/>
      <c r="B692" s="166"/>
      <c r="C692" s="167"/>
      <c r="D692" s="103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5"/>
      <c r="T692" s="105"/>
    </row>
    <row r="693" spans="1:20" ht="13.2">
      <c r="A693" s="166"/>
      <c r="B693" s="166"/>
      <c r="C693" s="167"/>
      <c r="D693" s="103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5"/>
      <c r="T693" s="105"/>
    </row>
    <row r="694" spans="1:20" ht="13.2">
      <c r="A694" s="166"/>
      <c r="B694" s="166"/>
      <c r="C694" s="167"/>
      <c r="D694" s="103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5"/>
      <c r="T694" s="105"/>
    </row>
    <row r="695" spans="1:20" ht="13.2">
      <c r="A695" s="166"/>
      <c r="B695" s="166"/>
      <c r="C695" s="167"/>
      <c r="D695" s="103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5"/>
      <c r="T695" s="105"/>
    </row>
    <row r="696" spans="1:20" ht="13.2">
      <c r="A696" s="166"/>
      <c r="B696" s="166"/>
      <c r="C696" s="167"/>
      <c r="D696" s="103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5"/>
      <c r="T696" s="105"/>
    </row>
    <row r="697" spans="1:20" ht="13.2">
      <c r="A697" s="166"/>
      <c r="B697" s="166"/>
      <c r="C697" s="167"/>
      <c r="D697" s="103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5"/>
      <c r="T697" s="105"/>
    </row>
    <row r="698" spans="1:20" ht="13.2">
      <c r="A698" s="166"/>
      <c r="B698" s="166"/>
      <c r="C698" s="167"/>
      <c r="D698" s="103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5"/>
      <c r="T698" s="105"/>
    </row>
    <row r="699" spans="1:20" ht="13.2">
      <c r="A699" s="166"/>
      <c r="B699" s="166"/>
      <c r="C699" s="167"/>
      <c r="D699" s="103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5"/>
      <c r="T699" s="105"/>
    </row>
    <row r="700" spans="1:20" ht="13.2">
      <c r="A700" s="166"/>
      <c r="B700" s="166"/>
      <c r="C700" s="167"/>
      <c r="D700" s="103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5"/>
      <c r="T700" s="105"/>
    </row>
    <row r="701" spans="1:20" ht="13.2">
      <c r="A701" s="166"/>
      <c r="B701" s="166"/>
      <c r="C701" s="167"/>
      <c r="D701" s="103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5"/>
      <c r="T701" s="105"/>
    </row>
    <row r="702" spans="1:20" ht="13.2">
      <c r="A702" s="166"/>
      <c r="B702" s="166"/>
      <c r="C702" s="167"/>
      <c r="D702" s="103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5"/>
      <c r="T702" s="105"/>
    </row>
    <row r="703" spans="1:20" ht="13.2">
      <c r="A703" s="166"/>
      <c r="B703" s="166"/>
      <c r="C703" s="167"/>
      <c r="D703" s="103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5"/>
      <c r="T703" s="105"/>
    </row>
    <row r="704" spans="1:20" ht="13.2">
      <c r="A704" s="166"/>
      <c r="B704" s="166"/>
      <c r="C704" s="167"/>
      <c r="D704" s="103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5"/>
      <c r="T704" s="105"/>
    </row>
    <row r="705" spans="1:20" ht="13.2">
      <c r="A705" s="166"/>
      <c r="B705" s="166"/>
      <c r="C705" s="167"/>
      <c r="D705" s="103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5"/>
      <c r="T705" s="105"/>
    </row>
    <row r="706" spans="1:20" ht="13.2">
      <c r="A706" s="166"/>
      <c r="B706" s="166"/>
      <c r="C706" s="167"/>
      <c r="D706" s="103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5"/>
      <c r="T706" s="105"/>
    </row>
    <row r="707" spans="1:20" ht="13.2">
      <c r="A707" s="166"/>
      <c r="B707" s="166"/>
      <c r="C707" s="167"/>
      <c r="D707" s="103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5"/>
      <c r="T707" s="105"/>
    </row>
    <row r="708" spans="1:20" ht="13.2">
      <c r="A708" s="166"/>
      <c r="B708" s="166"/>
      <c r="C708" s="167"/>
      <c r="D708" s="103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5"/>
      <c r="T708" s="105"/>
    </row>
    <row r="709" spans="1:20" ht="13.2">
      <c r="A709" s="166"/>
      <c r="B709" s="166"/>
      <c r="C709" s="167"/>
      <c r="D709" s="103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5"/>
      <c r="T709" s="105"/>
    </row>
    <row r="710" spans="1:20" ht="13.2">
      <c r="A710" s="166"/>
      <c r="B710" s="166"/>
      <c r="C710" s="167"/>
      <c r="D710" s="103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5"/>
      <c r="T710" s="105"/>
    </row>
    <row r="711" spans="1:20" ht="13.2">
      <c r="A711" s="166"/>
      <c r="B711" s="166"/>
      <c r="C711" s="167"/>
      <c r="D711" s="103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5"/>
      <c r="T711" s="105"/>
    </row>
    <row r="712" spans="1:20" ht="13.2">
      <c r="A712" s="166"/>
      <c r="B712" s="166"/>
      <c r="C712" s="167"/>
      <c r="D712" s="103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5"/>
      <c r="T712" s="105"/>
    </row>
    <row r="713" spans="1:20" ht="13.2">
      <c r="A713" s="166"/>
      <c r="B713" s="166"/>
      <c r="C713" s="167"/>
      <c r="D713" s="103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5"/>
      <c r="T713" s="105"/>
    </row>
    <row r="714" spans="1:20" ht="13.2">
      <c r="A714" s="166"/>
      <c r="B714" s="166"/>
      <c r="C714" s="167"/>
      <c r="D714" s="103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5"/>
      <c r="T714" s="105"/>
    </row>
    <row r="715" spans="1:20" ht="13.2">
      <c r="A715" s="166"/>
      <c r="B715" s="166"/>
      <c r="C715" s="167"/>
      <c r="D715" s="103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5"/>
      <c r="T715" s="105"/>
    </row>
    <row r="716" spans="1:20" ht="13.2">
      <c r="A716" s="166"/>
      <c r="B716" s="166"/>
      <c r="C716" s="167"/>
      <c r="D716" s="103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5"/>
      <c r="T716" s="105"/>
    </row>
    <row r="717" spans="1:20" ht="13.2">
      <c r="A717" s="166"/>
      <c r="B717" s="166"/>
      <c r="C717" s="167"/>
      <c r="D717" s="103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5"/>
      <c r="T717" s="105"/>
    </row>
    <row r="718" spans="1:20" ht="13.2">
      <c r="A718" s="166"/>
      <c r="B718" s="166"/>
      <c r="C718" s="167"/>
      <c r="D718" s="103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5"/>
      <c r="T718" s="105"/>
    </row>
    <row r="719" spans="1:20" ht="13.2">
      <c r="A719" s="166"/>
      <c r="B719" s="166"/>
      <c r="C719" s="167"/>
      <c r="D719" s="103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5"/>
      <c r="T719" s="105"/>
    </row>
    <row r="720" spans="1:20" ht="13.2">
      <c r="A720" s="166"/>
      <c r="B720" s="166"/>
      <c r="C720" s="167"/>
      <c r="D720" s="103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5"/>
      <c r="T720" s="105"/>
    </row>
    <row r="721" spans="1:20" ht="13.2">
      <c r="A721" s="166"/>
      <c r="B721" s="166"/>
      <c r="C721" s="167"/>
      <c r="D721" s="103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5"/>
      <c r="T721" s="105"/>
    </row>
    <row r="722" spans="1:20" ht="13.2">
      <c r="A722" s="166"/>
      <c r="B722" s="166"/>
      <c r="C722" s="167"/>
      <c r="D722" s="103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5"/>
      <c r="T722" s="105"/>
    </row>
    <row r="723" spans="1:20" ht="13.2">
      <c r="A723" s="166"/>
      <c r="B723" s="166"/>
      <c r="C723" s="167"/>
      <c r="D723" s="103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5"/>
      <c r="T723" s="105"/>
    </row>
    <row r="724" spans="1:20" ht="13.2">
      <c r="A724" s="166"/>
      <c r="B724" s="166"/>
      <c r="C724" s="167"/>
      <c r="D724" s="103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5"/>
      <c r="T724" s="105"/>
    </row>
    <row r="725" spans="1:20" ht="13.2">
      <c r="A725" s="166"/>
      <c r="B725" s="166"/>
      <c r="C725" s="167"/>
      <c r="D725" s="103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5"/>
      <c r="T725" s="105"/>
    </row>
    <row r="726" spans="1:20" ht="13.2">
      <c r="A726" s="166"/>
      <c r="B726" s="166"/>
      <c r="C726" s="167"/>
      <c r="D726" s="103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5"/>
      <c r="T726" s="105"/>
    </row>
    <row r="727" spans="1:20" ht="13.2">
      <c r="A727" s="166"/>
      <c r="B727" s="166"/>
      <c r="C727" s="167"/>
      <c r="D727" s="103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5"/>
      <c r="T727" s="105"/>
    </row>
    <row r="728" spans="1:20" ht="13.2">
      <c r="A728" s="166"/>
      <c r="B728" s="166"/>
      <c r="C728" s="167"/>
      <c r="D728" s="103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5"/>
      <c r="T728" s="105"/>
    </row>
    <row r="729" spans="1:20" ht="13.2">
      <c r="A729" s="166"/>
      <c r="B729" s="166"/>
      <c r="C729" s="167"/>
      <c r="D729" s="103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5"/>
      <c r="T729" s="105"/>
    </row>
    <row r="730" spans="1:20" ht="13.2">
      <c r="A730" s="166"/>
      <c r="B730" s="166"/>
      <c r="C730" s="167"/>
      <c r="D730" s="103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5"/>
      <c r="T730" s="105"/>
    </row>
    <row r="731" spans="1:20" ht="13.2">
      <c r="A731" s="166"/>
      <c r="B731" s="166"/>
      <c r="C731" s="167"/>
      <c r="D731" s="103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5"/>
      <c r="T731" s="105"/>
    </row>
    <row r="732" spans="1:20" ht="13.2">
      <c r="A732" s="166"/>
      <c r="B732" s="166"/>
      <c r="C732" s="167"/>
      <c r="D732" s="103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5"/>
      <c r="T732" s="105"/>
    </row>
    <row r="733" spans="1:20" ht="13.2">
      <c r="A733" s="166"/>
      <c r="B733" s="166"/>
      <c r="C733" s="167"/>
      <c r="D733" s="103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5"/>
      <c r="T733" s="105"/>
    </row>
    <row r="734" spans="1:20" ht="13.2">
      <c r="A734" s="166"/>
      <c r="B734" s="166"/>
      <c r="C734" s="167"/>
      <c r="D734" s="103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5"/>
      <c r="T734" s="105"/>
    </row>
    <row r="735" spans="1:20" ht="13.2">
      <c r="A735" s="166"/>
      <c r="B735" s="166"/>
      <c r="C735" s="167"/>
      <c r="D735" s="103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5"/>
      <c r="T735" s="105"/>
    </row>
    <row r="736" spans="1:20" ht="13.2">
      <c r="A736" s="166"/>
      <c r="B736" s="166"/>
      <c r="C736" s="167"/>
      <c r="D736" s="103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5"/>
      <c r="T736" s="105"/>
    </row>
    <row r="737" spans="1:20" ht="13.2">
      <c r="A737" s="166"/>
      <c r="B737" s="166"/>
      <c r="C737" s="167"/>
      <c r="D737" s="103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5"/>
      <c r="T737" s="105"/>
    </row>
    <row r="738" spans="1:20" ht="13.2">
      <c r="A738" s="166"/>
      <c r="B738" s="166"/>
      <c r="C738" s="167"/>
      <c r="D738" s="103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5"/>
      <c r="T738" s="105"/>
    </row>
    <row r="739" spans="1:20" ht="13.2">
      <c r="A739" s="166"/>
      <c r="B739" s="166"/>
      <c r="C739" s="167"/>
      <c r="D739" s="103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5"/>
      <c r="T739" s="105"/>
    </row>
    <row r="740" spans="1:20" ht="13.2">
      <c r="A740" s="166"/>
      <c r="B740" s="166"/>
      <c r="C740" s="167"/>
      <c r="D740" s="103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5"/>
      <c r="T740" s="105"/>
    </row>
    <row r="741" spans="1:20" ht="13.2">
      <c r="A741" s="166"/>
      <c r="B741" s="166"/>
      <c r="C741" s="167"/>
      <c r="D741" s="103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5"/>
      <c r="T741" s="105"/>
    </row>
    <row r="742" spans="1:20" ht="13.2">
      <c r="A742" s="166"/>
      <c r="B742" s="166"/>
      <c r="C742" s="167"/>
      <c r="D742" s="103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5"/>
      <c r="T742" s="105"/>
    </row>
    <row r="743" spans="1:20" ht="13.2">
      <c r="A743" s="166"/>
      <c r="B743" s="166"/>
      <c r="C743" s="167"/>
      <c r="D743" s="103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5"/>
      <c r="T743" s="105"/>
    </row>
    <row r="744" spans="1:20" ht="13.2">
      <c r="A744" s="166"/>
      <c r="B744" s="166"/>
      <c r="C744" s="167"/>
      <c r="D744" s="103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5"/>
      <c r="T744" s="105"/>
    </row>
    <row r="745" spans="1:20" ht="13.2">
      <c r="A745" s="166"/>
      <c r="B745" s="166"/>
      <c r="C745" s="167"/>
      <c r="D745" s="103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5"/>
      <c r="T745" s="105"/>
    </row>
    <row r="746" spans="1:20" ht="13.2">
      <c r="A746" s="166"/>
      <c r="B746" s="166"/>
      <c r="C746" s="167"/>
      <c r="D746" s="103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5"/>
      <c r="T746" s="105"/>
    </row>
    <row r="747" spans="1:20" ht="13.2">
      <c r="A747" s="166"/>
      <c r="B747" s="166"/>
      <c r="C747" s="167"/>
      <c r="D747" s="103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5"/>
      <c r="T747" s="105"/>
    </row>
    <row r="748" spans="1:20" ht="13.2">
      <c r="A748" s="166"/>
      <c r="B748" s="166"/>
      <c r="C748" s="167"/>
      <c r="D748" s="103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5"/>
      <c r="T748" s="105"/>
    </row>
    <row r="749" spans="1:20" ht="13.2">
      <c r="A749" s="166"/>
      <c r="B749" s="166"/>
      <c r="C749" s="167"/>
      <c r="D749" s="103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5"/>
      <c r="T749" s="105"/>
    </row>
    <row r="750" spans="1:20" ht="13.2">
      <c r="A750" s="166"/>
      <c r="B750" s="166"/>
      <c r="C750" s="167"/>
      <c r="D750" s="103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5"/>
      <c r="T750" s="105"/>
    </row>
    <row r="751" spans="1:20" ht="13.2">
      <c r="A751" s="166"/>
      <c r="B751" s="166"/>
      <c r="C751" s="167"/>
      <c r="D751" s="103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5"/>
      <c r="T751" s="105"/>
    </row>
    <row r="752" spans="1:20" ht="13.2">
      <c r="A752" s="166"/>
      <c r="B752" s="166"/>
      <c r="C752" s="167"/>
      <c r="D752" s="103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5"/>
      <c r="T752" s="105"/>
    </row>
    <row r="753" spans="1:20" ht="13.2">
      <c r="A753" s="166"/>
      <c r="B753" s="166"/>
      <c r="C753" s="167"/>
      <c r="D753" s="103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5"/>
      <c r="T753" s="105"/>
    </row>
    <row r="754" spans="1:20" ht="13.2">
      <c r="A754" s="166"/>
      <c r="B754" s="166"/>
      <c r="C754" s="167"/>
      <c r="D754" s="103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5"/>
      <c r="T754" s="105"/>
    </row>
    <row r="755" spans="1:20" ht="13.2">
      <c r="A755" s="166"/>
      <c r="B755" s="166"/>
      <c r="C755" s="167"/>
      <c r="D755" s="103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5"/>
      <c r="T755" s="105"/>
    </row>
    <row r="756" spans="1:20" ht="13.2">
      <c r="A756" s="166"/>
      <c r="B756" s="166"/>
      <c r="C756" s="167"/>
      <c r="D756" s="103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5"/>
      <c r="T756" s="105"/>
    </row>
    <row r="757" spans="1:20" ht="13.2">
      <c r="A757" s="166"/>
      <c r="B757" s="166"/>
      <c r="C757" s="167"/>
      <c r="D757" s="103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5"/>
      <c r="T757" s="105"/>
    </row>
    <row r="758" spans="1:20" ht="13.2">
      <c r="A758" s="166"/>
      <c r="B758" s="166"/>
      <c r="C758" s="167"/>
      <c r="D758" s="103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5"/>
      <c r="T758" s="105"/>
    </row>
    <row r="759" spans="1:20" ht="13.2">
      <c r="A759" s="166"/>
      <c r="B759" s="166"/>
      <c r="C759" s="167"/>
      <c r="D759" s="103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5"/>
      <c r="T759" s="105"/>
    </row>
    <row r="760" spans="1:20" ht="13.2">
      <c r="A760" s="166"/>
      <c r="B760" s="166"/>
      <c r="C760" s="167"/>
      <c r="D760" s="103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5"/>
      <c r="T760" s="105"/>
    </row>
    <row r="761" spans="1:20" ht="13.2">
      <c r="A761" s="166"/>
      <c r="B761" s="166"/>
      <c r="C761" s="167"/>
      <c r="D761" s="103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5"/>
      <c r="T761" s="105"/>
    </row>
    <row r="762" spans="1:20" ht="13.2">
      <c r="A762" s="166"/>
      <c r="B762" s="166"/>
      <c r="C762" s="167"/>
      <c r="D762" s="103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5"/>
      <c r="T762" s="105"/>
    </row>
    <row r="763" spans="1:20" ht="13.2">
      <c r="A763" s="166"/>
      <c r="B763" s="166"/>
      <c r="C763" s="167"/>
      <c r="D763" s="103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5"/>
      <c r="T763" s="105"/>
    </row>
    <row r="764" spans="1:20" ht="13.2">
      <c r="A764" s="166"/>
      <c r="B764" s="166"/>
      <c r="C764" s="167"/>
      <c r="D764" s="103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5"/>
      <c r="T764" s="105"/>
    </row>
    <row r="765" spans="1:20" ht="13.2">
      <c r="A765" s="166"/>
      <c r="B765" s="166"/>
      <c r="C765" s="167"/>
      <c r="D765" s="103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5"/>
      <c r="T765" s="105"/>
    </row>
    <row r="766" spans="1:20" ht="13.2">
      <c r="A766" s="166"/>
      <c r="B766" s="166"/>
      <c r="C766" s="167"/>
      <c r="D766" s="103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5"/>
      <c r="T766" s="105"/>
    </row>
    <row r="767" spans="1:20" ht="13.2">
      <c r="A767" s="166"/>
      <c r="B767" s="166"/>
      <c r="C767" s="167"/>
      <c r="D767" s="103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5"/>
      <c r="T767" s="105"/>
    </row>
    <row r="768" spans="1:20" ht="13.2">
      <c r="A768" s="166"/>
      <c r="B768" s="166"/>
      <c r="C768" s="167"/>
      <c r="D768" s="103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5"/>
      <c r="T768" s="105"/>
    </row>
    <row r="769" spans="1:20" ht="13.2">
      <c r="A769" s="166"/>
      <c r="B769" s="166"/>
      <c r="C769" s="167"/>
      <c r="D769" s="103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5"/>
      <c r="T769" s="105"/>
    </row>
    <row r="770" spans="1:20" ht="13.2">
      <c r="A770" s="166"/>
      <c r="B770" s="166"/>
      <c r="C770" s="167"/>
      <c r="D770" s="103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5"/>
      <c r="T770" s="105"/>
    </row>
    <row r="771" spans="1:20" ht="13.2">
      <c r="A771" s="166"/>
      <c r="B771" s="166"/>
      <c r="C771" s="167"/>
      <c r="D771" s="103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5"/>
      <c r="T771" s="105"/>
    </row>
    <row r="772" spans="1:20" ht="13.2">
      <c r="A772" s="166"/>
      <c r="B772" s="166"/>
      <c r="C772" s="167"/>
      <c r="D772" s="103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5"/>
      <c r="T772" s="105"/>
    </row>
    <row r="773" spans="1:20" ht="13.2">
      <c r="A773" s="166"/>
      <c r="B773" s="166"/>
      <c r="C773" s="167"/>
      <c r="D773" s="103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5"/>
      <c r="T773" s="105"/>
    </row>
    <row r="774" spans="1:20" ht="13.2">
      <c r="A774" s="166"/>
      <c r="B774" s="166"/>
      <c r="C774" s="167"/>
      <c r="D774" s="103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5"/>
      <c r="T774" s="105"/>
    </row>
    <row r="775" spans="1:20" ht="13.2">
      <c r="A775" s="166"/>
      <c r="B775" s="166"/>
      <c r="C775" s="167"/>
      <c r="D775" s="103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5"/>
      <c r="T775" s="105"/>
    </row>
    <row r="776" spans="1:20" ht="13.2">
      <c r="A776" s="166"/>
      <c r="B776" s="166"/>
      <c r="C776" s="167"/>
      <c r="D776" s="103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5"/>
      <c r="T776" s="105"/>
    </row>
    <row r="777" spans="1:20" ht="13.2">
      <c r="A777" s="166"/>
      <c r="B777" s="166"/>
      <c r="C777" s="167"/>
      <c r="D777" s="103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5"/>
      <c r="T777" s="105"/>
    </row>
    <row r="778" spans="1:20" ht="13.2">
      <c r="A778" s="166"/>
      <c r="B778" s="166"/>
      <c r="C778" s="167"/>
      <c r="D778" s="103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5"/>
      <c r="T778" s="105"/>
    </row>
    <row r="779" spans="1:20" ht="13.2">
      <c r="A779" s="166"/>
      <c r="B779" s="166"/>
      <c r="C779" s="167"/>
      <c r="D779" s="103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5"/>
      <c r="T779" s="105"/>
    </row>
    <row r="780" spans="1:20" ht="13.2">
      <c r="A780" s="166"/>
      <c r="B780" s="166"/>
      <c r="C780" s="167"/>
      <c r="D780" s="103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5"/>
      <c r="T780" s="105"/>
    </row>
    <row r="781" spans="1:20" ht="13.2">
      <c r="A781" s="166"/>
      <c r="B781" s="166"/>
      <c r="C781" s="167"/>
      <c r="D781" s="103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5"/>
      <c r="T781" s="105"/>
    </row>
    <row r="782" spans="1:20" ht="13.2">
      <c r="A782" s="166"/>
      <c r="B782" s="166"/>
      <c r="C782" s="167"/>
      <c r="D782" s="103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5"/>
      <c r="T782" s="105"/>
    </row>
    <row r="783" spans="1:20" ht="13.2">
      <c r="A783" s="166"/>
      <c r="B783" s="166"/>
      <c r="C783" s="167"/>
      <c r="D783" s="103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5"/>
      <c r="T783" s="105"/>
    </row>
    <row r="784" spans="1:20" ht="13.2">
      <c r="A784" s="166"/>
      <c r="B784" s="166"/>
      <c r="C784" s="167"/>
      <c r="D784" s="103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5"/>
      <c r="T784" s="105"/>
    </row>
    <row r="785" spans="1:20" ht="13.2">
      <c r="A785" s="166"/>
      <c r="B785" s="166"/>
      <c r="C785" s="167"/>
      <c r="D785" s="103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5"/>
      <c r="T785" s="105"/>
    </row>
    <row r="786" spans="1:20" ht="13.2">
      <c r="A786" s="166"/>
      <c r="B786" s="166"/>
      <c r="C786" s="167"/>
      <c r="D786" s="103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5"/>
      <c r="T786" s="105"/>
    </row>
    <row r="787" spans="1:20" ht="13.2">
      <c r="A787" s="166"/>
      <c r="B787" s="166"/>
      <c r="C787" s="167"/>
      <c r="D787" s="103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5"/>
      <c r="T787" s="105"/>
    </row>
    <row r="788" spans="1:20" ht="13.2">
      <c r="A788" s="166"/>
      <c r="B788" s="166"/>
      <c r="C788" s="167"/>
      <c r="D788" s="103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5"/>
      <c r="T788" s="105"/>
    </row>
    <row r="789" spans="1:20" ht="13.2">
      <c r="A789" s="166"/>
      <c r="B789" s="166"/>
      <c r="C789" s="167"/>
      <c r="D789" s="103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5"/>
      <c r="T789" s="105"/>
    </row>
    <row r="790" spans="1:20" ht="13.2">
      <c r="A790" s="166"/>
      <c r="B790" s="166"/>
      <c r="C790" s="167"/>
      <c r="D790" s="103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5"/>
      <c r="T790" s="105"/>
    </row>
    <row r="791" spans="1:20" ht="13.2">
      <c r="A791" s="166"/>
      <c r="B791" s="166"/>
      <c r="C791" s="167"/>
      <c r="D791" s="103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5"/>
      <c r="T791" s="105"/>
    </row>
    <row r="792" spans="1:20" ht="13.2">
      <c r="A792" s="166"/>
      <c r="B792" s="166"/>
      <c r="C792" s="167"/>
      <c r="D792" s="103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5"/>
      <c r="T792" s="105"/>
    </row>
    <row r="793" spans="1:20" ht="13.2">
      <c r="A793" s="166"/>
      <c r="B793" s="166"/>
      <c r="C793" s="167"/>
      <c r="D793" s="103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5"/>
      <c r="T793" s="105"/>
    </row>
    <row r="794" spans="1:20" ht="13.2">
      <c r="A794" s="166"/>
      <c r="B794" s="166"/>
      <c r="C794" s="167"/>
      <c r="D794" s="103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5"/>
      <c r="T794" s="105"/>
    </row>
    <row r="795" spans="1:20" ht="13.2">
      <c r="A795" s="166"/>
      <c r="B795" s="166"/>
      <c r="C795" s="167"/>
      <c r="D795" s="103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5"/>
      <c r="T795" s="105"/>
    </row>
    <row r="796" spans="1:20" ht="13.2">
      <c r="A796" s="166"/>
      <c r="B796" s="166"/>
      <c r="C796" s="167"/>
      <c r="D796" s="103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5"/>
      <c r="T796" s="105"/>
    </row>
    <row r="797" spans="1:20" ht="13.2">
      <c r="A797" s="166"/>
      <c r="B797" s="166"/>
      <c r="C797" s="167"/>
      <c r="D797" s="103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5"/>
      <c r="T797" s="105"/>
    </row>
    <row r="798" spans="1:20" ht="13.2">
      <c r="A798" s="166"/>
      <c r="B798" s="166"/>
      <c r="C798" s="167"/>
      <c r="D798" s="103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5"/>
      <c r="T798" s="105"/>
    </row>
    <row r="799" spans="1:20" ht="13.2">
      <c r="A799" s="166"/>
      <c r="B799" s="166"/>
      <c r="C799" s="167"/>
      <c r="D799" s="103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5"/>
      <c r="T799" s="105"/>
    </row>
    <row r="800" spans="1:20" ht="13.2">
      <c r="A800" s="166"/>
      <c r="B800" s="166"/>
      <c r="C800" s="167"/>
      <c r="D800" s="103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5"/>
      <c r="T800" s="105"/>
    </row>
    <row r="801" spans="1:20" ht="13.2">
      <c r="A801" s="166"/>
      <c r="B801" s="166"/>
      <c r="C801" s="167"/>
      <c r="D801" s="103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5"/>
      <c r="T801" s="105"/>
    </row>
    <row r="802" spans="1:20" ht="13.2">
      <c r="A802" s="166"/>
      <c r="B802" s="166"/>
      <c r="C802" s="167"/>
      <c r="D802" s="103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5"/>
      <c r="T802" s="105"/>
    </row>
    <row r="803" spans="1:20" ht="13.2">
      <c r="A803" s="166"/>
      <c r="B803" s="166"/>
      <c r="C803" s="167"/>
      <c r="D803" s="103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5"/>
      <c r="T803" s="105"/>
    </row>
    <row r="804" spans="1:20" ht="13.2">
      <c r="A804" s="166"/>
      <c r="B804" s="166"/>
      <c r="C804" s="167"/>
      <c r="D804" s="103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5"/>
      <c r="T804" s="105"/>
    </row>
    <row r="805" spans="1:20" ht="13.2">
      <c r="A805" s="166"/>
      <c r="B805" s="166"/>
      <c r="C805" s="167"/>
      <c r="D805" s="103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5"/>
      <c r="T805" s="105"/>
    </row>
    <row r="806" spans="1:20" ht="13.2">
      <c r="A806" s="166"/>
      <c r="B806" s="166"/>
      <c r="C806" s="167"/>
      <c r="D806" s="103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5"/>
      <c r="T806" s="105"/>
    </row>
    <row r="807" spans="1:20" ht="13.2">
      <c r="A807" s="166"/>
      <c r="B807" s="166"/>
      <c r="C807" s="167"/>
      <c r="D807" s="103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5"/>
      <c r="T807" s="105"/>
    </row>
    <row r="808" spans="1:20" ht="13.2">
      <c r="A808" s="166"/>
      <c r="B808" s="166"/>
      <c r="C808" s="167"/>
      <c r="D808" s="103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5"/>
      <c r="T808" s="105"/>
    </row>
    <row r="809" spans="1:20" ht="13.2">
      <c r="A809" s="166"/>
      <c r="B809" s="166"/>
      <c r="C809" s="167"/>
      <c r="D809" s="103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5"/>
      <c r="T809" s="105"/>
    </row>
    <row r="810" spans="1:20" ht="13.2">
      <c r="A810" s="166"/>
      <c r="B810" s="166"/>
      <c r="C810" s="167"/>
      <c r="D810" s="103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5"/>
      <c r="T810" s="105"/>
    </row>
    <row r="811" spans="1:20" ht="13.2">
      <c r="A811" s="166"/>
      <c r="B811" s="166"/>
      <c r="C811" s="167"/>
      <c r="D811" s="103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5"/>
      <c r="T811" s="105"/>
    </row>
    <row r="812" spans="1:20" ht="13.2">
      <c r="A812" s="166"/>
      <c r="B812" s="166"/>
      <c r="C812" s="167"/>
      <c r="D812" s="103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5"/>
      <c r="T812" s="105"/>
    </row>
    <row r="813" spans="1:20" ht="13.2">
      <c r="A813" s="166"/>
      <c r="B813" s="166"/>
      <c r="C813" s="167"/>
      <c r="D813" s="103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5"/>
      <c r="T813" s="105"/>
    </row>
    <row r="814" spans="1:20" ht="13.2">
      <c r="A814" s="166"/>
      <c r="B814" s="166"/>
      <c r="C814" s="167"/>
      <c r="D814" s="103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5"/>
      <c r="T814" s="105"/>
    </row>
    <row r="815" spans="1:20" ht="13.2">
      <c r="A815" s="166"/>
      <c r="B815" s="166"/>
      <c r="C815" s="167"/>
      <c r="D815" s="103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5"/>
      <c r="T815" s="105"/>
    </row>
    <row r="816" spans="1:20" ht="13.2">
      <c r="A816" s="166"/>
      <c r="B816" s="166"/>
      <c r="C816" s="167"/>
      <c r="D816" s="103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5"/>
      <c r="T816" s="105"/>
    </row>
    <row r="817" spans="1:20" ht="13.2">
      <c r="A817" s="166"/>
      <c r="B817" s="166"/>
      <c r="C817" s="167"/>
      <c r="D817" s="103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5"/>
      <c r="T817" s="105"/>
    </row>
    <row r="818" spans="1:20" ht="13.2">
      <c r="A818" s="166"/>
      <c r="B818" s="166"/>
      <c r="C818" s="167"/>
      <c r="D818" s="103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5"/>
      <c r="T818" s="105"/>
    </row>
    <row r="819" spans="1:20" ht="13.2">
      <c r="A819" s="166"/>
      <c r="B819" s="166"/>
      <c r="C819" s="167"/>
      <c r="D819" s="103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5"/>
      <c r="T819" s="105"/>
    </row>
    <row r="820" spans="1:20" ht="13.2">
      <c r="A820" s="166"/>
      <c r="B820" s="166"/>
      <c r="C820" s="167"/>
      <c r="D820" s="103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5"/>
      <c r="T820" s="105"/>
    </row>
    <row r="821" spans="1:20" ht="13.2">
      <c r="A821" s="166"/>
      <c r="B821" s="166"/>
      <c r="C821" s="167"/>
      <c r="D821" s="103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5"/>
      <c r="T821" s="105"/>
    </row>
    <row r="822" spans="1:20" ht="13.2">
      <c r="A822" s="166"/>
      <c r="B822" s="166"/>
      <c r="C822" s="167"/>
      <c r="D822" s="103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5"/>
      <c r="T822" s="105"/>
    </row>
    <row r="823" spans="1:20" ht="13.2">
      <c r="A823" s="166"/>
      <c r="B823" s="166"/>
      <c r="C823" s="167"/>
      <c r="D823" s="103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5"/>
      <c r="T823" s="105"/>
    </row>
    <row r="824" spans="1:20" ht="13.2">
      <c r="A824" s="166"/>
      <c r="B824" s="166"/>
      <c r="C824" s="167"/>
      <c r="D824" s="103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5"/>
      <c r="T824" s="105"/>
    </row>
    <row r="825" spans="1:20" ht="13.2">
      <c r="A825" s="166"/>
      <c r="B825" s="166"/>
      <c r="C825" s="167"/>
      <c r="D825" s="103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5"/>
      <c r="T825" s="105"/>
    </row>
    <row r="826" spans="1:20" ht="13.2">
      <c r="A826" s="166"/>
      <c r="B826" s="166"/>
      <c r="C826" s="167"/>
      <c r="D826" s="103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5"/>
      <c r="T826" s="105"/>
    </row>
    <row r="827" spans="1:20" ht="13.2">
      <c r="A827" s="166"/>
      <c r="B827" s="166"/>
      <c r="C827" s="167"/>
      <c r="D827" s="103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5"/>
      <c r="T827" s="105"/>
    </row>
    <row r="828" spans="1:20" ht="13.2">
      <c r="A828" s="166"/>
      <c r="B828" s="166"/>
      <c r="C828" s="167"/>
      <c r="D828" s="103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5"/>
      <c r="T828" s="105"/>
    </row>
    <row r="829" spans="1:20" ht="13.2">
      <c r="A829" s="166"/>
      <c r="B829" s="166"/>
      <c r="C829" s="167"/>
      <c r="D829" s="103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5"/>
      <c r="T829" s="105"/>
    </row>
    <row r="830" spans="1:20" ht="13.2">
      <c r="A830" s="166"/>
      <c r="B830" s="166"/>
      <c r="C830" s="167"/>
      <c r="D830" s="103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5"/>
      <c r="T830" s="105"/>
    </row>
    <row r="831" spans="1:20" ht="13.2">
      <c r="A831" s="166"/>
      <c r="B831" s="166"/>
      <c r="C831" s="167"/>
      <c r="D831" s="103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5"/>
      <c r="T831" s="105"/>
    </row>
    <row r="832" spans="1:20" ht="13.2">
      <c r="A832" s="166"/>
      <c r="B832" s="166"/>
      <c r="C832" s="167"/>
      <c r="D832" s="103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5"/>
      <c r="T832" s="105"/>
    </row>
    <row r="833" spans="1:20" ht="13.2">
      <c r="A833" s="166"/>
      <c r="B833" s="166"/>
      <c r="C833" s="167"/>
      <c r="D833" s="103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5"/>
      <c r="T833" s="105"/>
    </row>
    <row r="834" spans="1:20" ht="13.2">
      <c r="A834" s="166"/>
      <c r="B834" s="166"/>
      <c r="C834" s="167"/>
      <c r="D834" s="103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5"/>
      <c r="T834" s="105"/>
    </row>
    <row r="835" spans="1:20" ht="13.2">
      <c r="A835" s="166"/>
      <c r="B835" s="166"/>
      <c r="C835" s="167"/>
      <c r="D835" s="103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5"/>
      <c r="T835" s="105"/>
    </row>
    <row r="836" spans="1:20" ht="13.2">
      <c r="A836" s="166"/>
      <c r="B836" s="166"/>
      <c r="C836" s="167"/>
      <c r="D836" s="103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5"/>
      <c r="T836" s="105"/>
    </row>
    <row r="837" spans="1:20" ht="13.2">
      <c r="A837" s="166"/>
      <c r="B837" s="166"/>
      <c r="C837" s="167"/>
      <c r="D837" s="103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5"/>
      <c r="T837" s="105"/>
    </row>
    <row r="838" spans="1:20" ht="13.2">
      <c r="A838" s="166"/>
      <c r="B838" s="166"/>
      <c r="C838" s="167"/>
      <c r="D838" s="103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5"/>
      <c r="T838" s="105"/>
    </row>
    <row r="839" spans="1:20" ht="13.2">
      <c r="A839" s="166"/>
      <c r="B839" s="166"/>
      <c r="C839" s="167"/>
      <c r="D839" s="103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5"/>
      <c r="T839" s="105"/>
    </row>
    <row r="840" spans="1:20" ht="13.2">
      <c r="A840" s="166"/>
      <c r="B840" s="166"/>
      <c r="C840" s="167"/>
      <c r="D840" s="103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5"/>
      <c r="T840" s="105"/>
    </row>
    <row r="841" spans="1:20" ht="13.2">
      <c r="A841" s="166"/>
      <c r="B841" s="166"/>
      <c r="C841" s="167"/>
      <c r="D841" s="103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5"/>
      <c r="T841" s="105"/>
    </row>
    <row r="842" spans="1:20" ht="13.2">
      <c r="A842" s="166"/>
      <c r="B842" s="166"/>
      <c r="C842" s="167"/>
      <c r="D842" s="103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5"/>
      <c r="T842" s="105"/>
    </row>
    <row r="843" spans="1:20" ht="13.2">
      <c r="A843" s="166"/>
      <c r="B843" s="166"/>
      <c r="C843" s="167"/>
      <c r="D843" s="103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5"/>
      <c r="T843" s="105"/>
    </row>
    <row r="844" spans="1:20" ht="13.2">
      <c r="A844" s="166"/>
      <c r="B844" s="166"/>
      <c r="C844" s="167"/>
      <c r="D844" s="103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5"/>
      <c r="T844" s="105"/>
    </row>
    <row r="845" spans="1:20" ht="13.2">
      <c r="A845" s="166"/>
      <c r="B845" s="166"/>
      <c r="C845" s="167"/>
      <c r="D845" s="103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5"/>
      <c r="T845" s="105"/>
    </row>
    <row r="846" spans="1:20" ht="13.2">
      <c r="A846" s="166"/>
      <c r="B846" s="166"/>
      <c r="C846" s="167"/>
      <c r="D846" s="103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5"/>
      <c r="T846" s="105"/>
    </row>
    <row r="847" spans="1:20" ht="13.2">
      <c r="A847" s="166"/>
      <c r="B847" s="166"/>
      <c r="C847" s="167"/>
      <c r="D847" s="103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5"/>
      <c r="T847" s="105"/>
    </row>
    <row r="848" spans="1:20" ht="13.2">
      <c r="A848" s="166"/>
      <c r="B848" s="166"/>
      <c r="C848" s="167"/>
      <c r="D848" s="103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5"/>
      <c r="T848" s="105"/>
    </row>
    <row r="849" spans="1:20" ht="13.2">
      <c r="A849" s="166"/>
      <c r="B849" s="166"/>
      <c r="C849" s="167"/>
      <c r="D849" s="103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5"/>
      <c r="T849" s="105"/>
    </row>
    <row r="850" spans="1:20" ht="13.2">
      <c r="A850" s="166"/>
      <c r="B850" s="166"/>
      <c r="C850" s="167"/>
      <c r="D850" s="103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5"/>
      <c r="T850" s="105"/>
    </row>
    <row r="851" spans="1:20" ht="13.2">
      <c r="A851" s="166"/>
      <c r="B851" s="166"/>
      <c r="C851" s="167"/>
      <c r="D851" s="103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5"/>
      <c r="T851" s="105"/>
    </row>
    <row r="852" spans="1:20" ht="13.2">
      <c r="A852" s="166"/>
      <c r="B852" s="166"/>
      <c r="C852" s="167"/>
      <c r="D852" s="103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5"/>
      <c r="T852" s="105"/>
    </row>
    <row r="853" spans="1:20" ht="13.2">
      <c r="A853" s="166"/>
      <c r="B853" s="166"/>
      <c r="C853" s="167"/>
      <c r="D853" s="103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5"/>
      <c r="T853" s="105"/>
    </row>
    <row r="854" spans="1:20" ht="13.2">
      <c r="A854" s="166"/>
      <c r="B854" s="166"/>
      <c r="C854" s="167"/>
      <c r="D854" s="103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5"/>
      <c r="T854" s="105"/>
    </row>
    <row r="855" spans="1:20" ht="13.2">
      <c r="A855" s="166"/>
      <c r="B855" s="166"/>
      <c r="C855" s="167"/>
      <c r="D855" s="103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5"/>
      <c r="T855" s="105"/>
    </row>
    <row r="856" spans="1:20" ht="13.2">
      <c r="A856" s="166"/>
      <c r="B856" s="166"/>
      <c r="C856" s="167"/>
      <c r="D856" s="103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5"/>
      <c r="T856" s="105"/>
    </row>
    <row r="857" spans="1:20" ht="13.2">
      <c r="A857" s="166"/>
      <c r="B857" s="166"/>
      <c r="C857" s="167"/>
      <c r="D857" s="103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5"/>
      <c r="T857" s="105"/>
    </row>
    <row r="858" spans="1:20" ht="13.2">
      <c r="A858" s="166"/>
      <c r="B858" s="166"/>
      <c r="C858" s="167"/>
      <c r="D858" s="103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5"/>
      <c r="T858" s="105"/>
    </row>
    <row r="859" spans="1:20" ht="13.2">
      <c r="A859" s="166"/>
      <c r="B859" s="166"/>
      <c r="C859" s="167"/>
      <c r="D859" s="103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5"/>
      <c r="T859" s="105"/>
    </row>
    <row r="860" spans="1:20" ht="13.2">
      <c r="A860" s="166"/>
      <c r="B860" s="166"/>
      <c r="C860" s="167"/>
      <c r="D860" s="103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5"/>
      <c r="T860" s="105"/>
    </row>
    <row r="861" spans="1:20" ht="13.2">
      <c r="A861" s="166"/>
      <c r="B861" s="166"/>
      <c r="C861" s="167"/>
      <c r="D861" s="103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5"/>
      <c r="T861" s="105"/>
    </row>
    <row r="862" spans="1:20" ht="13.2">
      <c r="A862" s="166"/>
      <c r="B862" s="166"/>
      <c r="C862" s="167"/>
      <c r="D862" s="103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5"/>
      <c r="T862" s="105"/>
    </row>
    <row r="863" spans="1:20" ht="13.2">
      <c r="A863" s="166"/>
      <c r="B863" s="166"/>
      <c r="C863" s="167"/>
      <c r="D863" s="103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5"/>
      <c r="T863" s="105"/>
    </row>
    <row r="864" spans="1:20" ht="13.2">
      <c r="A864" s="166"/>
      <c r="B864" s="166"/>
      <c r="C864" s="167"/>
      <c r="D864" s="103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5"/>
      <c r="T864" s="105"/>
    </row>
    <row r="865" spans="1:20" ht="13.2">
      <c r="A865" s="166"/>
      <c r="B865" s="166"/>
      <c r="C865" s="167"/>
      <c r="D865" s="103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5"/>
      <c r="T865" s="105"/>
    </row>
    <row r="866" spans="1:20" ht="13.2">
      <c r="A866" s="166"/>
      <c r="B866" s="166"/>
      <c r="C866" s="167"/>
      <c r="D866" s="103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5"/>
      <c r="T866" s="105"/>
    </row>
    <row r="867" spans="1:20" ht="13.2">
      <c r="A867" s="166"/>
      <c r="B867" s="166"/>
      <c r="C867" s="167"/>
      <c r="D867" s="103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5"/>
      <c r="T867" s="105"/>
    </row>
    <row r="868" spans="1:20" ht="13.2">
      <c r="A868" s="166"/>
      <c r="B868" s="166"/>
      <c r="C868" s="167"/>
      <c r="D868" s="103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5"/>
      <c r="T868" s="105"/>
    </row>
    <row r="869" spans="1:20" ht="13.2">
      <c r="A869" s="166"/>
      <c r="B869" s="166"/>
      <c r="C869" s="167"/>
      <c r="D869" s="103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5"/>
      <c r="T869" s="105"/>
    </row>
    <row r="870" spans="1:20" ht="13.2">
      <c r="A870" s="166"/>
      <c r="B870" s="166"/>
      <c r="C870" s="167"/>
      <c r="D870" s="103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5"/>
      <c r="T870" s="105"/>
    </row>
    <row r="871" spans="1:20" ht="13.2">
      <c r="A871" s="166"/>
      <c r="B871" s="166"/>
      <c r="C871" s="167"/>
      <c r="D871" s="103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5"/>
      <c r="T871" s="105"/>
    </row>
    <row r="872" spans="1:20" ht="13.2">
      <c r="A872" s="166"/>
      <c r="B872" s="166"/>
      <c r="C872" s="167"/>
      <c r="D872" s="103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5"/>
      <c r="T872" s="105"/>
    </row>
    <row r="873" spans="1:20" ht="13.2">
      <c r="A873" s="166"/>
      <c r="B873" s="166"/>
      <c r="C873" s="167"/>
      <c r="D873" s="103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5"/>
      <c r="T873" s="105"/>
    </row>
    <row r="874" spans="1:20" ht="13.2">
      <c r="A874" s="166"/>
      <c r="B874" s="166"/>
      <c r="C874" s="167"/>
      <c r="D874" s="103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5"/>
      <c r="T874" s="105"/>
    </row>
    <row r="875" spans="1:20" ht="13.2">
      <c r="A875" s="166"/>
      <c r="B875" s="166"/>
      <c r="C875" s="167"/>
      <c r="D875" s="103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5"/>
      <c r="T875" s="105"/>
    </row>
    <row r="876" spans="1:20" ht="13.2">
      <c r="A876" s="166"/>
      <c r="B876" s="166"/>
      <c r="C876" s="167"/>
      <c r="D876" s="103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5"/>
      <c r="T876" s="105"/>
    </row>
    <row r="877" spans="1:20" ht="13.2">
      <c r="A877" s="166"/>
      <c r="B877" s="166"/>
      <c r="C877" s="167"/>
      <c r="D877" s="103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5"/>
      <c r="T877" s="105"/>
    </row>
    <row r="878" spans="1:20" ht="13.2">
      <c r="A878" s="166"/>
      <c r="B878" s="166"/>
      <c r="C878" s="167"/>
      <c r="D878" s="103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5"/>
      <c r="T878" s="105"/>
    </row>
    <row r="879" spans="1:20" ht="13.2">
      <c r="A879" s="166"/>
      <c r="B879" s="166"/>
      <c r="C879" s="167"/>
      <c r="D879" s="103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5"/>
      <c r="T879" s="105"/>
    </row>
    <row r="880" spans="1:20" ht="13.2">
      <c r="A880" s="166"/>
      <c r="B880" s="166"/>
      <c r="C880" s="167"/>
      <c r="D880" s="103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5"/>
      <c r="T880" s="105"/>
    </row>
    <row r="881" spans="1:20" ht="13.2">
      <c r="A881" s="166"/>
      <c r="B881" s="166"/>
      <c r="C881" s="167"/>
      <c r="D881" s="103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5"/>
      <c r="T881" s="105"/>
    </row>
    <row r="882" spans="1:20" ht="13.2">
      <c r="A882" s="166"/>
      <c r="B882" s="166"/>
      <c r="C882" s="167"/>
      <c r="D882" s="103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5"/>
      <c r="T882" s="105"/>
    </row>
    <row r="883" spans="1:20" ht="13.2">
      <c r="A883" s="166"/>
      <c r="B883" s="166"/>
      <c r="C883" s="167"/>
      <c r="D883" s="103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5"/>
      <c r="T883" s="105"/>
    </row>
    <row r="884" spans="1:20" ht="13.2">
      <c r="A884" s="166"/>
      <c r="B884" s="166"/>
      <c r="C884" s="167"/>
      <c r="D884" s="103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5"/>
      <c r="T884" s="105"/>
    </row>
    <row r="885" spans="1:20" ht="13.2">
      <c r="A885" s="166"/>
      <c r="B885" s="166"/>
      <c r="C885" s="167"/>
      <c r="D885" s="103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5"/>
      <c r="T885" s="105"/>
    </row>
    <row r="886" spans="1:20" ht="13.2">
      <c r="A886" s="166"/>
      <c r="B886" s="166"/>
      <c r="C886" s="167"/>
      <c r="D886" s="103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5"/>
      <c r="T886" s="105"/>
    </row>
    <row r="887" spans="1:20" ht="13.2">
      <c r="A887" s="166"/>
      <c r="B887" s="166"/>
      <c r="C887" s="167"/>
      <c r="D887" s="103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5"/>
      <c r="T887" s="105"/>
    </row>
    <row r="888" spans="1:20" ht="13.2">
      <c r="A888" s="166"/>
      <c r="B888" s="166"/>
      <c r="C888" s="167"/>
      <c r="D888" s="103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5"/>
      <c r="T888" s="105"/>
    </row>
    <row r="889" spans="1:20" ht="13.2">
      <c r="A889" s="166"/>
      <c r="B889" s="166"/>
      <c r="C889" s="167"/>
      <c r="D889" s="103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5"/>
      <c r="T889" s="105"/>
    </row>
    <row r="890" spans="1:20" ht="13.2">
      <c r="A890" s="166"/>
      <c r="B890" s="166"/>
      <c r="C890" s="167"/>
      <c r="D890" s="103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5"/>
      <c r="T890" s="105"/>
    </row>
    <row r="891" spans="1:20" ht="13.2">
      <c r="A891" s="166"/>
      <c r="B891" s="166"/>
      <c r="C891" s="167"/>
      <c r="D891" s="103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5"/>
      <c r="T891" s="105"/>
    </row>
    <row r="892" spans="1:20" ht="13.2">
      <c r="A892" s="166"/>
      <c r="B892" s="166"/>
      <c r="C892" s="167"/>
      <c r="D892" s="103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5"/>
      <c r="T892" s="105"/>
    </row>
    <row r="893" spans="1:20" ht="13.2">
      <c r="A893" s="166"/>
      <c r="B893" s="166"/>
      <c r="C893" s="167"/>
      <c r="D893" s="103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5"/>
      <c r="T893" s="105"/>
    </row>
    <row r="894" spans="1:20" ht="13.2">
      <c r="A894" s="166"/>
      <c r="B894" s="166"/>
      <c r="C894" s="167"/>
      <c r="D894" s="103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5"/>
      <c r="T894" s="105"/>
    </row>
    <row r="895" spans="1:20" ht="13.2">
      <c r="A895" s="166"/>
      <c r="B895" s="166"/>
      <c r="C895" s="167"/>
      <c r="D895" s="103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5"/>
      <c r="T895" s="105"/>
    </row>
    <row r="896" spans="1:20" ht="13.2">
      <c r="A896" s="166"/>
      <c r="B896" s="166"/>
      <c r="C896" s="167"/>
      <c r="D896" s="103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5"/>
      <c r="T896" s="105"/>
    </row>
    <row r="897" spans="1:20" ht="13.2">
      <c r="A897" s="166"/>
      <c r="B897" s="166"/>
      <c r="C897" s="167"/>
      <c r="D897" s="103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5"/>
      <c r="T897" s="105"/>
    </row>
    <row r="898" spans="1:20" ht="13.2">
      <c r="A898" s="166"/>
      <c r="B898" s="166"/>
      <c r="C898" s="167"/>
      <c r="D898" s="103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5"/>
      <c r="T898" s="105"/>
    </row>
    <row r="899" spans="1:20" ht="13.2">
      <c r="A899" s="166"/>
      <c r="B899" s="166"/>
      <c r="C899" s="167"/>
      <c r="D899" s="103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5"/>
      <c r="T899" s="105"/>
    </row>
    <row r="900" spans="1:20" ht="13.2">
      <c r="A900" s="166"/>
      <c r="B900" s="166"/>
      <c r="C900" s="167"/>
      <c r="D900" s="103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5"/>
      <c r="T900" s="105"/>
    </row>
    <row r="901" spans="1:20" ht="13.2">
      <c r="A901" s="166"/>
      <c r="B901" s="166"/>
      <c r="C901" s="167"/>
      <c r="D901" s="103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5"/>
      <c r="T901" s="105"/>
    </row>
    <row r="902" spans="1:20" ht="13.2">
      <c r="A902" s="166"/>
      <c r="B902" s="166"/>
      <c r="C902" s="167"/>
      <c r="D902" s="103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5"/>
      <c r="T902" s="105"/>
    </row>
    <row r="903" spans="1:20" ht="13.2">
      <c r="A903" s="166"/>
      <c r="B903" s="166"/>
      <c r="C903" s="167"/>
      <c r="D903" s="103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5"/>
      <c r="T903" s="105"/>
    </row>
    <row r="904" spans="1:20" ht="13.2">
      <c r="A904" s="166"/>
      <c r="B904" s="166"/>
      <c r="C904" s="167"/>
      <c r="D904" s="103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5"/>
      <c r="T904" s="105"/>
    </row>
    <row r="905" spans="1:20" ht="13.2">
      <c r="A905" s="166"/>
      <c r="B905" s="166"/>
      <c r="C905" s="167"/>
      <c r="D905" s="103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5"/>
      <c r="T905" s="105"/>
    </row>
    <row r="906" spans="1:20" ht="13.2">
      <c r="A906" s="166"/>
      <c r="B906" s="166"/>
      <c r="C906" s="167"/>
      <c r="D906" s="103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5"/>
      <c r="T906" s="105"/>
    </row>
    <row r="907" spans="1:20" ht="13.2">
      <c r="A907" s="166"/>
      <c r="B907" s="166"/>
      <c r="C907" s="167"/>
      <c r="D907" s="103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5"/>
      <c r="T907" s="105"/>
    </row>
    <row r="908" spans="1:20" ht="13.2">
      <c r="A908" s="166"/>
      <c r="B908" s="166"/>
      <c r="C908" s="167"/>
      <c r="D908" s="103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5"/>
      <c r="T908" s="105"/>
    </row>
    <row r="909" spans="1:20" ht="13.2">
      <c r="A909" s="166"/>
      <c r="B909" s="166"/>
      <c r="C909" s="167"/>
      <c r="D909" s="103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5"/>
      <c r="T909" s="105"/>
    </row>
    <row r="910" spans="1:20" ht="13.2">
      <c r="A910" s="166"/>
      <c r="B910" s="166"/>
      <c r="C910" s="167"/>
      <c r="D910" s="103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5"/>
      <c r="T910" s="105"/>
    </row>
    <row r="911" spans="1:20" ht="13.2">
      <c r="A911" s="166"/>
      <c r="B911" s="166"/>
      <c r="C911" s="167"/>
      <c r="D911" s="103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5"/>
      <c r="T911" s="105"/>
    </row>
    <row r="912" spans="1:20" ht="13.2">
      <c r="A912" s="166"/>
      <c r="B912" s="166"/>
      <c r="C912" s="167"/>
      <c r="D912" s="103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5"/>
      <c r="T912" s="105"/>
    </row>
    <row r="913" spans="1:20" ht="13.2">
      <c r="A913" s="166"/>
      <c r="B913" s="166"/>
      <c r="C913" s="167"/>
      <c r="D913" s="103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5"/>
      <c r="T913" s="105"/>
    </row>
    <row r="914" spans="1:20" ht="13.2">
      <c r="A914" s="166"/>
      <c r="B914" s="166"/>
      <c r="C914" s="167"/>
      <c r="D914" s="103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5"/>
      <c r="T914" s="105"/>
    </row>
    <row r="915" spans="1:20" ht="13.2">
      <c r="A915" s="166"/>
      <c r="B915" s="166"/>
      <c r="C915" s="167"/>
      <c r="D915" s="103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5"/>
      <c r="T915" s="105"/>
    </row>
    <row r="916" spans="1:20" ht="13.2">
      <c r="A916" s="166"/>
      <c r="B916" s="166"/>
      <c r="C916" s="167"/>
      <c r="D916" s="103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5"/>
      <c r="T916" s="105"/>
    </row>
    <row r="917" spans="1:20" ht="13.2">
      <c r="A917" s="166"/>
      <c r="B917" s="166"/>
      <c r="C917" s="167"/>
      <c r="D917" s="103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5"/>
      <c r="T917" s="105"/>
    </row>
    <row r="918" spans="1:20" ht="13.2">
      <c r="A918" s="166"/>
      <c r="B918" s="166"/>
      <c r="C918" s="167"/>
      <c r="D918" s="103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5"/>
      <c r="T918" s="105"/>
    </row>
    <row r="919" spans="1:20" ht="13.2">
      <c r="A919" s="166"/>
      <c r="B919" s="166"/>
      <c r="C919" s="167"/>
      <c r="D919" s="103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5"/>
      <c r="T919" s="105"/>
    </row>
    <row r="920" spans="1:20" ht="13.2">
      <c r="A920" s="166"/>
      <c r="B920" s="166"/>
      <c r="C920" s="167"/>
      <c r="D920" s="103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5"/>
      <c r="T920" s="105"/>
    </row>
    <row r="921" spans="1:20" ht="13.2">
      <c r="A921" s="166"/>
      <c r="B921" s="166"/>
      <c r="C921" s="167"/>
      <c r="D921" s="103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5"/>
      <c r="T921" s="105"/>
    </row>
    <row r="922" spans="1:20" ht="13.2">
      <c r="A922" s="166"/>
      <c r="B922" s="166"/>
      <c r="C922" s="167"/>
      <c r="D922" s="103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5"/>
      <c r="T922" s="105"/>
    </row>
    <row r="923" spans="1:20" ht="13.2">
      <c r="A923" s="166"/>
      <c r="B923" s="166"/>
      <c r="C923" s="167"/>
      <c r="D923" s="103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5"/>
      <c r="T923" s="105"/>
    </row>
    <row r="924" spans="1:20" ht="13.2">
      <c r="A924" s="166"/>
      <c r="B924" s="166"/>
      <c r="C924" s="167"/>
      <c r="D924" s="103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5"/>
      <c r="T924" s="105"/>
    </row>
    <row r="925" spans="1:20" ht="13.2">
      <c r="A925" s="166"/>
      <c r="B925" s="166"/>
      <c r="C925" s="167"/>
      <c r="D925" s="103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5"/>
      <c r="T925" s="105"/>
    </row>
    <row r="926" spans="1:20" ht="13.2">
      <c r="A926" s="166"/>
      <c r="B926" s="166"/>
      <c r="C926" s="167"/>
      <c r="D926" s="103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5"/>
      <c r="T926" s="105"/>
    </row>
    <row r="927" spans="1:20" ht="13.2">
      <c r="A927" s="166"/>
      <c r="B927" s="166"/>
      <c r="C927" s="167"/>
      <c r="D927" s="103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5"/>
      <c r="T927" s="105"/>
    </row>
    <row r="928" spans="1:20" ht="13.2">
      <c r="A928" s="166"/>
      <c r="B928" s="166"/>
      <c r="C928" s="167"/>
      <c r="D928" s="103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5"/>
      <c r="T928" s="105"/>
    </row>
    <row r="929" spans="1:20" ht="13.2">
      <c r="A929" s="166"/>
      <c r="B929" s="166"/>
      <c r="C929" s="167"/>
      <c r="D929" s="103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5"/>
      <c r="T929" s="105"/>
    </row>
    <row r="930" spans="1:20" ht="13.2">
      <c r="A930" s="166"/>
      <c r="B930" s="166"/>
      <c r="C930" s="167"/>
      <c r="D930" s="103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5"/>
      <c r="T930" s="105"/>
    </row>
    <row r="931" spans="1:20" ht="13.2">
      <c r="A931" s="166"/>
      <c r="B931" s="166"/>
      <c r="C931" s="167"/>
      <c r="D931" s="103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5"/>
      <c r="T931" s="105"/>
    </row>
    <row r="932" spans="1:20" ht="13.2">
      <c r="A932" s="166"/>
      <c r="B932" s="166"/>
      <c r="C932" s="167"/>
      <c r="D932" s="103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5"/>
      <c r="T932" s="105"/>
    </row>
    <row r="933" spans="1:20" ht="13.2">
      <c r="A933" s="166"/>
      <c r="B933" s="166"/>
      <c r="C933" s="167"/>
      <c r="D933" s="103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5"/>
      <c r="T933" s="105"/>
    </row>
    <row r="934" spans="1:20" ht="13.2">
      <c r="A934" s="166"/>
      <c r="B934" s="166"/>
      <c r="C934" s="167"/>
      <c r="D934" s="103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5"/>
      <c r="T934" s="105"/>
    </row>
    <row r="935" spans="1:20" ht="13.2">
      <c r="A935" s="166"/>
      <c r="B935" s="166"/>
      <c r="C935" s="167"/>
      <c r="D935" s="103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5"/>
      <c r="T935" s="105"/>
    </row>
    <row r="936" spans="1:20" ht="13.2">
      <c r="A936" s="166"/>
      <c r="B936" s="166"/>
      <c r="C936" s="167"/>
      <c r="D936" s="103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5"/>
      <c r="T936" s="105"/>
    </row>
    <row r="937" spans="1:20" ht="13.2">
      <c r="A937" s="166"/>
      <c r="B937" s="166"/>
      <c r="C937" s="167"/>
      <c r="D937" s="103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5"/>
      <c r="T937" s="105"/>
    </row>
    <row r="938" spans="1:20" ht="13.2">
      <c r="A938" s="166"/>
      <c r="B938" s="166"/>
      <c r="C938" s="167"/>
      <c r="D938" s="103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5"/>
      <c r="T938" s="105"/>
    </row>
    <row r="939" spans="1:20" ht="13.2">
      <c r="A939" s="166"/>
      <c r="B939" s="166"/>
      <c r="C939" s="167"/>
      <c r="D939" s="103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5"/>
      <c r="T939" s="105"/>
    </row>
    <row r="940" spans="1:20" ht="13.2">
      <c r="A940" s="166"/>
      <c r="B940" s="166"/>
      <c r="C940" s="167"/>
      <c r="D940" s="103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5"/>
      <c r="T940" s="105"/>
    </row>
    <row r="941" spans="1:20" ht="13.2">
      <c r="A941" s="166"/>
      <c r="B941" s="166"/>
      <c r="C941" s="167"/>
      <c r="D941" s="103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5"/>
      <c r="T941" s="105"/>
    </row>
    <row r="942" spans="1:20" ht="13.2">
      <c r="A942" s="166"/>
      <c r="B942" s="166"/>
      <c r="C942" s="167"/>
      <c r="D942" s="103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5"/>
      <c r="T942" s="105"/>
    </row>
    <row r="943" spans="1:20" ht="13.2">
      <c r="A943" s="166"/>
      <c r="B943" s="166"/>
      <c r="C943" s="167"/>
      <c r="D943" s="103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5"/>
      <c r="T943" s="105"/>
    </row>
    <row r="944" spans="1:20" ht="13.2">
      <c r="A944" s="166"/>
      <c r="B944" s="166"/>
      <c r="C944" s="167"/>
      <c r="D944" s="103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5"/>
      <c r="T944" s="105"/>
    </row>
    <row r="945" spans="1:20" ht="13.2">
      <c r="A945" s="166"/>
      <c r="B945" s="166"/>
      <c r="C945" s="167"/>
      <c r="D945" s="103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5"/>
      <c r="T945" s="105"/>
    </row>
    <row r="946" spans="1:20" ht="13.2">
      <c r="A946" s="166"/>
      <c r="B946" s="166"/>
      <c r="C946" s="167"/>
      <c r="D946" s="103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5"/>
      <c r="T946" s="105"/>
    </row>
    <row r="947" spans="1:20" ht="13.2">
      <c r="A947" s="166"/>
      <c r="B947" s="166"/>
      <c r="C947" s="167"/>
      <c r="D947" s="103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5"/>
      <c r="T947" s="105"/>
    </row>
    <row r="948" spans="1:20" ht="13.2">
      <c r="A948" s="166"/>
      <c r="B948" s="166"/>
      <c r="C948" s="167"/>
      <c r="D948" s="103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5"/>
      <c r="T948" s="105"/>
    </row>
    <row r="949" spans="1:20" ht="13.2">
      <c r="A949" s="166"/>
      <c r="B949" s="166"/>
      <c r="C949" s="167"/>
      <c r="D949" s="103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5"/>
      <c r="T949" s="105"/>
    </row>
    <row r="950" spans="1:20" ht="13.2">
      <c r="A950" s="166"/>
      <c r="B950" s="166"/>
      <c r="C950" s="167"/>
      <c r="D950" s="103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5"/>
      <c r="T950" s="105"/>
    </row>
    <row r="951" spans="1:20" ht="13.2">
      <c r="A951" s="166"/>
      <c r="B951" s="166"/>
      <c r="C951" s="167"/>
      <c r="D951" s="103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5"/>
      <c r="T951" s="105"/>
    </row>
    <row r="952" spans="1:20" ht="13.2">
      <c r="A952" s="166"/>
      <c r="B952" s="166"/>
      <c r="C952" s="167"/>
      <c r="D952" s="103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5"/>
      <c r="T952" s="105"/>
    </row>
    <row r="953" spans="1:20" ht="13.2">
      <c r="A953" s="166"/>
      <c r="B953" s="166"/>
      <c r="C953" s="167"/>
      <c r="D953" s="103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5"/>
      <c r="T953" s="105"/>
    </row>
    <row r="954" spans="1:20" ht="13.2">
      <c r="A954" s="166"/>
      <c r="B954" s="166"/>
      <c r="C954" s="167"/>
      <c r="D954" s="103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5"/>
      <c r="T954" s="105"/>
    </row>
    <row r="955" spans="1:20" ht="13.2">
      <c r="A955" s="166"/>
      <c r="B955" s="166"/>
      <c r="C955" s="167"/>
      <c r="D955" s="103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5"/>
      <c r="T955" s="105"/>
    </row>
    <row r="956" spans="1:20" ht="13.2">
      <c r="A956" s="166"/>
      <c r="B956" s="166"/>
      <c r="C956" s="167"/>
      <c r="D956" s="103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5"/>
      <c r="T956" s="105"/>
    </row>
    <row r="957" spans="1:20" ht="13.2">
      <c r="A957" s="166"/>
      <c r="B957" s="166"/>
      <c r="C957" s="167"/>
      <c r="D957" s="103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5"/>
      <c r="T957" s="105"/>
    </row>
    <row r="958" spans="1:20" ht="13.2">
      <c r="A958" s="166"/>
      <c r="B958" s="166"/>
      <c r="C958" s="167"/>
      <c r="D958" s="103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5"/>
      <c r="T958" s="105"/>
    </row>
    <row r="959" spans="1:20" ht="13.2">
      <c r="A959" s="166"/>
      <c r="B959" s="166"/>
      <c r="C959" s="167"/>
      <c r="D959" s="103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5"/>
      <c r="T959" s="105"/>
    </row>
    <row r="960" spans="1:20" ht="13.2">
      <c r="A960" s="166"/>
      <c r="B960" s="166"/>
      <c r="C960" s="167"/>
      <c r="D960" s="103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5"/>
      <c r="T960" s="105"/>
    </row>
    <row r="961" spans="1:20" ht="13.2">
      <c r="A961" s="166"/>
      <c r="B961" s="166"/>
      <c r="C961" s="167"/>
      <c r="D961" s="103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5"/>
      <c r="T961" s="105"/>
    </row>
    <row r="962" spans="1:20" ht="13.2">
      <c r="A962" s="166"/>
      <c r="B962" s="166"/>
      <c r="C962" s="167"/>
      <c r="D962" s="103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5"/>
      <c r="T962" s="105"/>
    </row>
    <row r="963" spans="1:20" ht="13.2">
      <c r="A963" s="166"/>
      <c r="B963" s="166"/>
      <c r="C963" s="167"/>
      <c r="D963" s="103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5"/>
      <c r="T963" s="105"/>
    </row>
    <row r="964" spans="1:20" ht="13.2">
      <c r="A964" s="166"/>
      <c r="B964" s="166"/>
      <c r="C964" s="167"/>
      <c r="D964" s="103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5"/>
      <c r="T964" s="105"/>
    </row>
    <row r="965" spans="1:20" ht="13.2">
      <c r="A965" s="166"/>
      <c r="B965" s="166"/>
      <c r="C965" s="167"/>
      <c r="D965" s="103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5"/>
      <c r="T965" s="105"/>
    </row>
    <row r="966" spans="1:20" ht="13.2">
      <c r="A966" s="166"/>
      <c r="B966" s="166"/>
      <c r="C966" s="167"/>
      <c r="D966" s="103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5"/>
      <c r="T966" s="105"/>
    </row>
    <row r="967" spans="1:20" ht="13.2">
      <c r="A967" s="166"/>
      <c r="B967" s="166"/>
      <c r="C967" s="167"/>
      <c r="D967" s="103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5"/>
      <c r="T967" s="105"/>
    </row>
    <row r="968" spans="1:20" ht="13.2">
      <c r="A968" s="166"/>
      <c r="B968" s="166"/>
      <c r="C968" s="167"/>
      <c r="D968" s="103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5"/>
      <c r="T968" s="105"/>
    </row>
    <row r="969" spans="1:20" ht="13.2">
      <c r="A969" s="166"/>
      <c r="B969" s="166"/>
      <c r="C969" s="167"/>
      <c r="D969" s="103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5"/>
      <c r="T969" s="105"/>
    </row>
    <row r="970" spans="1:20" ht="13.2">
      <c r="A970" s="166"/>
      <c r="B970" s="166"/>
      <c r="C970" s="167"/>
      <c r="D970" s="103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5"/>
      <c r="T970" s="105"/>
    </row>
    <row r="971" spans="1:20" ht="13.2">
      <c r="A971" s="166"/>
      <c r="B971" s="166"/>
      <c r="C971" s="167"/>
      <c r="D971" s="103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5"/>
      <c r="T971" s="105"/>
    </row>
    <row r="972" spans="1:20" ht="13.2">
      <c r="A972" s="166"/>
      <c r="B972" s="166"/>
      <c r="C972" s="167"/>
      <c r="D972" s="103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5"/>
      <c r="T972" s="105"/>
    </row>
    <row r="973" spans="1:20" ht="13.2">
      <c r="A973" s="166"/>
      <c r="B973" s="166"/>
      <c r="C973" s="167"/>
      <c r="D973" s="103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5"/>
      <c r="T973" s="105"/>
    </row>
    <row r="974" spans="1:20" ht="13.2">
      <c r="A974" s="166"/>
      <c r="B974" s="166"/>
      <c r="C974" s="167"/>
      <c r="D974" s="103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5"/>
      <c r="T974" s="105"/>
    </row>
    <row r="975" spans="1:20" ht="13.2">
      <c r="A975" s="166"/>
      <c r="B975" s="166"/>
      <c r="C975" s="167"/>
      <c r="D975" s="103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5"/>
      <c r="T975" s="105"/>
    </row>
    <row r="976" spans="1:20" ht="13.2">
      <c r="A976" s="166"/>
      <c r="B976" s="166"/>
      <c r="C976" s="167"/>
      <c r="D976" s="103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5"/>
      <c r="T976" s="105"/>
    </row>
    <row r="977" spans="1:20" ht="13.2">
      <c r="A977" s="166"/>
      <c r="B977" s="166"/>
      <c r="C977" s="167"/>
      <c r="D977" s="103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5"/>
      <c r="T977" s="105"/>
    </row>
    <row r="978" spans="1:20" ht="13.2">
      <c r="A978" s="166"/>
      <c r="B978" s="166"/>
      <c r="C978" s="167"/>
      <c r="D978" s="103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5"/>
      <c r="T978" s="105"/>
    </row>
    <row r="979" spans="1:20" ht="13.2">
      <c r="A979" s="166"/>
      <c r="B979" s="166"/>
      <c r="C979" s="167"/>
      <c r="D979" s="103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5"/>
      <c r="T979" s="105"/>
    </row>
    <row r="980" spans="1:20" ht="13.2">
      <c r="A980" s="166"/>
      <c r="B980" s="166"/>
      <c r="C980" s="167"/>
      <c r="D980" s="103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5"/>
      <c r="T980" s="105"/>
    </row>
    <row r="981" spans="1:20" ht="13.2">
      <c r="A981" s="166"/>
      <c r="B981" s="166"/>
      <c r="C981" s="167"/>
      <c r="D981" s="103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5"/>
      <c r="T981" s="105"/>
    </row>
    <row r="982" spans="1:20" ht="13.2">
      <c r="A982" s="166"/>
      <c r="B982" s="166"/>
      <c r="C982" s="167"/>
      <c r="D982" s="103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5"/>
      <c r="T982" s="105"/>
    </row>
    <row r="983" spans="1:20" ht="13.2">
      <c r="A983" s="166"/>
      <c r="B983" s="166"/>
      <c r="C983" s="167"/>
      <c r="D983" s="103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5"/>
      <c r="T983" s="105"/>
    </row>
    <row r="984" spans="1:20" ht="13.2">
      <c r="A984" s="166"/>
      <c r="B984" s="166"/>
      <c r="C984" s="167"/>
      <c r="D984" s="103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5"/>
      <c r="T984" s="105"/>
    </row>
    <row r="985" spans="1:20" ht="13.2">
      <c r="A985" s="166"/>
      <c r="B985" s="166"/>
      <c r="C985" s="167"/>
      <c r="D985" s="103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5"/>
      <c r="T985" s="105"/>
    </row>
    <row r="986" spans="1:20" ht="13.2">
      <c r="A986" s="166"/>
      <c r="B986" s="166"/>
      <c r="C986" s="167"/>
      <c r="D986" s="103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5"/>
      <c r="T986" s="105"/>
    </row>
    <row r="987" spans="1:20" ht="13.2">
      <c r="A987" s="166"/>
      <c r="B987" s="166"/>
      <c r="C987" s="167"/>
      <c r="D987" s="103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5"/>
      <c r="T987" s="105"/>
    </row>
    <row r="988" spans="1:20" ht="13.2">
      <c r="A988" s="166"/>
      <c r="B988" s="166"/>
      <c r="C988" s="167"/>
      <c r="D988" s="103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5"/>
      <c r="T988" s="105"/>
    </row>
    <row r="989" spans="1:20" ht="13.2">
      <c r="A989" s="166"/>
      <c r="B989" s="166"/>
      <c r="C989" s="167"/>
      <c r="D989" s="103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5"/>
      <c r="T989" s="105"/>
    </row>
    <row r="990" spans="1:20" ht="13.2">
      <c r="A990" s="166"/>
      <c r="B990" s="166"/>
      <c r="C990" s="167"/>
      <c r="D990" s="103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5"/>
      <c r="T990" s="105"/>
    </row>
    <row r="991" spans="1:20" ht="13.2">
      <c r="A991" s="166"/>
      <c r="B991" s="166"/>
      <c r="C991" s="167"/>
      <c r="D991" s="103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5"/>
      <c r="T991" s="105"/>
    </row>
    <row r="992" spans="1:20" ht="13.2">
      <c r="A992" s="166"/>
      <c r="B992" s="166"/>
      <c r="C992" s="167"/>
      <c r="D992" s="103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5"/>
      <c r="T992" s="105"/>
    </row>
    <row r="993" spans="1:20" ht="13.2">
      <c r="A993" s="166"/>
      <c r="B993" s="166"/>
      <c r="C993" s="167"/>
      <c r="D993" s="103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5"/>
      <c r="T993" s="105"/>
    </row>
    <row r="994" spans="1:20" ht="13.2">
      <c r="A994" s="166"/>
      <c r="B994" s="166"/>
      <c r="C994" s="167"/>
      <c r="D994" s="103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5"/>
      <c r="T994" s="105"/>
    </row>
    <row r="995" spans="1:20" ht="13.2">
      <c r="A995" s="166"/>
      <c r="B995" s="166"/>
      <c r="C995" s="167"/>
      <c r="D995" s="103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5"/>
      <c r="T995" s="105"/>
    </row>
    <row r="996" spans="1:20" ht="13.2">
      <c r="A996" s="166"/>
      <c r="B996" s="166"/>
      <c r="C996" s="167"/>
      <c r="D996" s="103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5"/>
      <c r="T996" s="105"/>
    </row>
    <row r="997" spans="1:20" ht="13.2">
      <c r="A997" s="166"/>
      <c r="B997" s="166"/>
      <c r="C997" s="167"/>
      <c r="D997" s="103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5"/>
      <c r="T997" s="105"/>
    </row>
    <row r="998" spans="1:20" ht="13.2">
      <c r="A998" s="166"/>
      <c r="B998" s="166"/>
      <c r="C998" s="167"/>
      <c r="D998" s="103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5"/>
      <c r="T998" s="105"/>
    </row>
    <row r="999" spans="1:20" ht="13.2">
      <c r="A999" s="166"/>
      <c r="B999" s="166"/>
      <c r="C999" s="167"/>
      <c r="D999" s="103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5"/>
      <c r="T999" s="105"/>
    </row>
    <row r="1000" spans="1:20" ht="13.2">
      <c r="A1000" s="166"/>
      <c r="B1000" s="166"/>
      <c r="C1000" s="167"/>
      <c r="D1000" s="103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5"/>
      <c r="T1000" s="105"/>
    </row>
    <row r="1001" spans="1:20" ht="13.2">
      <c r="A1001" s="166"/>
      <c r="B1001" s="166"/>
      <c r="C1001" s="167"/>
      <c r="D1001" s="103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5"/>
      <c r="T1001" s="105"/>
    </row>
    <row r="1002" spans="1:20" ht="13.2">
      <c r="A1002" s="166"/>
      <c r="B1002" s="166"/>
      <c r="C1002" s="167"/>
      <c r="D1002" s="103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5"/>
      <c r="T1002" s="105"/>
    </row>
    <row r="1003" spans="1:20" ht="13.2">
      <c r="A1003" s="166"/>
      <c r="B1003" s="166"/>
      <c r="C1003" s="167"/>
      <c r="D1003" s="103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5"/>
      <c r="T1003" s="105"/>
    </row>
    <row r="1004" spans="1:20" ht="13.2">
      <c r="A1004" s="166"/>
      <c r="B1004" s="166"/>
      <c r="C1004" s="167"/>
      <c r="D1004" s="103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5"/>
      <c r="T1004" s="105"/>
    </row>
    <row r="1005" spans="1:20" ht="13.2">
      <c r="A1005" s="166"/>
      <c r="B1005" s="166"/>
      <c r="C1005" s="167"/>
      <c r="D1005" s="103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5"/>
      <c r="T1005" s="105"/>
    </row>
    <row r="1006" spans="1:20" ht="13.2">
      <c r="A1006" s="166"/>
      <c r="B1006" s="166"/>
      <c r="C1006" s="167"/>
      <c r="D1006" s="103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5"/>
      <c r="T1006" s="105"/>
    </row>
    <row r="1007" spans="1:20" ht="13.2">
      <c r="A1007" s="166"/>
      <c r="B1007" s="166"/>
      <c r="C1007" s="167"/>
      <c r="D1007" s="103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5"/>
      <c r="T1007" s="105"/>
    </row>
    <row r="1008" spans="1:20" ht="13.2">
      <c r="A1008" s="166"/>
      <c r="B1008" s="166"/>
      <c r="C1008" s="167"/>
      <c r="D1008" s="103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5"/>
      <c r="T1008" s="105"/>
    </row>
    <row r="1009" spans="1:20" ht="13.2">
      <c r="A1009" s="166"/>
      <c r="B1009" s="166"/>
      <c r="C1009" s="167"/>
      <c r="D1009" s="103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5"/>
      <c r="T1009" s="105"/>
    </row>
    <row r="1010" spans="1:20" ht="13.2">
      <c r="A1010" s="166"/>
      <c r="B1010" s="166"/>
      <c r="C1010" s="167"/>
      <c r="D1010" s="103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5"/>
      <c r="T1010" s="105"/>
    </row>
    <row r="1011" spans="1:20" ht="13.2">
      <c r="A1011" s="166"/>
      <c r="B1011" s="166"/>
      <c r="C1011" s="167"/>
      <c r="D1011" s="103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5"/>
      <c r="T1011" s="105"/>
    </row>
    <row r="1012" spans="1:20" ht="13.2">
      <c r="A1012" s="166"/>
      <c r="B1012" s="166"/>
      <c r="C1012" s="167"/>
      <c r="D1012" s="103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5"/>
      <c r="T1012" s="105"/>
    </row>
    <row r="1013" spans="1:20" ht="13.2">
      <c r="A1013" s="166"/>
      <c r="B1013" s="166"/>
      <c r="C1013" s="167"/>
      <c r="D1013" s="103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5"/>
      <c r="T1013" s="105"/>
    </row>
    <row r="1014" spans="1:20" ht="13.2">
      <c r="A1014" s="166"/>
      <c r="B1014" s="166"/>
      <c r="C1014" s="167"/>
      <c r="D1014" s="103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5"/>
      <c r="T1014" s="105"/>
    </row>
    <row r="1015" spans="1:20" ht="13.2">
      <c r="A1015" s="166"/>
      <c r="B1015" s="166"/>
      <c r="C1015" s="167"/>
      <c r="D1015" s="103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Q1015" s="104"/>
      <c r="R1015" s="104"/>
      <c r="S1015" s="105"/>
      <c r="T1015" s="105"/>
    </row>
    <row r="1016" spans="1:20" ht="13.2">
      <c r="A1016" s="166"/>
      <c r="B1016" s="166"/>
      <c r="C1016" s="167"/>
      <c r="D1016" s="103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5"/>
      <c r="T1016" s="105"/>
    </row>
  </sheetData>
  <mergeCells count="14">
    <mergeCell ref="I190:J190"/>
    <mergeCell ref="I192:J192"/>
    <mergeCell ref="D1:R1"/>
    <mergeCell ref="D3:R3"/>
    <mergeCell ref="D16:R16"/>
    <mergeCell ref="D63:R63"/>
    <mergeCell ref="D66:R66"/>
    <mergeCell ref="D69:R69"/>
    <mergeCell ref="D156:R156"/>
    <mergeCell ref="D161:R161"/>
    <mergeCell ref="D169:R169"/>
    <mergeCell ref="D180:R180"/>
    <mergeCell ref="D183:R183"/>
    <mergeCell ref="D186:R186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T1016"/>
  <sheetViews>
    <sheetView workbookViewId="0">
      <pane ySplit="5" topLeftCell="A6" activePane="bottomLeft" state="frozen"/>
      <selection pane="bottomLeft" activeCell="B7" sqref="B7"/>
    </sheetView>
  </sheetViews>
  <sheetFormatPr defaultColWidth="12.5546875" defaultRowHeight="15.75" customHeight="1" outlineLevelRow="1" outlineLevelCol="1"/>
  <cols>
    <col min="1" max="1" width="12.44140625" hidden="1" customWidth="1" outlineLevel="1"/>
    <col min="2" max="2" width="11.33203125" hidden="1" customWidth="1" outlineLevel="1"/>
    <col min="3" max="3" width="13.5546875" hidden="1" customWidth="1" outlineLevel="1"/>
    <col min="4" max="4" width="38.5546875" customWidth="1" collapsed="1"/>
    <col min="6" max="6" width="12.88671875" customWidth="1"/>
  </cols>
  <sheetData>
    <row r="1" spans="1:20" ht="17.399999999999999">
      <c r="A1" s="135"/>
      <c r="B1" s="135"/>
      <c r="C1" s="136"/>
      <c r="D1" s="345" t="str">
        <f>'4611010'!D1</f>
        <v>Розрахунок до кошторису по загальному фонду на 2024 рік по галузі "Освіта" Подільського району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54"/>
      <c r="T1" s="54"/>
    </row>
    <row r="2" spans="1:20" ht="13.8">
      <c r="A2" s="137"/>
      <c r="B2" s="137"/>
      <c r="C2" s="138"/>
      <c r="D2" s="55"/>
      <c r="E2" s="56"/>
      <c r="F2" s="56"/>
      <c r="G2" s="56"/>
      <c r="H2" s="56"/>
      <c r="I2" s="56"/>
      <c r="J2" s="56"/>
      <c r="K2" s="56"/>
      <c r="L2" s="56"/>
      <c r="M2" s="56"/>
      <c r="N2" s="57"/>
      <c r="O2" s="57"/>
      <c r="P2" s="57"/>
      <c r="Q2" s="57"/>
      <c r="R2" s="57"/>
      <c r="S2" s="58"/>
      <c r="T2" s="58"/>
    </row>
    <row r="3" spans="1:20" ht="13.8">
      <c r="A3" s="137"/>
      <c r="B3" s="137"/>
      <c r="C3" s="138"/>
      <c r="D3" s="346" t="s">
        <v>322</v>
      </c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58"/>
      <c r="T3" s="58"/>
    </row>
    <row r="4" spans="1:20" ht="13.8">
      <c r="A4" s="137"/>
      <c r="B4" s="137"/>
      <c r="C4" s="138"/>
      <c r="D4" s="55"/>
      <c r="E4" s="56"/>
      <c r="F4" s="56"/>
      <c r="G4" s="56"/>
      <c r="H4" s="56"/>
      <c r="I4" s="56"/>
      <c r="J4" s="56"/>
      <c r="K4" s="56"/>
      <c r="L4" s="56"/>
      <c r="M4" s="56"/>
      <c r="N4" s="57"/>
      <c r="O4" s="57"/>
      <c r="P4" s="57"/>
      <c r="Q4" s="57"/>
      <c r="R4" s="57" t="s">
        <v>1</v>
      </c>
      <c r="S4" s="58"/>
      <c r="T4" s="58"/>
    </row>
    <row r="5" spans="1:20" ht="27.6">
      <c r="A5" s="139"/>
      <c r="B5" s="139"/>
      <c r="C5" s="140" t="s">
        <v>241</v>
      </c>
      <c r="D5" s="182" t="s">
        <v>2</v>
      </c>
      <c r="E5" s="183">
        <v>4611070</v>
      </c>
      <c r="F5" s="183" t="s">
        <v>259</v>
      </c>
      <c r="G5" s="183" t="s">
        <v>260</v>
      </c>
      <c r="H5" s="183" t="s">
        <v>261</v>
      </c>
      <c r="I5" s="183" t="s">
        <v>262</v>
      </c>
      <c r="J5" s="183" t="s">
        <v>263</v>
      </c>
      <c r="K5" s="183" t="s">
        <v>264</v>
      </c>
      <c r="L5" s="183" t="s">
        <v>265</v>
      </c>
      <c r="M5" s="183" t="s">
        <v>266</v>
      </c>
      <c r="N5" s="183" t="s">
        <v>267</v>
      </c>
      <c r="O5" s="183" t="s">
        <v>268</v>
      </c>
      <c r="P5" s="183" t="s">
        <v>269</v>
      </c>
      <c r="Q5" s="183" t="s">
        <v>270</v>
      </c>
      <c r="R5" s="59" t="s">
        <v>13</v>
      </c>
      <c r="S5" s="58"/>
      <c r="T5" s="58"/>
    </row>
    <row r="6" spans="1:20" ht="15.6">
      <c r="A6" s="142"/>
      <c r="B6" s="142"/>
      <c r="C6" s="143"/>
      <c r="D6" s="144" t="s">
        <v>242</v>
      </c>
      <c r="E6" s="145" t="e">
        <f t="shared" ref="E6:R6" si="0">E7+E8</f>
        <v>#REF!</v>
      </c>
      <c r="F6" s="145" t="e">
        <f t="shared" si="0"/>
        <v>#REF!</v>
      </c>
      <c r="G6" s="145" t="e">
        <f t="shared" si="0"/>
        <v>#REF!</v>
      </c>
      <c r="H6" s="145" t="e">
        <f t="shared" si="0"/>
        <v>#REF!</v>
      </c>
      <c r="I6" s="145" t="e">
        <f t="shared" si="0"/>
        <v>#REF!</v>
      </c>
      <c r="J6" s="145" t="e">
        <f t="shared" si="0"/>
        <v>#REF!</v>
      </c>
      <c r="K6" s="145" t="e">
        <f t="shared" si="0"/>
        <v>#REF!</v>
      </c>
      <c r="L6" s="145" t="e">
        <f t="shared" si="0"/>
        <v>#REF!</v>
      </c>
      <c r="M6" s="145" t="e">
        <f t="shared" si="0"/>
        <v>#REF!</v>
      </c>
      <c r="N6" s="145" t="e">
        <f t="shared" si="0"/>
        <v>#REF!</v>
      </c>
      <c r="O6" s="145" t="e">
        <f t="shared" si="0"/>
        <v>#REF!</v>
      </c>
      <c r="P6" s="145" t="e">
        <f t="shared" si="0"/>
        <v>#REF!</v>
      </c>
      <c r="Q6" s="145" t="e">
        <f t="shared" si="0"/>
        <v>#REF!</v>
      </c>
      <c r="R6" s="145" t="e">
        <f t="shared" si="0"/>
        <v>#REF!</v>
      </c>
      <c r="S6" s="65" t="e">
        <f>#REF!</f>
        <v>#REF!</v>
      </c>
      <c r="T6" s="65" t="e">
        <f t="shared" ref="T6:T158" si="1">R6-E6</f>
        <v>#REF!</v>
      </c>
    </row>
    <row r="7" spans="1:20" ht="15.6" collapsed="1">
      <c r="A7" s="142" t="s">
        <v>243</v>
      </c>
      <c r="B7" s="142">
        <f>1465503.625</f>
        <v>1465503.625</v>
      </c>
      <c r="C7" s="147" t="e">
        <f>R7+R8</f>
        <v>#REF!</v>
      </c>
      <c r="D7" s="63" t="s">
        <v>25</v>
      </c>
      <c r="E7" s="64" t="e">
        <f t="shared" ref="E7:Q7" si="2">E9+E10+E62+E65+E68+E155+E158+E168+E179+E182+E185+E188</f>
        <v>#REF!</v>
      </c>
      <c r="F7" s="64" t="e">
        <f t="shared" si="2"/>
        <v>#REF!</v>
      </c>
      <c r="G7" s="64" t="e">
        <f t="shared" si="2"/>
        <v>#REF!</v>
      </c>
      <c r="H7" s="64" t="e">
        <f t="shared" si="2"/>
        <v>#REF!</v>
      </c>
      <c r="I7" s="64" t="e">
        <f t="shared" si="2"/>
        <v>#REF!</v>
      </c>
      <c r="J7" s="64" t="e">
        <f t="shared" si="2"/>
        <v>#REF!</v>
      </c>
      <c r="K7" s="64" t="e">
        <f t="shared" si="2"/>
        <v>#REF!</v>
      </c>
      <c r="L7" s="64" t="e">
        <f t="shared" si="2"/>
        <v>#REF!</v>
      </c>
      <c r="M7" s="64" t="e">
        <f t="shared" si="2"/>
        <v>#REF!</v>
      </c>
      <c r="N7" s="64" t="e">
        <f t="shared" si="2"/>
        <v>#REF!</v>
      </c>
      <c r="O7" s="64" t="e">
        <f t="shared" si="2"/>
        <v>#REF!</v>
      </c>
      <c r="P7" s="64" t="e">
        <f t="shared" si="2"/>
        <v>#REF!</v>
      </c>
      <c r="Q7" s="64" t="e">
        <f t="shared" si="2"/>
        <v>#REF!</v>
      </c>
      <c r="R7" s="66" t="e">
        <f t="shared" ref="R7:R9" si="3">SUM(F7:Q7)</f>
        <v>#REF!</v>
      </c>
      <c r="S7" s="30" t="e">
        <f t="shared" ref="S7:S158" si="4">SUM(F7:Q7)</f>
        <v>#REF!</v>
      </c>
      <c r="T7" s="65" t="e">
        <f t="shared" si="1"/>
        <v>#REF!</v>
      </c>
    </row>
    <row r="8" spans="1:20" ht="15.6" hidden="1" outlineLevel="1">
      <c r="A8" s="142"/>
      <c r="B8" s="148">
        <f>395193.756+978.3</f>
        <v>396172.05599999998</v>
      </c>
      <c r="C8" s="148" t="e">
        <f>B7-C7</f>
        <v>#REF!</v>
      </c>
      <c r="D8" s="63" t="s">
        <v>26</v>
      </c>
      <c r="E8" s="64" t="e">
        <f t="shared" ref="E8:M8" si="5">E11+E12+E181</f>
        <v>#REF!</v>
      </c>
      <c r="F8" s="64">
        <f t="shared" si="5"/>
        <v>0</v>
      </c>
      <c r="G8" s="64">
        <f t="shared" si="5"/>
        <v>0</v>
      </c>
      <c r="H8" s="64">
        <f t="shared" si="5"/>
        <v>0</v>
      </c>
      <c r="I8" s="64">
        <f t="shared" si="5"/>
        <v>0</v>
      </c>
      <c r="J8" s="64">
        <f t="shared" si="5"/>
        <v>0</v>
      </c>
      <c r="K8" s="64">
        <f t="shared" si="5"/>
        <v>0</v>
      </c>
      <c r="L8" s="64">
        <f t="shared" si="5"/>
        <v>0</v>
      </c>
      <c r="M8" s="64">
        <f t="shared" si="5"/>
        <v>0</v>
      </c>
      <c r="N8" s="64"/>
      <c r="O8" s="64"/>
      <c r="P8" s="64"/>
      <c r="Q8" s="64">
        <f>Q11+Q12+Q181+Q36</f>
        <v>0</v>
      </c>
      <c r="R8" s="66">
        <f t="shared" si="3"/>
        <v>0</v>
      </c>
      <c r="S8" s="30">
        <f t="shared" si="4"/>
        <v>0</v>
      </c>
      <c r="T8" s="65" t="e">
        <f t="shared" si="1"/>
        <v>#REF!</v>
      </c>
    </row>
    <row r="9" spans="1:20" ht="15.6">
      <c r="A9" s="142">
        <f>F9+G9+H9+I9+J9+K9+L9</f>
        <v>9597.11</v>
      </c>
      <c r="B9" s="148">
        <f t="shared" ref="B9:B12" si="6">R9-C9</f>
        <v>-586460.01</v>
      </c>
      <c r="C9" s="142">
        <v>602584.53399999999</v>
      </c>
      <c r="D9" s="67" t="s">
        <v>27</v>
      </c>
      <c r="E9" s="68" t="e">
        <f>#REF!</f>
        <v>#REF!</v>
      </c>
      <c r="F9" s="68">
        <v>1315.87</v>
      </c>
      <c r="G9" s="68">
        <v>1515.87</v>
      </c>
      <c r="H9" s="68">
        <v>1315.87</v>
      </c>
      <c r="I9" s="68">
        <v>1472.075</v>
      </c>
      <c r="J9" s="68">
        <v>2166.625</v>
      </c>
      <c r="K9" s="68">
        <v>1146.7</v>
      </c>
      <c r="L9" s="68">
        <v>664.1</v>
      </c>
      <c r="M9" s="68">
        <v>664.1</v>
      </c>
      <c r="N9" s="68">
        <v>1627.075</v>
      </c>
      <c r="O9" s="68">
        <v>1427.075</v>
      </c>
      <c r="P9" s="68">
        <v>1427.075</v>
      </c>
      <c r="Q9" s="68">
        <f>1427.089-45</f>
        <v>1382.0889999999999</v>
      </c>
      <c r="R9" s="66">
        <f t="shared" si="3"/>
        <v>16124.524000000003</v>
      </c>
      <c r="S9" s="30">
        <f t="shared" si="4"/>
        <v>16124.524000000003</v>
      </c>
      <c r="T9" s="65" t="e">
        <f t="shared" si="1"/>
        <v>#REF!</v>
      </c>
    </row>
    <row r="10" spans="1:20" ht="15.6" collapsed="1">
      <c r="A10" s="142"/>
      <c r="B10" s="148">
        <f t="shared" si="6"/>
        <v>-129021.20272</v>
      </c>
      <c r="C10" s="142">
        <v>132568.598</v>
      </c>
      <c r="D10" s="70" t="s">
        <v>28</v>
      </c>
      <c r="E10" s="68" t="e">
        <f>#REF!</f>
        <v>#REF!</v>
      </c>
      <c r="F10" s="66">
        <f t="shared" ref="F10:R10" si="7">F9*0.22</f>
        <v>289.4914</v>
      </c>
      <c r="G10" s="66">
        <f t="shared" si="7"/>
        <v>333.4914</v>
      </c>
      <c r="H10" s="66">
        <f t="shared" si="7"/>
        <v>289.4914</v>
      </c>
      <c r="I10" s="66">
        <f t="shared" si="7"/>
        <v>323.85650000000004</v>
      </c>
      <c r="J10" s="66">
        <f t="shared" si="7"/>
        <v>476.65750000000003</v>
      </c>
      <c r="K10" s="66">
        <f t="shared" si="7"/>
        <v>252.274</v>
      </c>
      <c r="L10" s="66">
        <f t="shared" si="7"/>
        <v>146.102</v>
      </c>
      <c r="M10" s="66">
        <f t="shared" si="7"/>
        <v>146.102</v>
      </c>
      <c r="N10" s="66">
        <f t="shared" si="7"/>
        <v>357.95650000000001</v>
      </c>
      <c r="O10" s="66">
        <f t="shared" si="7"/>
        <v>313.95650000000001</v>
      </c>
      <c r="P10" s="66">
        <f t="shared" si="7"/>
        <v>313.95650000000001</v>
      </c>
      <c r="Q10" s="66">
        <f t="shared" si="7"/>
        <v>304.05957999999998</v>
      </c>
      <c r="R10" s="66">
        <f t="shared" si="7"/>
        <v>3547.3952800000006</v>
      </c>
      <c r="S10" s="30">
        <f t="shared" si="4"/>
        <v>3547.3952800000006</v>
      </c>
      <c r="T10" s="65" t="e">
        <f t="shared" si="1"/>
        <v>#REF!</v>
      </c>
    </row>
    <row r="11" spans="1:20" ht="15.6" hidden="1" outlineLevel="1">
      <c r="A11" s="142"/>
      <c r="B11" s="148">
        <f t="shared" si="6"/>
        <v>-297141.7</v>
      </c>
      <c r="C11" s="142">
        <v>297141.7</v>
      </c>
      <c r="D11" s="67" t="s">
        <v>29</v>
      </c>
      <c r="E11" s="69" t="e">
        <f>#REF!</f>
        <v>#REF!</v>
      </c>
      <c r="F11" s="68"/>
      <c r="G11" s="68"/>
      <c r="H11" s="68"/>
      <c r="I11" s="69"/>
      <c r="J11" s="69"/>
      <c r="K11" s="69"/>
      <c r="L11" s="68"/>
      <c r="M11" s="69"/>
      <c r="N11" s="69"/>
      <c r="O11" s="69"/>
      <c r="P11" s="69"/>
      <c r="Q11" s="69"/>
      <c r="R11" s="66">
        <f t="shared" ref="R11:R12" si="8">SUM(F11:Q11)</f>
        <v>0</v>
      </c>
      <c r="S11" s="30">
        <f t="shared" si="4"/>
        <v>0</v>
      </c>
      <c r="T11" s="65" t="e">
        <f t="shared" si="1"/>
        <v>#REF!</v>
      </c>
    </row>
    <row r="12" spans="1:20" ht="15.6" hidden="1" outlineLevel="1">
      <c r="A12" s="142"/>
      <c r="B12" s="148">
        <f t="shared" si="6"/>
        <v>-65371.173999999999</v>
      </c>
      <c r="C12" s="142">
        <v>65371.173999999999</v>
      </c>
      <c r="D12" s="70" t="s">
        <v>28</v>
      </c>
      <c r="E12" s="66" t="e">
        <f t="shared" ref="E12:Q12" si="9">ROUND(E11*0.22,0)</f>
        <v>#REF!</v>
      </c>
      <c r="F12" s="66">
        <f t="shared" si="9"/>
        <v>0</v>
      </c>
      <c r="G12" s="66">
        <f t="shared" si="9"/>
        <v>0</v>
      </c>
      <c r="H12" s="66">
        <f t="shared" si="9"/>
        <v>0</v>
      </c>
      <c r="I12" s="66">
        <f t="shared" si="9"/>
        <v>0</v>
      </c>
      <c r="J12" s="66">
        <f t="shared" si="9"/>
        <v>0</v>
      </c>
      <c r="K12" s="66">
        <f t="shared" si="9"/>
        <v>0</v>
      </c>
      <c r="L12" s="66">
        <f t="shared" si="9"/>
        <v>0</v>
      </c>
      <c r="M12" s="66">
        <f t="shared" si="9"/>
        <v>0</v>
      </c>
      <c r="N12" s="66">
        <f t="shared" si="9"/>
        <v>0</v>
      </c>
      <c r="O12" s="66">
        <f t="shared" si="9"/>
        <v>0</v>
      </c>
      <c r="P12" s="66">
        <f t="shared" si="9"/>
        <v>0</v>
      </c>
      <c r="Q12" s="66">
        <f t="shared" si="9"/>
        <v>0</v>
      </c>
      <c r="R12" s="66">
        <f t="shared" si="8"/>
        <v>0</v>
      </c>
      <c r="S12" s="30">
        <f t="shared" si="4"/>
        <v>0</v>
      </c>
      <c r="T12" s="65" t="e">
        <f t="shared" si="1"/>
        <v>#REF!</v>
      </c>
    </row>
    <row r="13" spans="1:20" ht="15" hidden="1">
      <c r="A13" s="142">
        <f>A11-A12</f>
        <v>0</v>
      </c>
      <c r="B13" s="139"/>
      <c r="C13" s="140"/>
      <c r="D13" s="149"/>
      <c r="E13" s="150" t="e">
        <f>ПОТРЕБА_2024!B8+ПОТРЕБА_2024!B10</f>
        <v>#REF!</v>
      </c>
      <c r="F13" s="150" t="e">
        <f>ПОТРЕБА_2024!C8+ПОТРЕБА_2024!C10</f>
        <v>#REF!</v>
      </c>
      <c r="G13" s="150" t="e">
        <f>ПОТРЕБА_2024!D8+ПОТРЕБА_2024!D10</f>
        <v>#REF!</v>
      </c>
      <c r="H13" s="150" t="e">
        <f>ПОТРЕБА_2024!E8+ПОТРЕБА_2024!E10</f>
        <v>#REF!</v>
      </c>
      <c r="I13" s="150" t="e">
        <f>ПОТРЕБА_2024!F8+ПОТРЕБА_2024!F10</f>
        <v>#REF!</v>
      </c>
      <c r="J13" s="150" t="e">
        <f>ПОТРЕБА_2024!G8+ПОТРЕБА_2024!G10</f>
        <v>#REF!</v>
      </c>
      <c r="K13" s="150" t="e">
        <f>ПОТРЕБА_2024!H8+ПОТРЕБА_2024!H10</f>
        <v>#REF!</v>
      </c>
      <c r="L13" s="150" t="e">
        <f>ПОТРЕБА_2024!I8+ПОТРЕБА_2024!I10</f>
        <v>#REF!</v>
      </c>
      <c r="M13" s="150">
        <f>ПОТРЕБА_2024!J8+ПОТРЕБА_2024!J10</f>
        <v>0</v>
      </c>
      <c r="N13" s="149"/>
      <c r="O13" s="149"/>
      <c r="P13" s="149"/>
      <c r="Q13" s="149"/>
      <c r="R13" s="150" t="e">
        <f>ПОТРЕБА_2024!L8+ПОТРЕБА_2024!L10</f>
        <v>#REF!</v>
      </c>
      <c r="S13" s="30" t="e">
        <f t="shared" si="4"/>
        <v>#REF!</v>
      </c>
      <c r="T13" s="65" t="e">
        <f t="shared" si="1"/>
        <v>#REF!</v>
      </c>
    </row>
    <row r="14" spans="1:20" ht="15" hidden="1">
      <c r="A14" s="139" t="e">
        <f>A12/A13</f>
        <v>#DIV/0!</v>
      </c>
      <c r="B14" s="139"/>
      <c r="C14" s="140"/>
      <c r="D14" s="149"/>
      <c r="E14" s="150" t="e">
        <f t="shared" ref="E14:M14" si="10">E13-E9-E11</f>
        <v>#REF!</v>
      </c>
      <c r="F14" s="150" t="e">
        <f t="shared" si="10"/>
        <v>#REF!</v>
      </c>
      <c r="G14" s="150" t="e">
        <f t="shared" si="10"/>
        <v>#REF!</v>
      </c>
      <c r="H14" s="150" t="e">
        <f t="shared" si="10"/>
        <v>#REF!</v>
      </c>
      <c r="I14" s="150" t="e">
        <f t="shared" si="10"/>
        <v>#REF!</v>
      </c>
      <c r="J14" s="150" t="e">
        <f t="shared" si="10"/>
        <v>#REF!</v>
      </c>
      <c r="K14" s="150" t="e">
        <f t="shared" si="10"/>
        <v>#REF!</v>
      </c>
      <c r="L14" s="150" t="e">
        <f t="shared" si="10"/>
        <v>#REF!</v>
      </c>
      <c r="M14" s="150">
        <f t="shared" si="10"/>
        <v>-664.1</v>
      </c>
      <c r="N14" s="149"/>
      <c r="O14" s="149"/>
      <c r="P14" s="149"/>
      <c r="Q14" s="149"/>
      <c r="R14" s="150" t="e">
        <f>R9-R13</f>
        <v>#REF!</v>
      </c>
      <c r="S14" s="30" t="e">
        <f t="shared" si="4"/>
        <v>#REF!</v>
      </c>
      <c r="T14" s="65" t="e">
        <f t="shared" si="1"/>
        <v>#REF!</v>
      </c>
    </row>
    <row r="15" spans="1:20" ht="15" hidden="1">
      <c r="A15" s="139"/>
      <c r="B15" s="139"/>
      <c r="C15" s="140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71">
        <f t="shared" si="4"/>
        <v>0</v>
      </c>
      <c r="T15" s="146">
        <f t="shared" si="1"/>
        <v>0</v>
      </c>
    </row>
    <row r="16" spans="1:20" ht="15" collapsed="1">
      <c r="A16" s="142" t="e">
        <f>F62+F65+F155+F179+F185+F188</f>
        <v>#REF!</v>
      </c>
      <c r="B16" s="139"/>
      <c r="C16" s="140"/>
      <c r="D16" s="334" t="s">
        <v>30</v>
      </c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7"/>
      <c r="S16" s="71">
        <f t="shared" si="4"/>
        <v>0</v>
      </c>
      <c r="T16" s="146">
        <f t="shared" si="1"/>
        <v>0</v>
      </c>
    </row>
    <row r="17" spans="1:20" ht="15" hidden="1" outlineLevel="1">
      <c r="A17" s="151"/>
      <c r="B17" s="151"/>
      <c r="C17" s="152"/>
      <c r="D17" s="28" t="s">
        <v>31</v>
      </c>
      <c r="E17" s="72" t="e">
        <f>#REF!</f>
        <v>#REF!</v>
      </c>
      <c r="F17" s="73"/>
      <c r="G17" s="73"/>
      <c r="H17" s="73"/>
      <c r="I17" s="73"/>
      <c r="J17" s="73"/>
      <c r="K17" s="73"/>
      <c r="L17" s="73"/>
      <c r="M17" s="73"/>
      <c r="N17" s="74"/>
      <c r="O17" s="74"/>
      <c r="P17" s="74"/>
      <c r="Q17" s="74"/>
      <c r="R17" s="29">
        <f t="shared" ref="R17:R61" si="11">SUM(F17:Q17)</f>
        <v>0</v>
      </c>
      <c r="S17" s="30">
        <f t="shared" si="4"/>
        <v>0</v>
      </c>
      <c r="T17" s="65" t="e">
        <f t="shared" si="1"/>
        <v>#REF!</v>
      </c>
    </row>
    <row r="18" spans="1:20" ht="15" hidden="1" outlineLevel="1">
      <c r="A18" s="151"/>
      <c r="B18" s="151"/>
      <c r="C18" s="152"/>
      <c r="D18" s="28" t="s">
        <v>32</v>
      </c>
      <c r="E18" s="72" t="e">
        <f>#REF!</f>
        <v>#REF!</v>
      </c>
      <c r="F18" s="73"/>
      <c r="G18" s="73"/>
      <c r="H18" s="73"/>
      <c r="I18" s="73"/>
      <c r="J18" s="73"/>
      <c r="K18" s="73"/>
      <c r="L18" s="73"/>
      <c r="M18" s="73"/>
      <c r="N18" s="74"/>
      <c r="O18" s="74"/>
      <c r="P18" s="74"/>
      <c r="Q18" s="74"/>
      <c r="R18" s="29">
        <f t="shared" si="11"/>
        <v>0</v>
      </c>
      <c r="S18" s="30">
        <f t="shared" si="4"/>
        <v>0</v>
      </c>
      <c r="T18" s="65" t="e">
        <f t="shared" si="1"/>
        <v>#REF!</v>
      </c>
    </row>
    <row r="19" spans="1:20" ht="15" hidden="1" outlineLevel="1">
      <c r="A19" s="151"/>
      <c r="B19" s="151"/>
      <c r="C19" s="152"/>
      <c r="D19" s="28" t="s">
        <v>290</v>
      </c>
      <c r="E19" s="72" t="e">
        <f>#REF!</f>
        <v>#REF!</v>
      </c>
      <c r="F19" s="75"/>
      <c r="G19" s="75"/>
      <c r="H19" s="73"/>
      <c r="I19" s="73"/>
      <c r="J19" s="73"/>
      <c r="K19" s="73"/>
      <c r="L19" s="73"/>
      <c r="M19" s="73"/>
      <c r="N19" s="74"/>
      <c r="O19" s="74"/>
      <c r="P19" s="74"/>
      <c r="Q19" s="74"/>
      <c r="R19" s="29">
        <f t="shared" si="11"/>
        <v>0</v>
      </c>
      <c r="S19" s="30">
        <f t="shared" si="4"/>
        <v>0</v>
      </c>
      <c r="T19" s="65" t="e">
        <f t="shared" si="1"/>
        <v>#REF!</v>
      </c>
    </row>
    <row r="20" spans="1:20" ht="27.6">
      <c r="A20" s="151"/>
      <c r="B20" s="151"/>
      <c r="C20" s="152"/>
      <c r="D20" s="28" t="s">
        <v>34</v>
      </c>
      <c r="E20" s="72" t="e">
        <f>#REF!</f>
        <v>#REF!</v>
      </c>
      <c r="F20" s="75"/>
      <c r="G20" s="75"/>
      <c r="H20" s="75"/>
      <c r="I20" s="73"/>
      <c r="J20" s="75"/>
      <c r="K20" s="73" t="e">
        <f>E20</f>
        <v>#REF!</v>
      </c>
      <c r="L20" s="75"/>
      <c r="M20" s="73"/>
      <c r="N20" s="74"/>
      <c r="O20" s="74"/>
      <c r="P20" s="74"/>
      <c r="Q20" s="74"/>
      <c r="R20" s="29" t="e">
        <f t="shared" si="11"/>
        <v>#REF!</v>
      </c>
      <c r="S20" s="30" t="e">
        <f t="shared" si="4"/>
        <v>#REF!</v>
      </c>
      <c r="T20" s="65" t="e">
        <f t="shared" si="1"/>
        <v>#REF!</v>
      </c>
    </row>
    <row r="21" spans="1:20" ht="15">
      <c r="A21" s="151"/>
      <c r="B21" s="151"/>
      <c r="C21" s="152"/>
      <c r="D21" s="28" t="s">
        <v>35</v>
      </c>
      <c r="E21" s="72" t="e">
        <f>#REF!</f>
        <v>#REF!</v>
      </c>
      <c r="F21" s="73"/>
      <c r="G21" s="73"/>
      <c r="H21" s="73"/>
      <c r="I21" s="73"/>
      <c r="J21" s="75" t="e">
        <f>E21</f>
        <v>#REF!</v>
      </c>
      <c r="K21" s="75"/>
      <c r="L21" s="73"/>
      <c r="M21" s="73"/>
      <c r="N21" s="74"/>
      <c r="O21" s="74"/>
      <c r="P21" s="74"/>
      <c r="Q21" s="74"/>
      <c r="R21" s="29" t="e">
        <f t="shared" si="11"/>
        <v>#REF!</v>
      </c>
      <c r="S21" s="30" t="e">
        <f t="shared" si="4"/>
        <v>#REF!</v>
      </c>
      <c r="T21" s="65" t="e">
        <f t="shared" si="1"/>
        <v>#REF!</v>
      </c>
    </row>
    <row r="22" spans="1:20" ht="15">
      <c r="A22" s="151"/>
      <c r="B22" s="151"/>
      <c r="C22" s="152"/>
      <c r="D22" s="28" t="s">
        <v>291</v>
      </c>
      <c r="E22" s="72" t="e">
        <f>#REF!</f>
        <v>#REF!</v>
      </c>
      <c r="F22" s="75"/>
      <c r="G22" s="75"/>
      <c r="H22" s="75"/>
      <c r="I22" s="73"/>
      <c r="J22" s="75"/>
      <c r="K22" s="75" t="e">
        <f t="shared" ref="K22:K23" si="12">E22/3</f>
        <v>#REF!</v>
      </c>
      <c r="L22" s="75" t="e">
        <f t="shared" ref="L22:M22" si="13">K22</f>
        <v>#REF!</v>
      </c>
      <c r="M22" s="73" t="e">
        <f t="shared" si="13"/>
        <v>#REF!</v>
      </c>
      <c r="N22" s="74"/>
      <c r="O22" s="74"/>
      <c r="P22" s="74"/>
      <c r="Q22" s="74"/>
      <c r="R22" s="29" t="e">
        <f t="shared" si="11"/>
        <v>#REF!</v>
      </c>
      <c r="S22" s="30" t="e">
        <f t="shared" si="4"/>
        <v>#REF!</v>
      </c>
      <c r="T22" s="65" t="e">
        <f t="shared" si="1"/>
        <v>#REF!</v>
      </c>
    </row>
    <row r="23" spans="1:20" ht="15" collapsed="1">
      <c r="A23" s="151"/>
      <c r="B23" s="151"/>
      <c r="C23" s="152"/>
      <c r="D23" s="77" t="s">
        <v>37</v>
      </c>
      <c r="E23" s="72" t="e">
        <f>#REF!</f>
        <v>#REF!</v>
      </c>
      <c r="F23" s="75"/>
      <c r="G23" s="75"/>
      <c r="H23" s="75"/>
      <c r="I23" s="73"/>
      <c r="J23" s="75"/>
      <c r="K23" s="75" t="e">
        <f t="shared" si="12"/>
        <v>#REF!</v>
      </c>
      <c r="L23" s="75" t="e">
        <f t="shared" ref="L23:M23" si="14">K23</f>
        <v>#REF!</v>
      </c>
      <c r="M23" s="73" t="e">
        <f t="shared" si="14"/>
        <v>#REF!</v>
      </c>
      <c r="N23" s="74"/>
      <c r="O23" s="74"/>
      <c r="P23" s="74"/>
      <c r="Q23" s="74"/>
      <c r="R23" s="29" t="e">
        <f t="shared" si="11"/>
        <v>#REF!</v>
      </c>
      <c r="S23" s="30" t="e">
        <f t="shared" si="4"/>
        <v>#REF!</v>
      </c>
      <c r="T23" s="65" t="e">
        <f t="shared" si="1"/>
        <v>#REF!</v>
      </c>
    </row>
    <row r="24" spans="1:20" ht="27.6" hidden="1" outlineLevel="1">
      <c r="A24" s="151"/>
      <c r="B24" s="151"/>
      <c r="C24" s="152"/>
      <c r="D24" s="28" t="s">
        <v>38</v>
      </c>
      <c r="E24" s="72" t="e">
        <f>#REF!</f>
        <v>#REF!</v>
      </c>
      <c r="F24" s="73"/>
      <c r="G24" s="75"/>
      <c r="H24" s="73"/>
      <c r="I24" s="73"/>
      <c r="J24" s="73"/>
      <c r="K24" s="73"/>
      <c r="L24" s="73"/>
      <c r="M24" s="73"/>
      <c r="N24" s="74"/>
      <c r="O24" s="74"/>
      <c r="P24" s="74"/>
      <c r="Q24" s="74"/>
      <c r="R24" s="29">
        <f t="shared" si="11"/>
        <v>0</v>
      </c>
      <c r="S24" s="30">
        <f t="shared" si="4"/>
        <v>0</v>
      </c>
      <c r="T24" s="65" t="e">
        <f t="shared" si="1"/>
        <v>#REF!</v>
      </c>
    </row>
    <row r="25" spans="1:20" ht="15">
      <c r="A25" s="151"/>
      <c r="B25" s="151"/>
      <c r="C25" s="152"/>
      <c r="D25" s="28" t="s">
        <v>292</v>
      </c>
      <c r="E25" s="72" t="e">
        <f>#REF!</f>
        <v>#REF!</v>
      </c>
      <c r="F25" s="75"/>
      <c r="G25" s="75">
        <v>15</v>
      </c>
      <c r="H25" s="75" t="e">
        <f>(E25-G25)/6</f>
        <v>#REF!</v>
      </c>
      <c r="I25" s="73" t="e">
        <f t="shared" ref="I25:M25" si="15">H25</f>
        <v>#REF!</v>
      </c>
      <c r="J25" s="75" t="e">
        <f t="shared" si="15"/>
        <v>#REF!</v>
      </c>
      <c r="K25" s="73" t="e">
        <f t="shared" si="15"/>
        <v>#REF!</v>
      </c>
      <c r="L25" s="73" t="e">
        <f t="shared" si="15"/>
        <v>#REF!</v>
      </c>
      <c r="M25" s="73" t="e">
        <f t="shared" si="15"/>
        <v>#REF!</v>
      </c>
      <c r="N25" s="74"/>
      <c r="O25" s="74"/>
      <c r="P25" s="74"/>
      <c r="Q25" s="74"/>
      <c r="R25" s="29" t="e">
        <f t="shared" si="11"/>
        <v>#REF!</v>
      </c>
      <c r="S25" s="30" t="e">
        <f t="shared" si="4"/>
        <v>#REF!</v>
      </c>
      <c r="T25" s="65" t="e">
        <f t="shared" si="1"/>
        <v>#REF!</v>
      </c>
    </row>
    <row r="26" spans="1:20" ht="27.6">
      <c r="A26" s="151"/>
      <c r="B26" s="151"/>
      <c r="C26" s="152"/>
      <c r="D26" s="28" t="s">
        <v>40</v>
      </c>
      <c r="E26" s="72" t="e">
        <f>#REF!</f>
        <v>#REF!</v>
      </c>
      <c r="F26" s="75"/>
      <c r="G26" s="75"/>
      <c r="H26" s="75"/>
      <c r="I26" s="73"/>
      <c r="J26" s="75" t="e">
        <f t="shared" ref="J26:J27" si="16">E26</f>
        <v>#REF!</v>
      </c>
      <c r="K26" s="73"/>
      <c r="L26" s="73"/>
      <c r="M26" s="73"/>
      <c r="N26" s="74"/>
      <c r="O26" s="74"/>
      <c r="P26" s="74"/>
      <c r="Q26" s="74"/>
      <c r="R26" s="29" t="e">
        <f t="shared" si="11"/>
        <v>#REF!</v>
      </c>
      <c r="S26" s="30" t="e">
        <f t="shared" si="4"/>
        <v>#REF!</v>
      </c>
      <c r="T26" s="65" t="e">
        <f t="shared" si="1"/>
        <v>#REF!</v>
      </c>
    </row>
    <row r="27" spans="1:20" ht="15">
      <c r="A27" s="151"/>
      <c r="B27" s="151"/>
      <c r="C27" s="152"/>
      <c r="D27" s="28" t="s">
        <v>41</v>
      </c>
      <c r="E27" s="72" t="e">
        <f>#REF!</f>
        <v>#REF!</v>
      </c>
      <c r="F27" s="153"/>
      <c r="G27" s="73"/>
      <c r="H27" s="73"/>
      <c r="I27" s="73"/>
      <c r="J27" s="75" t="e">
        <f t="shared" si="16"/>
        <v>#REF!</v>
      </c>
      <c r="K27" s="73"/>
      <c r="L27" s="73"/>
      <c r="M27" s="73"/>
      <c r="N27" s="74"/>
      <c r="O27" s="74"/>
      <c r="P27" s="74"/>
      <c r="Q27" s="74"/>
      <c r="R27" s="29" t="e">
        <f t="shared" si="11"/>
        <v>#REF!</v>
      </c>
      <c r="S27" s="30" t="e">
        <f t="shared" si="4"/>
        <v>#REF!</v>
      </c>
      <c r="T27" s="65" t="e">
        <f t="shared" si="1"/>
        <v>#REF!</v>
      </c>
    </row>
    <row r="28" spans="1:20" ht="15" collapsed="1">
      <c r="A28" s="151"/>
      <c r="B28" s="151"/>
      <c r="C28" s="152"/>
      <c r="D28" s="28" t="s">
        <v>42</v>
      </c>
      <c r="E28" s="72" t="e">
        <f>#REF!</f>
        <v>#REF!</v>
      </c>
      <c r="F28" s="75"/>
      <c r="G28" s="75"/>
      <c r="H28" s="75" t="e">
        <f>E28/4</f>
        <v>#REF!</v>
      </c>
      <c r="I28" s="73"/>
      <c r="J28" s="75" t="e">
        <f>H28</f>
        <v>#REF!</v>
      </c>
      <c r="K28" s="75"/>
      <c r="L28" s="75"/>
      <c r="M28" s="75" t="e">
        <f>J28</f>
        <v>#REF!</v>
      </c>
      <c r="N28" s="75" t="e">
        <f>M28</f>
        <v>#REF!</v>
      </c>
      <c r="O28" s="74"/>
      <c r="P28" s="74"/>
      <c r="Q28" s="74"/>
      <c r="R28" s="29" t="e">
        <f t="shared" si="11"/>
        <v>#REF!</v>
      </c>
      <c r="S28" s="30" t="e">
        <f t="shared" si="4"/>
        <v>#REF!</v>
      </c>
      <c r="T28" s="65" t="e">
        <f t="shared" si="1"/>
        <v>#REF!</v>
      </c>
    </row>
    <row r="29" spans="1:20" ht="15" hidden="1" outlineLevel="1">
      <c r="A29" s="151"/>
      <c r="B29" s="151"/>
      <c r="C29" s="152"/>
      <c r="D29" s="28" t="s">
        <v>43</v>
      </c>
      <c r="E29" s="72" t="e">
        <f>#REF!</f>
        <v>#REF!</v>
      </c>
      <c r="F29" s="154"/>
      <c r="G29" s="73"/>
      <c r="H29" s="73"/>
      <c r="I29" s="73"/>
      <c r="J29" s="73"/>
      <c r="K29" s="73"/>
      <c r="L29" s="73"/>
      <c r="M29" s="73"/>
      <c r="N29" s="74"/>
      <c r="O29" s="74"/>
      <c r="P29" s="74"/>
      <c r="Q29" s="74"/>
      <c r="R29" s="29">
        <f t="shared" si="11"/>
        <v>0</v>
      </c>
      <c r="S29" s="30">
        <f t="shared" si="4"/>
        <v>0</v>
      </c>
      <c r="T29" s="65" t="e">
        <f t="shared" si="1"/>
        <v>#REF!</v>
      </c>
    </row>
    <row r="30" spans="1:20" ht="27.6" hidden="1" outlineLevel="1">
      <c r="A30" s="151"/>
      <c r="B30" s="151"/>
      <c r="C30" s="152"/>
      <c r="D30" s="28" t="s">
        <v>44</v>
      </c>
      <c r="E30" s="72" t="e">
        <f>#REF!</f>
        <v>#REF!</v>
      </c>
      <c r="F30" s="73"/>
      <c r="G30" s="73"/>
      <c r="H30" s="73"/>
      <c r="I30" s="73"/>
      <c r="J30" s="73"/>
      <c r="K30" s="73"/>
      <c r="L30" s="73"/>
      <c r="M30" s="73"/>
      <c r="N30" s="74"/>
      <c r="O30" s="74"/>
      <c r="P30" s="74"/>
      <c r="Q30" s="74"/>
      <c r="R30" s="29">
        <f t="shared" si="11"/>
        <v>0</v>
      </c>
      <c r="S30" s="30">
        <f t="shared" si="4"/>
        <v>0</v>
      </c>
      <c r="T30" s="65" t="e">
        <f t="shared" si="1"/>
        <v>#REF!</v>
      </c>
    </row>
    <row r="31" spans="1:20" ht="15" hidden="1" outlineLevel="1">
      <c r="A31" s="151"/>
      <c r="B31" s="151"/>
      <c r="C31" s="152"/>
      <c r="D31" s="28" t="s">
        <v>45</v>
      </c>
      <c r="E31" s="72" t="e">
        <f>#REF!</f>
        <v>#REF!</v>
      </c>
      <c r="F31" s="153"/>
      <c r="G31" s="73"/>
      <c r="H31" s="73"/>
      <c r="I31" s="73"/>
      <c r="J31" s="73"/>
      <c r="K31" s="75"/>
      <c r="L31" s="73"/>
      <c r="M31" s="73"/>
      <c r="N31" s="74"/>
      <c r="O31" s="74"/>
      <c r="P31" s="74"/>
      <c r="Q31" s="74"/>
      <c r="R31" s="29">
        <f t="shared" si="11"/>
        <v>0</v>
      </c>
      <c r="S31" s="30">
        <f t="shared" si="4"/>
        <v>0</v>
      </c>
      <c r="T31" s="65" t="e">
        <f t="shared" si="1"/>
        <v>#REF!</v>
      </c>
    </row>
    <row r="32" spans="1:20" ht="27.6" hidden="1" outlineLevel="1">
      <c r="A32" s="151"/>
      <c r="B32" s="151"/>
      <c r="C32" s="152"/>
      <c r="D32" s="28" t="s">
        <v>46</v>
      </c>
      <c r="E32" s="72" t="e">
        <f>#REF!</f>
        <v>#REF!</v>
      </c>
      <c r="F32" s="75"/>
      <c r="G32" s="75"/>
      <c r="H32" s="75"/>
      <c r="I32" s="75"/>
      <c r="J32" s="73"/>
      <c r="K32" s="73"/>
      <c r="L32" s="75"/>
      <c r="M32" s="73"/>
      <c r="N32" s="74"/>
      <c r="O32" s="74"/>
      <c r="P32" s="74"/>
      <c r="Q32" s="74"/>
      <c r="R32" s="29">
        <f t="shared" si="11"/>
        <v>0</v>
      </c>
      <c r="S32" s="30">
        <f t="shared" si="4"/>
        <v>0</v>
      </c>
      <c r="T32" s="65" t="e">
        <f t="shared" si="1"/>
        <v>#REF!</v>
      </c>
    </row>
    <row r="33" spans="1:20" ht="15" hidden="1" outlineLevel="1">
      <c r="A33" s="151"/>
      <c r="B33" s="151"/>
      <c r="C33" s="152"/>
      <c r="D33" s="28" t="s">
        <v>293</v>
      </c>
      <c r="E33" s="72" t="e">
        <f>#REF!</f>
        <v>#REF!</v>
      </c>
      <c r="F33" s="153"/>
      <c r="G33" s="73"/>
      <c r="H33" s="73"/>
      <c r="I33" s="73"/>
      <c r="J33" s="73"/>
      <c r="K33" s="73"/>
      <c r="L33" s="73"/>
      <c r="M33" s="73"/>
      <c r="N33" s="74"/>
      <c r="O33" s="74"/>
      <c r="P33" s="74"/>
      <c r="Q33" s="74"/>
      <c r="R33" s="29">
        <f t="shared" si="11"/>
        <v>0</v>
      </c>
      <c r="S33" s="30">
        <f t="shared" si="4"/>
        <v>0</v>
      </c>
      <c r="T33" s="65" t="e">
        <f t="shared" si="1"/>
        <v>#REF!</v>
      </c>
    </row>
    <row r="34" spans="1:20" ht="27.6" hidden="1" outlineLevel="1">
      <c r="A34" s="151"/>
      <c r="B34" s="151"/>
      <c r="C34" s="152"/>
      <c r="D34" s="28" t="s">
        <v>48</v>
      </c>
      <c r="E34" s="72" t="e">
        <f>#REF!</f>
        <v>#REF!</v>
      </c>
      <c r="F34" s="153"/>
      <c r="G34" s="73"/>
      <c r="H34" s="73"/>
      <c r="I34" s="73"/>
      <c r="J34" s="73"/>
      <c r="K34" s="73"/>
      <c r="L34" s="73"/>
      <c r="M34" s="73"/>
      <c r="N34" s="74"/>
      <c r="O34" s="74"/>
      <c r="P34" s="74"/>
      <c r="Q34" s="74"/>
      <c r="R34" s="29">
        <f t="shared" si="11"/>
        <v>0</v>
      </c>
      <c r="S34" s="30">
        <f t="shared" si="4"/>
        <v>0</v>
      </c>
      <c r="T34" s="65" t="e">
        <f t="shared" si="1"/>
        <v>#REF!</v>
      </c>
    </row>
    <row r="35" spans="1:20" ht="41.4" collapsed="1">
      <c r="A35" s="151"/>
      <c r="B35" s="151"/>
      <c r="C35" s="152"/>
      <c r="D35" s="28" t="s">
        <v>49</v>
      </c>
      <c r="E35" s="72" t="e">
        <f>#REF!</f>
        <v>#REF!</v>
      </c>
      <c r="F35" s="75"/>
      <c r="G35" s="75"/>
      <c r="H35" s="75"/>
      <c r="I35" s="75"/>
      <c r="J35" s="75" t="e">
        <f>E35</f>
        <v>#REF!</v>
      </c>
      <c r="K35" s="75"/>
      <c r="L35" s="73"/>
      <c r="M35" s="73"/>
      <c r="N35" s="74"/>
      <c r="O35" s="74"/>
      <c r="P35" s="74"/>
      <c r="Q35" s="74"/>
      <c r="R35" s="29" t="e">
        <f t="shared" si="11"/>
        <v>#REF!</v>
      </c>
      <c r="S35" s="30" t="e">
        <f t="shared" si="4"/>
        <v>#REF!</v>
      </c>
      <c r="T35" s="65" t="e">
        <f t="shared" si="1"/>
        <v>#REF!</v>
      </c>
    </row>
    <row r="36" spans="1:20" ht="27.6" hidden="1" outlineLevel="1">
      <c r="A36" s="151"/>
      <c r="B36" s="151"/>
      <c r="C36" s="152"/>
      <c r="D36" s="28" t="s">
        <v>245</v>
      </c>
      <c r="E36" s="72" t="e">
        <f>#REF!</f>
        <v>#REF!</v>
      </c>
      <c r="F36" s="153"/>
      <c r="G36" s="75"/>
      <c r="H36" s="75"/>
      <c r="I36" s="73"/>
      <c r="J36" s="73"/>
      <c r="K36" s="73"/>
      <c r="L36" s="75"/>
      <c r="M36" s="73"/>
      <c r="N36" s="75"/>
      <c r="O36" s="75"/>
      <c r="P36" s="75"/>
      <c r="Q36" s="75"/>
      <c r="R36" s="29">
        <f t="shared" si="11"/>
        <v>0</v>
      </c>
      <c r="S36" s="30">
        <f t="shared" si="4"/>
        <v>0</v>
      </c>
      <c r="T36" s="65" t="e">
        <f t="shared" si="1"/>
        <v>#REF!</v>
      </c>
    </row>
    <row r="37" spans="1:20" ht="15" collapsed="1">
      <c r="A37" s="151"/>
      <c r="B37" s="151"/>
      <c r="C37" s="152"/>
      <c r="D37" s="28" t="s">
        <v>51</v>
      </c>
      <c r="E37" s="72" t="e">
        <f>#REF!</f>
        <v>#REF!</v>
      </c>
      <c r="F37" s="75"/>
      <c r="G37" s="75"/>
      <c r="H37" s="75"/>
      <c r="I37" s="73"/>
      <c r="J37" s="75"/>
      <c r="K37" s="75"/>
      <c r="L37" s="73"/>
      <c r="M37" s="73"/>
      <c r="N37" s="74"/>
      <c r="O37" s="74"/>
      <c r="P37" s="74"/>
      <c r="Q37" s="74"/>
      <c r="R37" s="29">
        <f t="shared" si="11"/>
        <v>0</v>
      </c>
      <c r="S37" s="30">
        <f t="shared" si="4"/>
        <v>0</v>
      </c>
      <c r="T37" s="65" t="e">
        <f t="shared" si="1"/>
        <v>#REF!</v>
      </c>
    </row>
    <row r="38" spans="1:20" ht="15" hidden="1" outlineLevel="1">
      <c r="A38" s="151"/>
      <c r="B38" s="151"/>
      <c r="C38" s="152"/>
      <c r="D38" s="28" t="s">
        <v>52</v>
      </c>
      <c r="E38" s="72" t="e">
        <f>#REF!</f>
        <v>#REF!</v>
      </c>
      <c r="F38" s="75"/>
      <c r="G38" s="75"/>
      <c r="H38" s="75"/>
      <c r="I38" s="73"/>
      <c r="J38" s="73"/>
      <c r="K38" s="73"/>
      <c r="L38" s="73"/>
      <c r="M38" s="73"/>
      <c r="N38" s="74"/>
      <c r="O38" s="74"/>
      <c r="P38" s="74"/>
      <c r="Q38" s="74"/>
      <c r="R38" s="29">
        <f t="shared" si="11"/>
        <v>0</v>
      </c>
      <c r="S38" s="30">
        <f t="shared" si="4"/>
        <v>0</v>
      </c>
      <c r="T38" s="65" t="e">
        <f t="shared" si="1"/>
        <v>#REF!</v>
      </c>
    </row>
    <row r="39" spans="1:20" ht="15" hidden="1" outlineLevel="1">
      <c r="A39" s="151"/>
      <c r="B39" s="151"/>
      <c r="C39" s="152"/>
      <c r="D39" s="28" t="s">
        <v>53</v>
      </c>
      <c r="E39" s="72" t="e">
        <f>#REF!</f>
        <v>#REF!</v>
      </c>
      <c r="F39" s="153"/>
      <c r="G39" s="73"/>
      <c r="H39" s="73"/>
      <c r="I39" s="73"/>
      <c r="J39" s="73"/>
      <c r="K39" s="73"/>
      <c r="L39" s="73"/>
      <c r="M39" s="73"/>
      <c r="N39" s="74"/>
      <c r="O39" s="74"/>
      <c r="P39" s="74"/>
      <c r="Q39" s="74"/>
      <c r="R39" s="29">
        <f t="shared" si="11"/>
        <v>0</v>
      </c>
      <c r="S39" s="30">
        <f t="shared" si="4"/>
        <v>0</v>
      </c>
      <c r="T39" s="65" t="e">
        <f t="shared" si="1"/>
        <v>#REF!</v>
      </c>
    </row>
    <row r="40" spans="1:20" ht="27.6" hidden="1" outlineLevel="1">
      <c r="A40" s="151"/>
      <c r="B40" s="151"/>
      <c r="C40" s="152"/>
      <c r="D40" s="28" t="s">
        <v>54</v>
      </c>
      <c r="E40" s="72" t="e">
        <f>#REF!</f>
        <v>#REF!</v>
      </c>
      <c r="F40" s="153"/>
      <c r="G40" s="73"/>
      <c r="H40" s="73"/>
      <c r="I40" s="73"/>
      <c r="J40" s="73"/>
      <c r="K40" s="73"/>
      <c r="L40" s="73"/>
      <c r="M40" s="73"/>
      <c r="N40" s="74"/>
      <c r="O40" s="74"/>
      <c r="P40" s="74"/>
      <c r="Q40" s="74"/>
      <c r="R40" s="29">
        <f t="shared" si="11"/>
        <v>0</v>
      </c>
      <c r="S40" s="30">
        <f t="shared" si="4"/>
        <v>0</v>
      </c>
      <c r="T40" s="65" t="e">
        <f t="shared" si="1"/>
        <v>#REF!</v>
      </c>
    </row>
    <row r="41" spans="1:20" ht="15" hidden="1" outlineLevel="1">
      <c r="A41" s="151"/>
      <c r="B41" s="151"/>
      <c r="C41" s="152"/>
      <c r="D41" s="28" t="s">
        <v>55</v>
      </c>
      <c r="E41" s="72" t="e">
        <f>#REF!</f>
        <v>#REF!</v>
      </c>
      <c r="F41" s="153"/>
      <c r="G41" s="73"/>
      <c r="H41" s="73"/>
      <c r="I41" s="73"/>
      <c r="J41" s="73"/>
      <c r="K41" s="73"/>
      <c r="L41" s="73"/>
      <c r="M41" s="73"/>
      <c r="N41" s="74"/>
      <c r="O41" s="74"/>
      <c r="P41" s="74"/>
      <c r="Q41" s="74"/>
      <c r="R41" s="29">
        <f t="shared" si="11"/>
        <v>0</v>
      </c>
      <c r="S41" s="30">
        <f t="shared" si="4"/>
        <v>0</v>
      </c>
      <c r="T41" s="65" t="e">
        <f t="shared" si="1"/>
        <v>#REF!</v>
      </c>
    </row>
    <row r="42" spans="1:20" ht="27.6" hidden="1" outlineLevel="1">
      <c r="A42" s="151"/>
      <c r="B42" s="151"/>
      <c r="C42" s="152"/>
      <c r="D42" s="28" t="s">
        <v>56</v>
      </c>
      <c r="E42" s="72" t="e">
        <f>#REF!</f>
        <v>#REF!</v>
      </c>
      <c r="F42" s="153"/>
      <c r="G42" s="73"/>
      <c r="H42" s="73"/>
      <c r="I42" s="73"/>
      <c r="J42" s="73"/>
      <c r="K42" s="73"/>
      <c r="L42" s="73"/>
      <c r="M42" s="73"/>
      <c r="N42" s="74"/>
      <c r="O42" s="74"/>
      <c r="P42" s="74"/>
      <c r="Q42" s="74"/>
      <c r="R42" s="29">
        <f t="shared" si="11"/>
        <v>0</v>
      </c>
      <c r="S42" s="30">
        <f t="shared" si="4"/>
        <v>0</v>
      </c>
      <c r="T42" s="65" t="e">
        <f t="shared" si="1"/>
        <v>#REF!</v>
      </c>
    </row>
    <row r="43" spans="1:20" ht="15" hidden="1" outlineLevel="1">
      <c r="A43" s="151"/>
      <c r="B43" s="151"/>
      <c r="C43" s="152"/>
      <c r="D43" s="28" t="s">
        <v>57</v>
      </c>
      <c r="E43" s="72" t="e">
        <f>#REF!</f>
        <v>#REF!</v>
      </c>
      <c r="F43" s="75"/>
      <c r="G43" s="75"/>
      <c r="H43" s="75"/>
      <c r="I43" s="75"/>
      <c r="J43" s="75"/>
      <c r="K43" s="73"/>
      <c r="L43" s="75"/>
      <c r="M43" s="73"/>
      <c r="N43" s="74"/>
      <c r="O43" s="74"/>
      <c r="P43" s="74"/>
      <c r="Q43" s="74"/>
      <c r="R43" s="29">
        <f t="shared" si="11"/>
        <v>0</v>
      </c>
      <c r="S43" s="30">
        <f t="shared" si="4"/>
        <v>0</v>
      </c>
      <c r="T43" s="65" t="e">
        <f t="shared" si="1"/>
        <v>#REF!</v>
      </c>
    </row>
    <row r="44" spans="1:20" ht="27.6" hidden="1" outlineLevel="1">
      <c r="A44" s="151"/>
      <c r="B44" s="151"/>
      <c r="C44" s="152"/>
      <c r="D44" s="28" t="s">
        <v>58</v>
      </c>
      <c r="E44" s="72" t="e">
        <f>#REF!</f>
        <v>#REF!</v>
      </c>
      <c r="F44" s="75"/>
      <c r="G44" s="75"/>
      <c r="H44" s="75"/>
      <c r="I44" s="75"/>
      <c r="J44" s="75"/>
      <c r="K44" s="75"/>
      <c r="L44" s="73"/>
      <c r="M44" s="73"/>
      <c r="N44" s="74"/>
      <c r="O44" s="74"/>
      <c r="P44" s="74"/>
      <c r="Q44" s="74"/>
      <c r="R44" s="29">
        <f t="shared" si="11"/>
        <v>0</v>
      </c>
      <c r="S44" s="30">
        <f t="shared" si="4"/>
        <v>0</v>
      </c>
      <c r="T44" s="65" t="e">
        <f t="shared" si="1"/>
        <v>#REF!</v>
      </c>
    </row>
    <row r="45" spans="1:20" ht="15" hidden="1" outlineLevel="1">
      <c r="A45" s="151"/>
      <c r="B45" s="151"/>
      <c r="C45" s="152"/>
      <c r="D45" s="28" t="s">
        <v>59</v>
      </c>
      <c r="E45" s="72" t="e">
        <f>#REF!</f>
        <v>#REF!</v>
      </c>
      <c r="F45" s="75"/>
      <c r="G45" s="75"/>
      <c r="H45" s="75"/>
      <c r="I45" s="73"/>
      <c r="J45" s="75"/>
      <c r="K45" s="73"/>
      <c r="L45" s="73"/>
      <c r="M45" s="73"/>
      <c r="N45" s="74"/>
      <c r="O45" s="74"/>
      <c r="P45" s="74"/>
      <c r="Q45" s="74"/>
      <c r="R45" s="29">
        <f t="shared" si="11"/>
        <v>0</v>
      </c>
      <c r="S45" s="30">
        <f t="shared" si="4"/>
        <v>0</v>
      </c>
      <c r="T45" s="65" t="e">
        <f t="shared" si="1"/>
        <v>#REF!</v>
      </c>
    </row>
    <row r="46" spans="1:20" ht="15" hidden="1" outlineLevel="1">
      <c r="A46" s="151"/>
      <c r="B46" s="151"/>
      <c r="C46" s="152"/>
      <c r="D46" s="28" t="s">
        <v>60</v>
      </c>
      <c r="E46" s="72" t="e">
        <f>#REF!</f>
        <v>#REF!</v>
      </c>
      <c r="F46" s="153"/>
      <c r="G46" s="73"/>
      <c r="H46" s="73"/>
      <c r="I46" s="73"/>
      <c r="J46" s="73"/>
      <c r="K46" s="73"/>
      <c r="L46" s="73"/>
      <c r="M46" s="73"/>
      <c r="N46" s="74"/>
      <c r="O46" s="74"/>
      <c r="P46" s="74"/>
      <c r="Q46" s="74"/>
      <c r="R46" s="29">
        <f t="shared" si="11"/>
        <v>0</v>
      </c>
      <c r="S46" s="30">
        <f t="shared" si="4"/>
        <v>0</v>
      </c>
      <c r="T46" s="65" t="e">
        <f t="shared" si="1"/>
        <v>#REF!</v>
      </c>
    </row>
    <row r="47" spans="1:20" ht="15" hidden="1" outlineLevel="1">
      <c r="A47" s="151"/>
      <c r="B47" s="151"/>
      <c r="C47" s="152"/>
      <c r="D47" s="28" t="s">
        <v>61</v>
      </c>
      <c r="E47" s="72" t="e">
        <f>#REF!</f>
        <v>#REF!</v>
      </c>
      <c r="F47" s="75"/>
      <c r="G47" s="75"/>
      <c r="H47" s="75"/>
      <c r="I47" s="73"/>
      <c r="J47" s="73"/>
      <c r="K47" s="73"/>
      <c r="L47" s="73"/>
      <c r="M47" s="73"/>
      <c r="N47" s="74"/>
      <c r="O47" s="74"/>
      <c r="P47" s="74"/>
      <c r="Q47" s="74"/>
      <c r="R47" s="29">
        <f t="shared" si="11"/>
        <v>0</v>
      </c>
      <c r="S47" s="30">
        <f t="shared" si="4"/>
        <v>0</v>
      </c>
      <c r="T47" s="65" t="e">
        <f t="shared" si="1"/>
        <v>#REF!</v>
      </c>
    </row>
    <row r="48" spans="1:20" ht="15" hidden="1" outlineLevel="1">
      <c r="A48" s="151"/>
      <c r="B48" s="151"/>
      <c r="C48" s="152"/>
      <c r="D48" s="28" t="s">
        <v>62</v>
      </c>
      <c r="E48" s="72" t="e">
        <f>#REF!</f>
        <v>#REF!</v>
      </c>
      <c r="F48" s="153"/>
      <c r="G48" s="73"/>
      <c r="H48" s="73"/>
      <c r="I48" s="73"/>
      <c r="J48" s="73"/>
      <c r="K48" s="73"/>
      <c r="L48" s="73"/>
      <c r="M48" s="73"/>
      <c r="N48" s="74"/>
      <c r="O48" s="74"/>
      <c r="P48" s="74"/>
      <c r="Q48" s="74"/>
      <c r="R48" s="29">
        <f t="shared" si="11"/>
        <v>0</v>
      </c>
      <c r="S48" s="30">
        <f t="shared" si="4"/>
        <v>0</v>
      </c>
      <c r="T48" s="65" t="e">
        <f t="shared" si="1"/>
        <v>#REF!</v>
      </c>
    </row>
    <row r="49" spans="1:20" ht="27.6" hidden="1" outlineLevel="1">
      <c r="A49" s="151"/>
      <c r="B49" s="151"/>
      <c r="C49" s="152"/>
      <c r="D49" s="28" t="s">
        <v>63</v>
      </c>
      <c r="E49" s="72" t="e">
        <f>#REF!</f>
        <v>#REF!</v>
      </c>
      <c r="F49" s="153"/>
      <c r="G49" s="73"/>
      <c r="H49" s="73"/>
      <c r="I49" s="73"/>
      <c r="J49" s="73"/>
      <c r="K49" s="73"/>
      <c r="L49" s="73"/>
      <c r="M49" s="73"/>
      <c r="N49" s="74"/>
      <c r="O49" s="74"/>
      <c r="P49" s="74"/>
      <c r="Q49" s="74"/>
      <c r="R49" s="29">
        <f t="shared" si="11"/>
        <v>0</v>
      </c>
      <c r="S49" s="30">
        <f t="shared" si="4"/>
        <v>0</v>
      </c>
      <c r="T49" s="65" t="e">
        <f t="shared" si="1"/>
        <v>#REF!</v>
      </c>
    </row>
    <row r="50" spans="1:20" ht="15" hidden="1" outlineLevel="1">
      <c r="A50" s="151"/>
      <c r="B50" s="151"/>
      <c r="C50" s="152"/>
      <c r="D50" s="28" t="s">
        <v>64</v>
      </c>
      <c r="E50" s="72" t="e">
        <f>#REF!</f>
        <v>#REF!</v>
      </c>
      <c r="F50" s="153"/>
      <c r="G50" s="73"/>
      <c r="H50" s="73"/>
      <c r="I50" s="73"/>
      <c r="J50" s="73"/>
      <c r="K50" s="73"/>
      <c r="L50" s="73"/>
      <c r="M50" s="73"/>
      <c r="N50" s="74"/>
      <c r="O50" s="74"/>
      <c r="P50" s="74"/>
      <c r="Q50" s="74"/>
      <c r="R50" s="29">
        <f t="shared" si="11"/>
        <v>0</v>
      </c>
      <c r="S50" s="30">
        <f t="shared" si="4"/>
        <v>0</v>
      </c>
      <c r="T50" s="65" t="e">
        <f t="shared" si="1"/>
        <v>#REF!</v>
      </c>
    </row>
    <row r="51" spans="1:20" ht="15" hidden="1" outlineLevel="1">
      <c r="A51" s="151"/>
      <c r="B51" s="151"/>
      <c r="C51" s="152"/>
      <c r="D51" s="28" t="s">
        <v>65</v>
      </c>
      <c r="E51" s="72" t="e">
        <f>#REF!</f>
        <v>#REF!</v>
      </c>
      <c r="F51" s="153"/>
      <c r="G51" s="73"/>
      <c r="H51" s="73"/>
      <c r="I51" s="73"/>
      <c r="J51" s="73"/>
      <c r="K51" s="75"/>
      <c r="L51" s="73"/>
      <c r="M51" s="73"/>
      <c r="N51" s="74"/>
      <c r="O51" s="74"/>
      <c r="P51" s="74"/>
      <c r="Q51" s="74"/>
      <c r="R51" s="29">
        <f t="shared" si="11"/>
        <v>0</v>
      </c>
      <c r="S51" s="30">
        <f t="shared" si="4"/>
        <v>0</v>
      </c>
      <c r="T51" s="65" t="e">
        <f t="shared" si="1"/>
        <v>#REF!</v>
      </c>
    </row>
    <row r="52" spans="1:20" ht="27.6" hidden="1" outlineLevel="1">
      <c r="A52" s="151"/>
      <c r="B52" s="151"/>
      <c r="C52" s="152"/>
      <c r="D52" s="28" t="s">
        <v>66</v>
      </c>
      <c r="E52" s="72" t="e">
        <f>#REF!</f>
        <v>#REF!</v>
      </c>
      <c r="F52" s="153"/>
      <c r="G52" s="73"/>
      <c r="H52" s="73"/>
      <c r="I52" s="73"/>
      <c r="J52" s="73"/>
      <c r="K52" s="73"/>
      <c r="L52" s="73"/>
      <c r="M52" s="73"/>
      <c r="N52" s="74"/>
      <c r="O52" s="74"/>
      <c r="P52" s="74"/>
      <c r="Q52" s="74"/>
      <c r="R52" s="29">
        <f t="shared" si="11"/>
        <v>0</v>
      </c>
      <c r="S52" s="30">
        <f t="shared" si="4"/>
        <v>0</v>
      </c>
      <c r="T52" s="65" t="e">
        <f t="shared" si="1"/>
        <v>#REF!</v>
      </c>
    </row>
    <row r="53" spans="1:20" ht="15" collapsed="1">
      <c r="A53" s="151"/>
      <c r="B53" s="151"/>
      <c r="C53" s="152"/>
      <c r="D53" s="28" t="s">
        <v>67</v>
      </c>
      <c r="E53" s="72" t="e">
        <f>#REF!</f>
        <v>#REF!</v>
      </c>
      <c r="F53" s="153"/>
      <c r="G53" s="73"/>
      <c r="H53" s="73"/>
      <c r="I53" s="73"/>
      <c r="J53" s="75"/>
      <c r="K53" s="73"/>
      <c r="L53" s="73"/>
      <c r="M53" s="73"/>
      <c r="N53" s="74"/>
      <c r="O53" s="74"/>
      <c r="P53" s="74"/>
      <c r="Q53" s="74"/>
      <c r="R53" s="29">
        <f t="shared" si="11"/>
        <v>0</v>
      </c>
      <c r="S53" s="30">
        <f t="shared" si="4"/>
        <v>0</v>
      </c>
      <c r="T53" s="65" t="e">
        <f t="shared" si="1"/>
        <v>#REF!</v>
      </c>
    </row>
    <row r="54" spans="1:20" ht="15" hidden="1" outlineLevel="1">
      <c r="A54" s="151"/>
      <c r="B54" s="151"/>
      <c r="C54" s="152"/>
      <c r="D54" s="28" t="s">
        <v>68</v>
      </c>
      <c r="E54" s="72" t="e">
        <f>#REF!</f>
        <v>#REF!</v>
      </c>
      <c r="F54" s="153"/>
      <c r="G54" s="73"/>
      <c r="H54" s="73"/>
      <c r="I54" s="73"/>
      <c r="J54" s="75"/>
      <c r="K54" s="73"/>
      <c r="L54" s="73"/>
      <c r="M54" s="73"/>
      <c r="N54" s="74"/>
      <c r="O54" s="74"/>
      <c r="P54" s="74"/>
      <c r="Q54" s="74"/>
      <c r="R54" s="29">
        <f t="shared" si="11"/>
        <v>0</v>
      </c>
      <c r="S54" s="30">
        <f t="shared" si="4"/>
        <v>0</v>
      </c>
      <c r="T54" s="65" t="e">
        <f t="shared" si="1"/>
        <v>#REF!</v>
      </c>
    </row>
    <row r="55" spans="1:20" ht="15" collapsed="1">
      <c r="A55" s="151"/>
      <c r="B55" s="151"/>
      <c r="C55" s="152"/>
      <c r="D55" s="28" t="s">
        <v>69</v>
      </c>
      <c r="E55" s="72" t="e">
        <f>#REF!</f>
        <v>#REF!</v>
      </c>
      <c r="F55" s="153"/>
      <c r="G55" s="73"/>
      <c r="H55" s="73"/>
      <c r="I55" s="73"/>
      <c r="J55" s="75"/>
      <c r="K55" s="73"/>
      <c r="L55" s="73"/>
      <c r="M55" s="73"/>
      <c r="N55" s="74"/>
      <c r="O55" s="74"/>
      <c r="P55" s="74"/>
      <c r="Q55" s="74"/>
      <c r="R55" s="29">
        <f t="shared" si="11"/>
        <v>0</v>
      </c>
      <c r="S55" s="30">
        <f t="shared" si="4"/>
        <v>0</v>
      </c>
      <c r="T55" s="65" t="e">
        <f t="shared" si="1"/>
        <v>#REF!</v>
      </c>
    </row>
    <row r="56" spans="1:20" ht="27.6" hidden="1" outlineLevel="1">
      <c r="A56" s="151"/>
      <c r="B56" s="151"/>
      <c r="C56" s="152"/>
      <c r="D56" s="28" t="s">
        <v>70</v>
      </c>
      <c r="E56" s="72" t="e">
        <f>#REF!</f>
        <v>#REF!</v>
      </c>
      <c r="F56" s="153"/>
      <c r="G56" s="73"/>
      <c r="H56" s="73"/>
      <c r="I56" s="73"/>
      <c r="J56" s="73"/>
      <c r="K56" s="73"/>
      <c r="L56" s="73"/>
      <c r="M56" s="73"/>
      <c r="N56" s="74"/>
      <c r="O56" s="74"/>
      <c r="P56" s="74"/>
      <c r="Q56" s="74"/>
      <c r="R56" s="29">
        <f t="shared" si="11"/>
        <v>0</v>
      </c>
      <c r="S56" s="30">
        <f t="shared" si="4"/>
        <v>0</v>
      </c>
      <c r="T56" s="65" t="e">
        <f t="shared" si="1"/>
        <v>#REF!</v>
      </c>
    </row>
    <row r="57" spans="1:20" ht="27.6" hidden="1" outlineLevel="1">
      <c r="A57" s="151"/>
      <c r="B57" s="151"/>
      <c r="C57" s="152"/>
      <c r="D57" s="28" t="s">
        <v>216</v>
      </c>
      <c r="E57" s="72" t="e">
        <f>#REF!</f>
        <v>#REF!</v>
      </c>
      <c r="F57" s="153"/>
      <c r="G57" s="73"/>
      <c r="H57" s="73"/>
      <c r="I57" s="73"/>
      <c r="J57" s="73"/>
      <c r="K57" s="73"/>
      <c r="L57" s="75"/>
      <c r="M57" s="73"/>
      <c r="N57" s="74"/>
      <c r="O57" s="74"/>
      <c r="P57" s="74"/>
      <c r="Q57" s="74"/>
      <c r="R57" s="29">
        <f t="shared" si="11"/>
        <v>0</v>
      </c>
      <c r="S57" s="30">
        <f t="shared" si="4"/>
        <v>0</v>
      </c>
      <c r="T57" s="65" t="e">
        <f t="shared" si="1"/>
        <v>#REF!</v>
      </c>
    </row>
    <row r="58" spans="1:20" ht="15" hidden="1" outlineLevel="1">
      <c r="A58" s="151"/>
      <c r="B58" s="151"/>
      <c r="C58" s="152"/>
      <c r="D58" s="28" t="s">
        <v>72</v>
      </c>
      <c r="E58" s="72" t="e">
        <f>#REF!</f>
        <v>#REF!</v>
      </c>
      <c r="F58" s="153"/>
      <c r="G58" s="73"/>
      <c r="H58" s="73"/>
      <c r="I58" s="73"/>
      <c r="J58" s="73"/>
      <c r="K58" s="73"/>
      <c r="L58" s="73"/>
      <c r="M58" s="73"/>
      <c r="N58" s="74"/>
      <c r="O58" s="74"/>
      <c r="P58" s="74"/>
      <c r="Q58" s="74"/>
      <c r="R58" s="29">
        <f t="shared" si="11"/>
        <v>0</v>
      </c>
      <c r="S58" s="30">
        <f t="shared" si="4"/>
        <v>0</v>
      </c>
      <c r="T58" s="65" t="e">
        <f t="shared" si="1"/>
        <v>#REF!</v>
      </c>
    </row>
    <row r="59" spans="1:20" ht="15" hidden="1" outlineLevel="1">
      <c r="A59" s="151"/>
      <c r="B59" s="151"/>
      <c r="C59" s="152"/>
      <c r="D59" s="28" t="s">
        <v>73</v>
      </c>
      <c r="E59" s="72" t="e">
        <f>#REF!</f>
        <v>#REF!</v>
      </c>
      <c r="F59" s="153"/>
      <c r="G59" s="73"/>
      <c r="H59" s="73"/>
      <c r="I59" s="73"/>
      <c r="J59" s="73"/>
      <c r="K59" s="73"/>
      <c r="L59" s="73"/>
      <c r="M59" s="73"/>
      <c r="N59" s="74"/>
      <c r="O59" s="74"/>
      <c r="P59" s="74"/>
      <c r="Q59" s="74"/>
      <c r="R59" s="29">
        <f t="shared" si="11"/>
        <v>0</v>
      </c>
      <c r="S59" s="30">
        <f t="shared" si="4"/>
        <v>0</v>
      </c>
      <c r="T59" s="65" t="e">
        <f t="shared" si="1"/>
        <v>#REF!</v>
      </c>
    </row>
    <row r="60" spans="1:20" ht="27.6" hidden="1" outlineLevel="1">
      <c r="A60" s="155"/>
      <c r="B60" s="155"/>
      <c r="C60" s="148"/>
      <c r="D60" s="28" t="s">
        <v>74</v>
      </c>
      <c r="E60" s="72" t="e">
        <f>#REF!</f>
        <v>#REF!</v>
      </c>
      <c r="F60" s="75"/>
      <c r="G60" s="75"/>
      <c r="H60" s="75"/>
      <c r="I60" s="73"/>
      <c r="J60" s="73"/>
      <c r="K60" s="73"/>
      <c r="L60" s="73"/>
      <c r="M60" s="73"/>
      <c r="N60" s="74"/>
      <c r="O60" s="74"/>
      <c r="P60" s="74"/>
      <c r="Q60" s="74"/>
      <c r="R60" s="29">
        <f t="shared" si="11"/>
        <v>0</v>
      </c>
      <c r="S60" s="30">
        <f t="shared" si="4"/>
        <v>0</v>
      </c>
      <c r="T60" s="65" t="e">
        <f t="shared" si="1"/>
        <v>#REF!</v>
      </c>
    </row>
    <row r="61" spans="1:20" ht="27.6" hidden="1" outlineLevel="1">
      <c r="A61" s="155"/>
      <c r="B61" s="148"/>
      <c r="C61" s="148"/>
      <c r="D61" s="28" t="s">
        <v>246</v>
      </c>
      <c r="E61" s="72" t="e">
        <f>#REF!</f>
        <v>#REF!</v>
      </c>
      <c r="F61" s="75"/>
      <c r="G61" s="75"/>
      <c r="H61" s="75"/>
      <c r="I61" s="73"/>
      <c r="J61" s="73"/>
      <c r="K61" s="73"/>
      <c r="L61" s="73"/>
      <c r="M61" s="73"/>
      <c r="N61" s="74"/>
      <c r="O61" s="74"/>
      <c r="P61" s="74"/>
      <c r="Q61" s="74"/>
      <c r="R61" s="29">
        <f t="shared" si="11"/>
        <v>0</v>
      </c>
      <c r="S61" s="30">
        <f t="shared" si="4"/>
        <v>0</v>
      </c>
      <c r="T61" s="65" t="e">
        <f t="shared" si="1"/>
        <v>#REF!</v>
      </c>
    </row>
    <row r="62" spans="1:20" ht="15" collapsed="1">
      <c r="A62" s="155"/>
      <c r="B62" s="148" t="e">
        <f>R62-C62</f>
        <v>#REF!</v>
      </c>
      <c r="C62" s="148">
        <v>25775.155999999999</v>
      </c>
      <c r="D62" s="78" t="s">
        <v>77</v>
      </c>
      <c r="E62" s="29" t="e">
        <f t="shared" ref="E62:R62" si="17">SUM(E17:E61)</f>
        <v>#REF!</v>
      </c>
      <c r="F62" s="29">
        <f t="shared" si="17"/>
        <v>0</v>
      </c>
      <c r="G62" s="29">
        <f t="shared" si="17"/>
        <v>15</v>
      </c>
      <c r="H62" s="29" t="e">
        <f t="shared" si="17"/>
        <v>#REF!</v>
      </c>
      <c r="I62" s="29" t="e">
        <f t="shared" si="17"/>
        <v>#REF!</v>
      </c>
      <c r="J62" s="29" t="e">
        <f t="shared" si="17"/>
        <v>#REF!</v>
      </c>
      <c r="K62" s="29" t="e">
        <f t="shared" si="17"/>
        <v>#REF!</v>
      </c>
      <c r="L62" s="29" t="e">
        <f t="shared" si="17"/>
        <v>#REF!</v>
      </c>
      <c r="M62" s="29" t="e">
        <f t="shared" si="17"/>
        <v>#REF!</v>
      </c>
      <c r="N62" s="29" t="e">
        <f t="shared" si="17"/>
        <v>#REF!</v>
      </c>
      <c r="O62" s="29">
        <f t="shared" si="17"/>
        <v>0</v>
      </c>
      <c r="P62" s="29">
        <f t="shared" si="17"/>
        <v>0</v>
      </c>
      <c r="Q62" s="29">
        <f t="shared" si="17"/>
        <v>0</v>
      </c>
      <c r="R62" s="29" t="e">
        <f t="shared" si="17"/>
        <v>#REF!</v>
      </c>
      <c r="S62" s="30" t="e">
        <f t="shared" si="4"/>
        <v>#REF!</v>
      </c>
      <c r="T62" s="65" t="e">
        <f t="shared" si="1"/>
        <v>#REF!</v>
      </c>
    </row>
    <row r="63" spans="1:20" ht="15" hidden="1" outlineLevel="1">
      <c r="A63" s="139"/>
      <c r="B63" s="139"/>
      <c r="C63" s="140"/>
      <c r="D63" s="334" t="s">
        <v>78</v>
      </c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7"/>
      <c r="S63" s="71">
        <f t="shared" si="4"/>
        <v>0</v>
      </c>
      <c r="T63" s="146">
        <f t="shared" si="1"/>
        <v>0</v>
      </c>
    </row>
    <row r="64" spans="1:20" ht="15" hidden="1" outlineLevel="1">
      <c r="A64" s="151"/>
      <c r="B64" s="151"/>
      <c r="C64" s="152"/>
      <c r="D64" s="39" t="s">
        <v>294</v>
      </c>
      <c r="E64" s="75" t="e">
        <f>#REF!</f>
        <v>#REF!</v>
      </c>
      <c r="F64" s="73"/>
      <c r="G64" s="75"/>
      <c r="H64" s="73"/>
      <c r="I64" s="73"/>
      <c r="J64" s="73"/>
      <c r="K64" s="73"/>
      <c r="L64" s="75"/>
      <c r="M64" s="75"/>
      <c r="N64" s="74"/>
      <c r="O64" s="74"/>
      <c r="P64" s="74"/>
      <c r="Q64" s="74"/>
      <c r="R64" s="29">
        <f t="shared" ref="R64:R65" si="18">SUM(F64:Q64)</f>
        <v>0</v>
      </c>
      <c r="S64" s="30">
        <f t="shared" si="4"/>
        <v>0</v>
      </c>
      <c r="T64" s="65" t="e">
        <f t="shared" si="1"/>
        <v>#REF!</v>
      </c>
    </row>
    <row r="65" spans="1:20" ht="15" hidden="1" outlineLevel="1">
      <c r="A65" s="155"/>
      <c r="B65" s="148">
        <f>R65-C65</f>
        <v>-1879.498</v>
      </c>
      <c r="C65" s="148">
        <v>1879.498</v>
      </c>
      <c r="D65" s="78" t="s">
        <v>80</v>
      </c>
      <c r="E65" s="29" t="e">
        <f t="shared" ref="E65:Q65" si="19">E64</f>
        <v>#REF!</v>
      </c>
      <c r="F65" s="29">
        <f t="shared" si="19"/>
        <v>0</v>
      </c>
      <c r="G65" s="29">
        <f t="shared" si="19"/>
        <v>0</v>
      </c>
      <c r="H65" s="29">
        <f t="shared" si="19"/>
        <v>0</v>
      </c>
      <c r="I65" s="29">
        <f t="shared" si="19"/>
        <v>0</v>
      </c>
      <c r="J65" s="29">
        <f t="shared" si="19"/>
        <v>0</v>
      </c>
      <c r="K65" s="29">
        <f t="shared" si="19"/>
        <v>0</v>
      </c>
      <c r="L65" s="29">
        <f t="shared" si="19"/>
        <v>0</v>
      </c>
      <c r="M65" s="29">
        <f t="shared" si="19"/>
        <v>0</v>
      </c>
      <c r="N65" s="29">
        <f t="shared" si="19"/>
        <v>0</v>
      </c>
      <c r="O65" s="29">
        <f t="shared" si="19"/>
        <v>0</v>
      </c>
      <c r="P65" s="29">
        <f t="shared" si="19"/>
        <v>0</v>
      </c>
      <c r="Q65" s="29">
        <f t="shared" si="19"/>
        <v>0</v>
      </c>
      <c r="R65" s="29">
        <f t="shared" si="18"/>
        <v>0</v>
      </c>
      <c r="S65" s="30">
        <f t="shared" si="4"/>
        <v>0</v>
      </c>
      <c r="T65" s="65" t="e">
        <f t="shared" si="1"/>
        <v>#REF!</v>
      </c>
    </row>
    <row r="66" spans="1:20" ht="15" hidden="1" outlineLevel="1">
      <c r="A66" s="139"/>
      <c r="B66" s="139"/>
      <c r="C66" s="140"/>
      <c r="D66" s="334" t="s">
        <v>81</v>
      </c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7"/>
      <c r="S66" s="71">
        <f t="shared" si="4"/>
        <v>0</v>
      </c>
      <c r="T66" s="146">
        <f t="shared" si="1"/>
        <v>0</v>
      </c>
    </row>
    <row r="67" spans="1:20" ht="15" hidden="1" outlineLevel="1">
      <c r="A67" s="151"/>
      <c r="B67" s="151"/>
      <c r="C67" s="152"/>
      <c r="D67" s="39" t="s">
        <v>307</v>
      </c>
      <c r="E67" s="73" t="e">
        <f>#REF!</f>
        <v>#REF!</v>
      </c>
      <c r="F67" s="73"/>
      <c r="G67" s="73"/>
      <c r="H67" s="73"/>
      <c r="I67" s="73"/>
      <c r="J67" s="73"/>
      <c r="K67" s="73"/>
      <c r="L67" s="73"/>
      <c r="M67" s="73"/>
      <c r="N67" s="74"/>
      <c r="O67" s="74"/>
      <c r="P67" s="74"/>
      <c r="Q67" s="74"/>
      <c r="R67" s="29">
        <f t="shared" ref="R67:R68" si="20">SUM(F67:Q67)</f>
        <v>0</v>
      </c>
      <c r="S67" s="30">
        <f t="shared" si="4"/>
        <v>0</v>
      </c>
      <c r="T67" s="65" t="e">
        <f t="shared" si="1"/>
        <v>#REF!</v>
      </c>
    </row>
    <row r="68" spans="1:20" ht="15" hidden="1" outlineLevel="1">
      <c r="A68" s="155"/>
      <c r="B68" s="148">
        <f>R68-C68</f>
        <v>-24562.550999999999</v>
      </c>
      <c r="C68" s="148">
        <v>24562.550999999999</v>
      </c>
      <c r="D68" s="78" t="s">
        <v>83</v>
      </c>
      <c r="E68" s="29" t="e">
        <f t="shared" ref="E68:Q68" si="21">E67</f>
        <v>#REF!</v>
      </c>
      <c r="F68" s="29">
        <f t="shared" si="21"/>
        <v>0</v>
      </c>
      <c r="G68" s="29">
        <f t="shared" si="21"/>
        <v>0</v>
      </c>
      <c r="H68" s="29">
        <f t="shared" si="21"/>
        <v>0</v>
      </c>
      <c r="I68" s="29">
        <f t="shared" si="21"/>
        <v>0</v>
      </c>
      <c r="J68" s="29">
        <f t="shared" si="21"/>
        <v>0</v>
      </c>
      <c r="K68" s="29">
        <f t="shared" si="21"/>
        <v>0</v>
      </c>
      <c r="L68" s="29">
        <f t="shared" si="21"/>
        <v>0</v>
      </c>
      <c r="M68" s="29">
        <f t="shared" si="21"/>
        <v>0</v>
      </c>
      <c r="N68" s="29">
        <f t="shared" si="21"/>
        <v>0</v>
      </c>
      <c r="O68" s="29">
        <f t="shared" si="21"/>
        <v>0</v>
      </c>
      <c r="P68" s="29">
        <f t="shared" si="21"/>
        <v>0</v>
      </c>
      <c r="Q68" s="29">
        <f t="shared" si="21"/>
        <v>0</v>
      </c>
      <c r="R68" s="29">
        <f t="shared" si="20"/>
        <v>0</v>
      </c>
      <c r="S68" s="30">
        <f t="shared" si="4"/>
        <v>0</v>
      </c>
      <c r="T68" s="65" t="e">
        <f t="shared" si="1"/>
        <v>#REF!</v>
      </c>
    </row>
    <row r="69" spans="1:20" ht="15" collapsed="1">
      <c r="A69" s="139"/>
      <c r="B69" s="139"/>
      <c r="C69" s="140"/>
      <c r="D69" s="334" t="s">
        <v>84</v>
      </c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7"/>
      <c r="S69" s="71">
        <f t="shared" si="4"/>
        <v>0</v>
      </c>
      <c r="T69" s="146">
        <f t="shared" si="1"/>
        <v>0</v>
      </c>
    </row>
    <row r="70" spans="1:20" ht="27.6" hidden="1" outlineLevel="1">
      <c r="A70" s="151"/>
      <c r="B70" s="151"/>
      <c r="C70" s="152"/>
      <c r="D70" s="38" t="s">
        <v>85</v>
      </c>
      <c r="E70" s="79" t="e">
        <f>#REF!</f>
        <v>#REF!</v>
      </c>
      <c r="F70" s="96"/>
      <c r="G70" s="96"/>
      <c r="H70" s="96"/>
      <c r="I70" s="96"/>
      <c r="J70" s="96"/>
      <c r="K70" s="96"/>
      <c r="L70" s="96"/>
      <c r="M70" s="96"/>
      <c r="N70" s="74"/>
      <c r="O70" s="74"/>
      <c r="P70" s="74"/>
      <c r="Q70" s="74"/>
      <c r="R70" s="29">
        <f t="shared" ref="R70:R155" si="22">SUM(F70:Q70)</f>
        <v>0</v>
      </c>
      <c r="S70" s="30">
        <f t="shared" si="4"/>
        <v>0</v>
      </c>
      <c r="T70" s="65" t="e">
        <f t="shared" si="1"/>
        <v>#REF!</v>
      </c>
    </row>
    <row r="71" spans="1:20" ht="27.75" customHeight="1">
      <c r="A71" s="151"/>
      <c r="B71" s="151"/>
      <c r="C71" s="152"/>
      <c r="D71" s="38" t="s">
        <v>86</v>
      </c>
      <c r="E71" s="79" t="e">
        <f>#REF!</f>
        <v>#REF!</v>
      </c>
      <c r="F71" s="73"/>
      <c r="G71" s="73"/>
      <c r="H71" s="73"/>
      <c r="I71" s="73"/>
      <c r="J71" s="73"/>
      <c r="K71" s="96"/>
      <c r="L71" s="79"/>
      <c r="M71" s="96"/>
      <c r="N71" s="75" t="e">
        <f>E71</f>
        <v>#REF!</v>
      </c>
      <c r="O71" s="75"/>
      <c r="P71" s="75"/>
      <c r="Q71" s="75"/>
      <c r="R71" s="29" t="e">
        <f t="shared" si="22"/>
        <v>#REF!</v>
      </c>
      <c r="S71" s="30" t="e">
        <f t="shared" si="4"/>
        <v>#REF!</v>
      </c>
      <c r="T71" s="65" t="e">
        <f t="shared" si="1"/>
        <v>#REF!</v>
      </c>
    </row>
    <row r="72" spans="1:20" ht="15">
      <c r="A72" s="151"/>
      <c r="B72" s="151"/>
      <c r="C72" s="152"/>
      <c r="D72" s="38" t="s">
        <v>308</v>
      </c>
      <c r="E72" s="79" t="e">
        <f>#REF!</f>
        <v>#REF!</v>
      </c>
      <c r="F72" s="96"/>
      <c r="G72" s="96"/>
      <c r="H72" s="96"/>
      <c r="I72" s="96"/>
      <c r="J72" s="96"/>
      <c r="K72" s="96" t="e">
        <f>E72</f>
        <v>#REF!</v>
      </c>
      <c r="L72" s="79"/>
      <c r="M72" s="96"/>
      <c r="N72" s="75"/>
      <c r="O72" s="75"/>
      <c r="P72" s="75"/>
      <c r="Q72" s="75"/>
      <c r="R72" s="29" t="e">
        <f t="shared" si="22"/>
        <v>#REF!</v>
      </c>
      <c r="S72" s="30" t="e">
        <f t="shared" si="4"/>
        <v>#REF!</v>
      </c>
      <c r="T72" s="65" t="e">
        <f t="shared" si="1"/>
        <v>#REF!</v>
      </c>
    </row>
    <row r="73" spans="1:20" ht="27.6">
      <c r="A73" s="151"/>
      <c r="B73" s="151"/>
      <c r="C73" s="152"/>
      <c r="D73" s="38" t="s">
        <v>88</v>
      </c>
      <c r="E73" s="79" t="e">
        <f>#REF!</f>
        <v>#REF!</v>
      </c>
      <c r="F73" s="96"/>
      <c r="G73" s="96"/>
      <c r="H73" s="96"/>
      <c r="I73" s="96"/>
      <c r="J73" s="96" t="e">
        <f>E73</f>
        <v>#REF!</v>
      </c>
      <c r="K73" s="96"/>
      <c r="L73" s="96"/>
      <c r="M73" s="96"/>
      <c r="N73" s="75"/>
      <c r="O73" s="75"/>
      <c r="P73" s="75"/>
      <c r="Q73" s="75"/>
      <c r="R73" s="29" t="e">
        <f t="shared" si="22"/>
        <v>#REF!</v>
      </c>
      <c r="S73" s="30" t="e">
        <f t="shared" si="4"/>
        <v>#REF!</v>
      </c>
      <c r="T73" s="65" t="e">
        <f t="shared" si="1"/>
        <v>#REF!</v>
      </c>
    </row>
    <row r="74" spans="1:20" ht="27.6" collapsed="1">
      <c r="A74" s="151"/>
      <c r="B74" s="151"/>
      <c r="C74" s="152"/>
      <c r="D74" s="38" t="s">
        <v>89</v>
      </c>
      <c r="E74" s="79" t="e">
        <f>#REF!</f>
        <v>#REF!</v>
      </c>
      <c r="F74" s="96"/>
      <c r="G74" s="96"/>
      <c r="H74" s="96"/>
      <c r="I74" s="96"/>
      <c r="J74" s="96"/>
      <c r="K74" s="96" t="e">
        <f>E74-64.559</f>
        <v>#REF!</v>
      </c>
      <c r="L74" s="96"/>
      <c r="M74" s="96"/>
      <c r="N74" s="75"/>
      <c r="O74" s="75"/>
      <c r="P74" s="75"/>
      <c r="Q74" s="75">
        <v>64.558999999999997</v>
      </c>
      <c r="R74" s="29" t="e">
        <f t="shared" si="22"/>
        <v>#REF!</v>
      </c>
      <c r="S74" s="30" t="e">
        <f t="shared" si="4"/>
        <v>#REF!</v>
      </c>
      <c r="T74" s="65" t="e">
        <f t="shared" si="1"/>
        <v>#REF!</v>
      </c>
    </row>
    <row r="75" spans="1:20" ht="27.6" hidden="1" outlineLevel="1">
      <c r="A75" s="151"/>
      <c r="B75" s="151"/>
      <c r="C75" s="152"/>
      <c r="D75" s="38" t="s">
        <v>309</v>
      </c>
      <c r="E75" s="79" t="e">
        <f>#REF!</f>
        <v>#REF!</v>
      </c>
      <c r="F75" s="79"/>
      <c r="G75" s="96"/>
      <c r="H75" s="96"/>
      <c r="I75" s="96"/>
      <c r="J75" s="96"/>
      <c r="K75" s="96"/>
      <c r="L75" s="79"/>
      <c r="M75" s="96"/>
      <c r="N75" s="75"/>
      <c r="O75" s="75"/>
      <c r="P75" s="75"/>
      <c r="Q75" s="75"/>
      <c r="R75" s="29">
        <f t="shared" si="22"/>
        <v>0</v>
      </c>
      <c r="S75" s="30">
        <f t="shared" si="4"/>
        <v>0</v>
      </c>
      <c r="T75" s="65" t="e">
        <f t="shared" si="1"/>
        <v>#REF!</v>
      </c>
    </row>
    <row r="76" spans="1:20" ht="15" hidden="1" outlineLevel="1">
      <c r="A76" s="151"/>
      <c r="B76" s="151"/>
      <c r="C76" s="152"/>
      <c r="D76" s="38" t="s">
        <v>310</v>
      </c>
      <c r="E76" s="79" t="e">
        <f>#REF!</f>
        <v>#REF!</v>
      </c>
      <c r="F76" s="96"/>
      <c r="G76" s="96"/>
      <c r="H76" s="96"/>
      <c r="I76" s="96"/>
      <c r="J76" s="96"/>
      <c r="K76" s="79"/>
      <c r="L76" s="79"/>
      <c r="M76" s="96"/>
      <c r="N76" s="75"/>
      <c r="O76" s="75"/>
      <c r="P76" s="75"/>
      <c r="Q76" s="75"/>
      <c r="R76" s="29">
        <f t="shared" si="22"/>
        <v>0</v>
      </c>
      <c r="S76" s="30">
        <f t="shared" si="4"/>
        <v>0</v>
      </c>
      <c r="T76" s="65" t="e">
        <f t="shared" si="1"/>
        <v>#REF!</v>
      </c>
    </row>
    <row r="77" spans="1:20" ht="15" hidden="1" outlineLevel="1">
      <c r="A77" s="151"/>
      <c r="B77" s="151"/>
      <c r="C77" s="152"/>
      <c r="D77" s="38" t="s">
        <v>311</v>
      </c>
      <c r="E77" s="79" t="e">
        <f>#REF!</f>
        <v>#REF!</v>
      </c>
      <c r="F77" s="96"/>
      <c r="G77" s="96"/>
      <c r="H77" s="96"/>
      <c r="I77" s="96"/>
      <c r="J77" s="96"/>
      <c r="K77" s="79"/>
      <c r="L77" s="79"/>
      <c r="M77" s="96"/>
      <c r="N77" s="75"/>
      <c r="O77" s="75"/>
      <c r="P77" s="75"/>
      <c r="Q77" s="75"/>
      <c r="R77" s="29">
        <f t="shared" si="22"/>
        <v>0</v>
      </c>
      <c r="S77" s="30">
        <f t="shared" si="4"/>
        <v>0</v>
      </c>
      <c r="T77" s="65" t="e">
        <f t="shared" si="1"/>
        <v>#REF!</v>
      </c>
    </row>
    <row r="78" spans="1:20" ht="15" hidden="1" outlineLevel="1">
      <c r="A78" s="151"/>
      <c r="B78" s="151"/>
      <c r="C78" s="152"/>
      <c r="D78" s="38" t="s">
        <v>93</v>
      </c>
      <c r="E78" s="79" t="e">
        <f>#REF!</f>
        <v>#REF!</v>
      </c>
      <c r="F78" s="96"/>
      <c r="G78" s="96"/>
      <c r="H78" s="96"/>
      <c r="I78" s="96"/>
      <c r="J78" s="96"/>
      <c r="K78" s="79"/>
      <c r="L78" s="96"/>
      <c r="M78" s="96"/>
      <c r="N78" s="75"/>
      <c r="O78" s="75"/>
      <c r="P78" s="75"/>
      <c r="Q78" s="75"/>
      <c r="R78" s="29">
        <f t="shared" si="22"/>
        <v>0</v>
      </c>
      <c r="S78" s="30">
        <f t="shared" si="4"/>
        <v>0</v>
      </c>
      <c r="T78" s="65" t="e">
        <f t="shared" si="1"/>
        <v>#REF!</v>
      </c>
    </row>
    <row r="79" spans="1:20" ht="15" hidden="1" outlineLevel="1">
      <c r="A79" s="151"/>
      <c r="B79" s="151"/>
      <c r="C79" s="152"/>
      <c r="D79" s="38" t="s">
        <v>94</v>
      </c>
      <c r="E79" s="79" t="e">
        <f>#REF!</f>
        <v>#REF!</v>
      </c>
      <c r="F79" s="96"/>
      <c r="G79" s="96"/>
      <c r="H79" s="96"/>
      <c r="I79" s="96"/>
      <c r="J79" s="96"/>
      <c r="K79" s="79"/>
      <c r="L79" s="96"/>
      <c r="M79" s="96"/>
      <c r="N79" s="75"/>
      <c r="O79" s="75"/>
      <c r="P79" s="75"/>
      <c r="Q79" s="75"/>
      <c r="R79" s="29">
        <f t="shared" si="22"/>
        <v>0</v>
      </c>
      <c r="S79" s="30">
        <f t="shared" si="4"/>
        <v>0</v>
      </c>
      <c r="T79" s="65" t="e">
        <f t="shared" si="1"/>
        <v>#REF!</v>
      </c>
    </row>
    <row r="80" spans="1:20" ht="15" hidden="1" outlineLevel="1">
      <c r="A80" s="151"/>
      <c r="B80" s="151"/>
      <c r="C80" s="152"/>
      <c r="D80" s="39" t="s">
        <v>95</v>
      </c>
      <c r="E80" s="79" t="e">
        <f>#REF!</f>
        <v>#REF!</v>
      </c>
      <c r="F80" s="79"/>
      <c r="G80" s="79"/>
      <c r="H80" s="79"/>
      <c r="I80" s="96"/>
      <c r="J80" s="96"/>
      <c r="K80" s="79"/>
      <c r="L80" s="79"/>
      <c r="M80" s="73"/>
      <c r="N80" s="75"/>
      <c r="O80" s="75"/>
      <c r="P80" s="75"/>
      <c r="Q80" s="75"/>
      <c r="R80" s="29">
        <f t="shared" si="22"/>
        <v>0</v>
      </c>
      <c r="S80" s="30">
        <f t="shared" si="4"/>
        <v>0</v>
      </c>
      <c r="T80" s="65" t="e">
        <f t="shared" si="1"/>
        <v>#REF!</v>
      </c>
    </row>
    <row r="81" spans="1:20" ht="27.6" hidden="1" outlineLevel="1">
      <c r="A81" s="151"/>
      <c r="B81" s="151"/>
      <c r="C81" s="152"/>
      <c r="D81" s="39" t="s">
        <v>96</v>
      </c>
      <c r="E81" s="79" t="e">
        <f>#REF!</f>
        <v>#REF!</v>
      </c>
      <c r="F81" s="96"/>
      <c r="G81" s="96"/>
      <c r="H81" s="96"/>
      <c r="I81" s="96"/>
      <c r="J81" s="96"/>
      <c r="K81" s="79"/>
      <c r="L81" s="79"/>
      <c r="M81" s="73"/>
      <c r="N81" s="75"/>
      <c r="O81" s="75"/>
      <c r="P81" s="75"/>
      <c r="Q81" s="75"/>
      <c r="R81" s="29">
        <f t="shared" si="22"/>
        <v>0</v>
      </c>
      <c r="S81" s="30">
        <f t="shared" si="4"/>
        <v>0</v>
      </c>
      <c r="T81" s="65" t="e">
        <f t="shared" si="1"/>
        <v>#REF!</v>
      </c>
    </row>
    <row r="82" spans="1:20" ht="27.6" hidden="1" outlineLevel="1">
      <c r="A82" s="151"/>
      <c r="B82" s="151"/>
      <c r="C82" s="152"/>
      <c r="D82" s="38" t="s">
        <v>97</v>
      </c>
      <c r="E82" s="79" t="e">
        <f>#REF!</f>
        <v>#REF!</v>
      </c>
      <c r="F82" s="96"/>
      <c r="G82" s="96"/>
      <c r="H82" s="96"/>
      <c r="I82" s="96"/>
      <c r="J82" s="96"/>
      <c r="K82" s="96"/>
      <c r="L82" s="96"/>
      <c r="M82" s="96"/>
      <c r="N82" s="75"/>
      <c r="O82" s="75"/>
      <c r="P82" s="75"/>
      <c r="Q82" s="75"/>
      <c r="R82" s="29">
        <f t="shared" si="22"/>
        <v>0</v>
      </c>
      <c r="S82" s="30">
        <f t="shared" si="4"/>
        <v>0</v>
      </c>
      <c r="T82" s="65" t="e">
        <f t="shared" si="1"/>
        <v>#REF!</v>
      </c>
    </row>
    <row r="83" spans="1:20" ht="27.6" collapsed="1">
      <c r="A83" s="151"/>
      <c r="B83" s="151"/>
      <c r="C83" s="152"/>
      <c r="D83" s="38" t="s">
        <v>283</v>
      </c>
      <c r="E83" s="79" t="e">
        <f>#REF!</f>
        <v>#REF!</v>
      </c>
      <c r="F83" s="73"/>
      <c r="G83" s="75"/>
      <c r="H83" s="73"/>
      <c r="I83" s="73"/>
      <c r="J83" s="73" t="e">
        <f>E83</f>
        <v>#REF!</v>
      </c>
      <c r="K83" s="73"/>
      <c r="L83" s="96"/>
      <c r="M83" s="96"/>
      <c r="N83" s="75"/>
      <c r="O83" s="75"/>
      <c r="P83" s="75"/>
      <c r="Q83" s="75"/>
      <c r="R83" s="29" t="e">
        <f t="shared" si="22"/>
        <v>#REF!</v>
      </c>
      <c r="S83" s="30" t="e">
        <f t="shared" si="4"/>
        <v>#REF!</v>
      </c>
      <c r="T83" s="65" t="e">
        <f t="shared" si="1"/>
        <v>#REF!</v>
      </c>
    </row>
    <row r="84" spans="1:20" ht="15" hidden="1" outlineLevel="1">
      <c r="A84" s="151"/>
      <c r="B84" s="151"/>
      <c r="C84" s="152"/>
      <c r="D84" s="39" t="s">
        <v>284</v>
      </c>
      <c r="E84" s="79" t="e">
        <f>#REF!</f>
        <v>#REF!</v>
      </c>
      <c r="F84" s="81"/>
      <c r="G84" s="81"/>
      <c r="H84" s="81"/>
      <c r="I84" s="81"/>
      <c r="J84" s="81"/>
      <c r="K84" s="81"/>
      <c r="L84" s="81"/>
      <c r="M84" s="73"/>
      <c r="N84" s="75"/>
      <c r="O84" s="75"/>
      <c r="P84" s="75"/>
      <c r="Q84" s="75"/>
      <c r="R84" s="29">
        <f t="shared" si="22"/>
        <v>0</v>
      </c>
      <c r="S84" s="30">
        <f t="shared" si="4"/>
        <v>0</v>
      </c>
      <c r="T84" s="65" t="e">
        <f t="shared" si="1"/>
        <v>#REF!</v>
      </c>
    </row>
    <row r="85" spans="1:20" ht="27.6" hidden="1" outlineLevel="1">
      <c r="A85" s="151"/>
      <c r="B85" s="151"/>
      <c r="C85" s="152"/>
      <c r="D85" s="39" t="s">
        <v>101</v>
      </c>
      <c r="E85" s="79" t="e">
        <f>#REF!</f>
        <v>#REF!</v>
      </c>
      <c r="F85" s="81"/>
      <c r="G85" s="81"/>
      <c r="H85" s="81"/>
      <c r="I85" s="81"/>
      <c r="J85" s="81"/>
      <c r="K85" s="81"/>
      <c r="L85" s="81"/>
      <c r="M85" s="73"/>
      <c r="N85" s="75"/>
      <c r="O85" s="75"/>
      <c r="P85" s="75"/>
      <c r="Q85" s="75"/>
      <c r="R85" s="29">
        <f t="shared" si="22"/>
        <v>0</v>
      </c>
      <c r="S85" s="30">
        <f t="shared" si="4"/>
        <v>0</v>
      </c>
      <c r="T85" s="65" t="e">
        <f t="shared" si="1"/>
        <v>#REF!</v>
      </c>
    </row>
    <row r="86" spans="1:20" ht="27.6" hidden="1" outlineLevel="1">
      <c r="A86" s="151"/>
      <c r="B86" s="151"/>
      <c r="C86" s="152"/>
      <c r="D86" s="39" t="s">
        <v>250</v>
      </c>
      <c r="E86" s="79" t="e">
        <f>#REF!</f>
        <v>#REF!</v>
      </c>
      <c r="F86" s="81"/>
      <c r="G86" s="81"/>
      <c r="H86" s="81"/>
      <c r="I86" s="81"/>
      <c r="J86" s="81"/>
      <c r="K86" s="81"/>
      <c r="L86" s="81"/>
      <c r="M86" s="73"/>
      <c r="N86" s="75"/>
      <c r="O86" s="75"/>
      <c r="P86" s="75"/>
      <c r="Q86" s="75"/>
      <c r="R86" s="29">
        <f t="shared" si="22"/>
        <v>0</v>
      </c>
      <c r="S86" s="30">
        <f t="shared" si="4"/>
        <v>0</v>
      </c>
      <c r="T86" s="65" t="e">
        <f t="shared" si="1"/>
        <v>#REF!</v>
      </c>
    </row>
    <row r="87" spans="1:20" ht="27.6">
      <c r="A87" s="151"/>
      <c r="B87" s="151"/>
      <c r="C87" s="152"/>
      <c r="D87" s="38" t="s">
        <v>103</v>
      </c>
      <c r="E87" s="79" t="e">
        <f>#REF!</f>
        <v>#REF!</v>
      </c>
      <c r="F87" s="83" t="e">
        <f t="shared" ref="F87:F92" si="23">E87/12</f>
        <v>#REF!</v>
      </c>
      <c r="G87" s="83" t="e">
        <f t="shared" ref="G87:Q87" si="24">F87</f>
        <v>#REF!</v>
      </c>
      <c r="H87" s="83" t="e">
        <f t="shared" si="24"/>
        <v>#REF!</v>
      </c>
      <c r="I87" s="83" t="e">
        <f t="shared" si="24"/>
        <v>#REF!</v>
      </c>
      <c r="J87" s="83" t="e">
        <f t="shared" si="24"/>
        <v>#REF!</v>
      </c>
      <c r="K87" s="83" t="e">
        <f t="shared" si="24"/>
        <v>#REF!</v>
      </c>
      <c r="L87" s="83" t="e">
        <f t="shared" si="24"/>
        <v>#REF!</v>
      </c>
      <c r="M87" s="83" t="e">
        <f t="shared" si="24"/>
        <v>#REF!</v>
      </c>
      <c r="N87" s="83" t="e">
        <f t="shared" si="24"/>
        <v>#REF!</v>
      </c>
      <c r="O87" s="83" t="e">
        <f t="shared" si="24"/>
        <v>#REF!</v>
      </c>
      <c r="P87" s="83" t="e">
        <f t="shared" si="24"/>
        <v>#REF!</v>
      </c>
      <c r="Q87" s="83" t="e">
        <f t="shared" si="24"/>
        <v>#REF!</v>
      </c>
      <c r="R87" s="29" t="e">
        <f t="shared" si="22"/>
        <v>#REF!</v>
      </c>
      <c r="S87" s="30" t="e">
        <f t="shared" si="4"/>
        <v>#REF!</v>
      </c>
      <c r="T87" s="65" t="e">
        <f t="shared" si="1"/>
        <v>#REF!</v>
      </c>
    </row>
    <row r="88" spans="1:20" ht="27.6">
      <c r="A88" s="151"/>
      <c r="B88" s="151"/>
      <c r="C88" s="152"/>
      <c r="D88" s="38" t="s">
        <v>104</v>
      </c>
      <c r="E88" s="79" t="e">
        <f>#REF!</f>
        <v>#REF!</v>
      </c>
      <c r="F88" s="83" t="e">
        <f t="shared" si="23"/>
        <v>#REF!</v>
      </c>
      <c r="G88" s="83" t="e">
        <f t="shared" ref="G88:Q88" si="25">F88</f>
        <v>#REF!</v>
      </c>
      <c r="H88" s="83" t="e">
        <f t="shared" si="25"/>
        <v>#REF!</v>
      </c>
      <c r="I88" s="83" t="e">
        <f t="shared" si="25"/>
        <v>#REF!</v>
      </c>
      <c r="J88" s="83" t="e">
        <f t="shared" si="25"/>
        <v>#REF!</v>
      </c>
      <c r="K88" s="83" t="e">
        <f t="shared" si="25"/>
        <v>#REF!</v>
      </c>
      <c r="L88" s="83" t="e">
        <f t="shared" si="25"/>
        <v>#REF!</v>
      </c>
      <c r="M88" s="83" t="e">
        <f t="shared" si="25"/>
        <v>#REF!</v>
      </c>
      <c r="N88" s="83" t="e">
        <f t="shared" si="25"/>
        <v>#REF!</v>
      </c>
      <c r="O88" s="83" t="e">
        <f t="shared" si="25"/>
        <v>#REF!</v>
      </c>
      <c r="P88" s="83" t="e">
        <f t="shared" si="25"/>
        <v>#REF!</v>
      </c>
      <c r="Q88" s="83" t="e">
        <f t="shared" si="25"/>
        <v>#REF!</v>
      </c>
      <c r="R88" s="29" t="e">
        <f t="shared" si="22"/>
        <v>#REF!</v>
      </c>
      <c r="S88" s="30" t="e">
        <f t="shared" si="4"/>
        <v>#REF!</v>
      </c>
      <c r="T88" s="65" t="e">
        <f t="shared" si="1"/>
        <v>#REF!</v>
      </c>
    </row>
    <row r="89" spans="1:20" ht="15">
      <c r="A89" s="151"/>
      <c r="B89" s="151"/>
      <c r="C89" s="152"/>
      <c r="D89" s="38" t="s">
        <v>312</v>
      </c>
      <c r="E89" s="79" t="e">
        <f>#REF!</f>
        <v>#REF!</v>
      </c>
      <c r="F89" s="83" t="e">
        <f t="shared" si="23"/>
        <v>#REF!</v>
      </c>
      <c r="G89" s="83" t="e">
        <f t="shared" ref="G89:Q89" si="26">F89</f>
        <v>#REF!</v>
      </c>
      <c r="H89" s="83" t="e">
        <f t="shared" si="26"/>
        <v>#REF!</v>
      </c>
      <c r="I89" s="83" t="e">
        <f t="shared" si="26"/>
        <v>#REF!</v>
      </c>
      <c r="J89" s="83" t="e">
        <f t="shared" si="26"/>
        <v>#REF!</v>
      </c>
      <c r="K89" s="83" t="e">
        <f t="shared" si="26"/>
        <v>#REF!</v>
      </c>
      <c r="L89" s="83" t="e">
        <f t="shared" si="26"/>
        <v>#REF!</v>
      </c>
      <c r="M89" s="83" t="e">
        <f t="shared" si="26"/>
        <v>#REF!</v>
      </c>
      <c r="N89" s="83" t="e">
        <f t="shared" si="26"/>
        <v>#REF!</v>
      </c>
      <c r="O89" s="83" t="e">
        <f t="shared" si="26"/>
        <v>#REF!</v>
      </c>
      <c r="P89" s="83" t="e">
        <f t="shared" si="26"/>
        <v>#REF!</v>
      </c>
      <c r="Q89" s="83" t="e">
        <f t="shared" si="26"/>
        <v>#REF!</v>
      </c>
      <c r="R89" s="29" t="e">
        <f t="shared" si="22"/>
        <v>#REF!</v>
      </c>
      <c r="S89" s="30" t="e">
        <f t="shared" si="4"/>
        <v>#REF!</v>
      </c>
      <c r="T89" s="65" t="e">
        <f t="shared" si="1"/>
        <v>#REF!</v>
      </c>
    </row>
    <row r="90" spans="1:20" ht="55.2">
      <c r="A90" s="151"/>
      <c r="B90" s="151"/>
      <c r="C90" s="152"/>
      <c r="D90" s="38" t="s">
        <v>297</v>
      </c>
      <c r="E90" s="79" t="e">
        <f>#REF!</f>
        <v>#REF!</v>
      </c>
      <c r="F90" s="83" t="e">
        <f t="shared" si="23"/>
        <v>#REF!</v>
      </c>
      <c r="G90" s="83" t="e">
        <f t="shared" ref="G90:Q90" si="27">F90</f>
        <v>#REF!</v>
      </c>
      <c r="H90" s="83" t="e">
        <f t="shared" si="27"/>
        <v>#REF!</v>
      </c>
      <c r="I90" s="83" t="e">
        <f t="shared" si="27"/>
        <v>#REF!</v>
      </c>
      <c r="J90" s="83" t="e">
        <f t="shared" si="27"/>
        <v>#REF!</v>
      </c>
      <c r="K90" s="83" t="e">
        <f t="shared" si="27"/>
        <v>#REF!</v>
      </c>
      <c r="L90" s="83" t="e">
        <f t="shared" si="27"/>
        <v>#REF!</v>
      </c>
      <c r="M90" s="83" t="e">
        <f t="shared" si="27"/>
        <v>#REF!</v>
      </c>
      <c r="N90" s="83" t="e">
        <f t="shared" si="27"/>
        <v>#REF!</v>
      </c>
      <c r="O90" s="83" t="e">
        <f t="shared" si="27"/>
        <v>#REF!</v>
      </c>
      <c r="P90" s="83" t="e">
        <f t="shared" si="27"/>
        <v>#REF!</v>
      </c>
      <c r="Q90" s="83" t="e">
        <f t="shared" si="27"/>
        <v>#REF!</v>
      </c>
      <c r="R90" s="29" t="e">
        <f t="shared" si="22"/>
        <v>#REF!</v>
      </c>
      <c r="S90" s="30" t="e">
        <f t="shared" si="4"/>
        <v>#REF!</v>
      </c>
      <c r="T90" s="65" t="e">
        <f t="shared" si="1"/>
        <v>#REF!</v>
      </c>
    </row>
    <row r="91" spans="1:20" ht="15">
      <c r="A91" s="151"/>
      <c r="B91" s="151"/>
      <c r="C91" s="152"/>
      <c r="D91" s="38" t="s">
        <v>298</v>
      </c>
      <c r="E91" s="79" t="e">
        <f>#REF!</f>
        <v>#REF!</v>
      </c>
      <c r="F91" s="83" t="e">
        <f t="shared" si="23"/>
        <v>#REF!</v>
      </c>
      <c r="G91" s="83" t="e">
        <f t="shared" ref="G91:Q91" si="28">F91</f>
        <v>#REF!</v>
      </c>
      <c r="H91" s="83" t="e">
        <f t="shared" si="28"/>
        <v>#REF!</v>
      </c>
      <c r="I91" s="83" t="e">
        <f t="shared" si="28"/>
        <v>#REF!</v>
      </c>
      <c r="J91" s="83" t="e">
        <f t="shared" si="28"/>
        <v>#REF!</v>
      </c>
      <c r="K91" s="83" t="e">
        <f t="shared" si="28"/>
        <v>#REF!</v>
      </c>
      <c r="L91" s="83" t="e">
        <f t="shared" si="28"/>
        <v>#REF!</v>
      </c>
      <c r="M91" s="83" t="e">
        <f t="shared" si="28"/>
        <v>#REF!</v>
      </c>
      <c r="N91" s="83" t="e">
        <f t="shared" si="28"/>
        <v>#REF!</v>
      </c>
      <c r="O91" s="83" t="e">
        <f t="shared" si="28"/>
        <v>#REF!</v>
      </c>
      <c r="P91" s="83" t="e">
        <f t="shared" si="28"/>
        <v>#REF!</v>
      </c>
      <c r="Q91" s="83" t="e">
        <f t="shared" si="28"/>
        <v>#REF!</v>
      </c>
      <c r="R91" s="29" t="e">
        <f t="shared" si="22"/>
        <v>#REF!</v>
      </c>
      <c r="S91" s="30" t="e">
        <f t="shared" si="4"/>
        <v>#REF!</v>
      </c>
      <c r="T91" s="65" t="e">
        <f t="shared" si="1"/>
        <v>#REF!</v>
      </c>
    </row>
    <row r="92" spans="1:20" ht="15" collapsed="1">
      <c r="A92" s="151"/>
      <c r="B92" s="151"/>
      <c r="C92" s="152"/>
      <c r="D92" s="38" t="s">
        <v>108</v>
      </c>
      <c r="E92" s="79" t="e">
        <f>#REF!</f>
        <v>#REF!</v>
      </c>
      <c r="F92" s="83" t="e">
        <f t="shared" si="23"/>
        <v>#REF!</v>
      </c>
      <c r="G92" s="83" t="e">
        <f t="shared" ref="G92:Q92" si="29">F92</f>
        <v>#REF!</v>
      </c>
      <c r="H92" s="83" t="e">
        <f t="shared" si="29"/>
        <v>#REF!</v>
      </c>
      <c r="I92" s="83" t="e">
        <f t="shared" si="29"/>
        <v>#REF!</v>
      </c>
      <c r="J92" s="83" t="e">
        <f t="shared" si="29"/>
        <v>#REF!</v>
      </c>
      <c r="K92" s="83" t="e">
        <f t="shared" si="29"/>
        <v>#REF!</v>
      </c>
      <c r="L92" s="83" t="e">
        <f t="shared" si="29"/>
        <v>#REF!</v>
      </c>
      <c r="M92" s="83" t="e">
        <f t="shared" si="29"/>
        <v>#REF!</v>
      </c>
      <c r="N92" s="83" t="e">
        <f t="shared" si="29"/>
        <v>#REF!</v>
      </c>
      <c r="O92" s="83" t="e">
        <f t="shared" si="29"/>
        <v>#REF!</v>
      </c>
      <c r="P92" s="83" t="e">
        <f t="shared" si="29"/>
        <v>#REF!</v>
      </c>
      <c r="Q92" s="83" t="e">
        <f t="shared" si="29"/>
        <v>#REF!</v>
      </c>
      <c r="R92" s="29" t="e">
        <f t="shared" si="22"/>
        <v>#REF!</v>
      </c>
      <c r="S92" s="30" t="e">
        <f t="shared" si="4"/>
        <v>#REF!</v>
      </c>
      <c r="T92" s="65" t="e">
        <f t="shared" si="1"/>
        <v>#REF!</v>
      </c>
    </row>
    <row r="93" spans="1:20" ht="15" hidden="1" outlineLevel="1">
      <c r="A93" s="151"/>
      <c r="B93" s="151"/>
      <c r="C93" s="152"/>
      <c r="D93" s="38" t="s">
        <v>109</v>
      </c>
      <c r="E93" s="79" t="e">
        <f>#REF!</f>
        <v>#REF!</v>
      </c>
      <c r="F93" s="87"/>
      <c r="G93" s="72"/>
      <c r="H93" s="73"/>
      <c r="I93" s="73"/>
      <c r="J93" s="73"/>
      <c r="K93" s="73"/>
      <c r="L93" s="73"/>
      <c r="M93" s="73"/>
      <c r="N93" s="75"/>
      <c r="O93" s="75"/>
      <c r="P93" s="75"/>
      <c r="Q93" s="75"/>
      <c r="R93" s="29">
        <f t="shared" si="22"/>
        <v>0</v>
      </c>
      <c r="S93" s="30">
        <f t="shared" si="4"/>
        <v>0</v>
      </c>
      <c r="T93" s="65" t="e">
        <f t="shared" si="1"/>
        <v>#REF!</v>
      </c>
    </row>
    <row r="94" spans="1:20" ht="15">
      <c r="A94" s="151"/>
      <c r="B94" s="151"/>
      <c r="C94" s="152"/>
      <c r="D94" s="38" t="s">
        <v>285</v>
      </c>
      <c r="E94" s="79" t="e">
        <f>#REF!</f>
        <v>#REF!</v>
      </c>
      <c r="F94" s="89"/>
      <c r="G94" s="73"/>
      <c r="H94" s="73"/>
      <c r="I94" s="73"/>
      <c r="J94" s="75"/>
      <c r="K94" s="73"/>
      <c r="L94" s="73" t="e">
        <f>E94-13.893</f>
        <v>#REF!</v>
      </c>
      <c r="M94" s="75">
        <v>10.535</v>
      </c>
      <c r="N94" s="75">
        <v>3.3580000000000001</v>
      </c>
      <c r="O94" s="75"/>
      <c r="P94" s="75"/>
      <c r="Q94" s="75"/>
      <c r="R94" s="29" t="e">
        <f t="shared" si="22"/>
        <v>#REF!</v>
      </c>
      <c r="S94" s="30" t="e">
        <f t="shared" si="4"/>
        <v>#REF!</v>
      </c>
      <c r="T94" s="65" t="e">
        <f t="shared" si="1"/>
        <v>#REF!</v>
      </c>
    </row>
    <row r="95" spans="1:20" ht="55.2" collapsed="1">
      <c r="A95" s="151"/>
      <c r="B95" s="151"/>
      <c r="C95" s="152"/>
      <c r="D95" s="38" t="s">
        <v>111</v>
      </c>
      <c r="E95" s="79" t="e">
        <f>#REF!</f>
        <v>#REF!</v>
      </c>
      <c r="F95" s="83"/>
      <c r="G95" s="83"/>
      <c r="H95" s="83"/>
      <c r="I95" s="83"/>
      <c r="J95" s="83"/>
      <c r="K95" s="75"/>
      <c r="L95" s="75"/>
      <c r="M95" s="75">
        <v>100</v>
      </c>
      <c r="N95" s="75">
        <v>134.602</v>
      </c>
      <c r="O95" s="75">
        <v>65.397999999999996</v>
      </c>
      <c r="P95" s="75"/>
      <c r="Q95" s="75"/>
      <c r="R95" s="29">
        <f t="shared" si="22"/>
        <v>300</v>
      </c>
      <c r="S95" s="30">
        <f t="shared" si="4"/>
        <v>300</v>
      </c>
      <c r="T95" s="65" t="e">
        <f t="shared" si="1"/>
        <v>#REF!</v>
      </c>
    </row>
    <row r="96" spans="1:20" ht="27.6" hidden="1" outlineLevel="1">
      <c r="A96" s="151"/>
      <c r="B96" s="151"/>
      <c r="C96" s="152"/>
      <c r="D96" s="38" t="s">
        <v>112</v>
      </c>
      <c r="E96" s="79" t="e">
        <f>#REF!</f>
        <v>#REF!</v>
      </c>
      <c r="F96" s="75"/>
      <c r="G96" s="75"/>
      <c r="H96" s="75"/>
      <c r="I96" s="73"/>
      <c r="J96" s="73"/>
      <c r="K96" s="73"/>
      <c r="L96" s="73"/>
      <c r="M96" s="73"/>
      <c r="N96" s="75"/>
      <c r="O96" s="75"/>
      <c r="P96" s="75"/>
      <c r="Q96" s="75"/>
      <c r="R96" s="29">
        <f t="shared" si="22"/>
        <v>0</v>
      </c>
      <c r="S96" s="30">
        <f t="shared" si="4"/>
        <v>0</v>
      </c>
      <c r="T96" s="65" t="e">
        <f t="shared" si="1"/>
        <v>#REF!</v>
      </c>
    </row>
    <row r="97" spans="1:20" ht="41.4" hidden="1" outlineLevel="1">
      <c r="A97" s="151"/>
      <c r="B97" s="151"/>
      <c r="C97" s="152"/>
      <c r="D97" s="38" t="s">
        <v>113</v>
      </c>
      <c r="E97" s="79" t="e">
        <f>#REF!</f>
        <v>#REF!</v>
      </c>
      <c r="F97" s="83"/>
      <c r="G97" s="83"/>
      <c r="H97" s="83"/>
      <c r="I97" s="83"/>
      <c r="J97" s="83"/>
      <c r="K97" s="73"/>
      <c r="L97" s="73"/>
      <c r="M97" s="73"/>
      <c r="N97" s="75"/>
      <c r="O97" s="75"/>
      <c r="P97" s="75"/>
      <c r="Q97" s="75"/>
      <c r="R97" s="29">
        <f t="shared" si="22"/>
        <v>0</v>
      </c>
      <c r="S97" s="30">
        <f t="shared" si="4"/>
        <v>0</v>
      </c>
      <c r="T97" s="65" t="e">
        <f t="shared" si="1"/>
        <v>#REF!</v>
      </c>
    </row>
    <row r="98" spans="1:20" ht="15" hidden="1" outlineLevel="1">
      <c r="A98" s="151"/>
      <c r="B98" s="151"/>
      <c r="C98" s="152"/>
      <c r="D98" s="38" t="s">
        <v>114</v>
      </c>
      <c r="E98" s="79" t="e">
        <f>#REF!</f>
        <v>#REF!</v>
      </c>
      <c r="F98" s="83"/>
      <c r="G98" s="83"/>
      <c r="H98" s="83"/>
      <c r="I98" s="83"/>
      <c r="J98" s="83"/>
      <c r="K98" s="73"/>
      <c r="L98" s="73"/>
      <c r="M98" s="73"/>
      <c r="N98" s="75"/>
      <c r="O98" s="75"/>
      <c r="P98" s="75"/>
      <c r="Q98" s="75"/>
      <c r="R98" s="29">
        <f t="shared" si="22"/>
        <v>0</v>
      </c>
      <c r="S98" s="30">
        <f t="shared" si="4"/>
        <v>0</v>
      </c>
      <c r="T98" s="65" t="e">
        <f t="shared" si="1"/>
        <v>#REF!</v>
      </c>
    </row>
    <row r="99" spans="1:20" ht="15" hidden="1" outlineLevel="1">
      <c r="A99" s="151"/>
      <c r="B99" s="151"/>
      <c r="C99" s="152"/>
      <c r="D99" s="38" t="s">
        <v>115</v>
      </c>
      <c r="E99" s="79" t="e">
        <f>#REF!</f>
        <v>#REF!</v>
      </c>
      <c r="F99" s="83"/>
      <c r="G99" s="83"/>
      <c r="H99" s="83"/>
      <c r="I99" s="83"/>
      <c r="J99" s="83"/>
      <c r="K99" s="73"/>
      <c r="L99" s="73"/>
      <c r="M99" s="73"/>
      <c r="N99" s="75"/>
      <c r="O99" s="75"/>
      <c r="P99" s="75"/>
      <c r="Q99" s="75"/>
      <c r="R99" s="29">
        <f t="shared" si="22"/>
        <v>0</v>
      </c>
      <c r="S99" s="30">
        <f t="shared" si="4"/>
        <v>0</v>
      </c>
      <c r="T99" s="65" t="e">
        <f t="shared" si="1"/>
        <v>#REF!</v>
      </c>
    </row>
    <row r="100" spans="1:20" ht="27.6" collapsed="1">
      <c r="A100" s="151"/>
      <c r="B100" s="151"/>
      <c r="C100" s="152"/>
      <c r="D100" s="38" t="s">
        <v>313</v>
      </c>
      <c r="E100" s="79" t="e">
        <f>#REF!</f>
        <v>#REF!</v>
      </c>
      <c r="F100" s="83">
        <v>285.25599999999997</v>
      </c>
      <c r="G100" s="83">
        <v>270.25599999999997</v>
      </c>
      <c r="H100" s="83">
        <v>218.679</v>
      </c>
      <c r="I100" s="83"/>
      <c r="J100" s="83"/>
      <c r="K100" s="73"/>
      <c r="L100" s="73">
        <f t="shared" ref="L100:M100" si="30">K100</f>
        <v>0</v>
      </c>
      <c r="M100" s="73">
        <f t="shared" si="30"/>
        <v>0</v>
      </c>
      <c r="N100" s="75"/>
      <c r="O100" s="75">
        <v>219.858</v>
      </c>
      <c r="P100" s="75">
        <v>285.25599999999997</v>
      </c>
      <c r="Q100" s="75">
        <v>220.69499999999999</v>
      </c>
      <c r="R100" s="29">
        <f t="shared" si="22"/>
        <v>1499.9999999999998</v>
      </c>
      <c r="S100" s="30">
        <f t="shared" si="4"/>
        <v>1499.9999999999998</v>
      </c>
      <c r="T100" s="65" t="e">
        <f t="shared" si="1"/>
        <v>#REF!</v>
      </c>
    </row>
    <row r="101" spans="1:20" ht="27.6" hidden="1" outlineLevel="1">
      <c r="A101" s="151"/>
      <c r="B101" s="151"/>
      <c r="C101" s="152"/>
      <c r="D101" s="38" t="s">
        <v>117</v>
      </c>
      <c r="E101" s="79" t="e">
        <f>#REF!</f>
        <v>#REF!</v>
      </c>
      <c r="F101" s="75"/>
      <c r="G101" s="73"/>
      <c r="H101" s="73"/>
      <c r="I101" s="73"/>
      <c r="J101" s="73"/>
      <c r="K101" s="73"/>
      <c r="L101" s="73"/>
      <c r="M101" s="73"/>
      <c r="N101" s="75"/>
      <c r="O101" s="75"/>
      <c r="P101" s="75"/>
      <c r="Q101" s="75"/>
      <c r="R101" s="29">
        <f t="shared" si="22"/>
        <v>0</v>
      </c>
      <c r="S101" s="30">
        <f t="shared" si="4"/>
        <v>0</v>
      </c>
      <c r="T101" s="65" t="e">
        <f t="shared" si="1"/>
        <v>#REF!</v>
      </c>
    </row>
    <row r="102" spans="1:20" ht="15" hidden="1" outlineLevel="1">
      <c r="A102" s="151"/>
      <c r="B102" s="151"/>
      <c r="C102" s="152"/>
      <c r="D102" s="38" t="s">
        <v>118</v>
      </c>
      <c r="E102" s="79" t="e">
        <f>#REF!</f>
        <v>#REF!</v>
      </c>
      <c r="F102" s="75"/>
      <c r="G102" s="75"/>
      <c r="H102" s="75"/>
      <c r="I102" s="73"/>
      <c r="J102" s="73"/>
      <c r="K102" s="73"/>
      <c r="L102" s="73"/>
      <c r="M102" s="73"/>
      <c r="N102" s="75"/>
      <c r="O102" s="75"/>
      <c r="P102" s="75"/>
      <c r="Q102" s="75"/>
      <c r="R102" s="29">
        <f t="shared" si="22"/>
        <v>0</v>
      </c>
      <c r="S102" s="30">
        <f t="shared" si="4"/>
        <v>0</v>
      </c>
      <c r="T102" s="65" t="e">
        <f t="shared" si="1"/>
        <v>#REF!</v>
      </c>
    </row>
    <row r="103" spans="1:20" ht="27.6" collapsed="1">
      <c r="A103" s="151"/>
      <c r="B103" s="151"/>
      <c r="C103" s="152"/>
      <c r="D103" s="38" t="s">
        <v>119</v>
      </c>
      <c r="E103" s="79" t="e">
        <f>#REF!</f>
        <v>#REF!</v>
      </c>
      <c r="F103" s="75"/>
      <c r="G103" s="75"/>
      <c r="H103" s="75"/>
      <c r="I103" s="73" t="e">
        <f>E103-46.25</f>
        <v>#REF!</v>
      </c>
      <c r="J103" s="75">
        <v>24.692</v>
      </c>
      <c r="K103" s="73"/>
      <c r="L103" s="73"/>
      <c r="M103" s="73"/>
      <c r="N103" s="75">
        <v>21.558</v>
      </c>
      <c r="O103" s="75"/>
      <c r="P103" s="75"/>
      <c r="Q103" s="75"/>
      <c r="R103" s="29" t="e">
        <f t="shared" si="22"/>
        <v>#REF!</v>
      </c>
      <c r="S103" s="30" t="e">
        <f t="shared" si="4"/>
        <v>#REF!</v>
      </c>
      <c r="T103" s="65" t="e">
        <f t="shared" si="1"/>
        <v>#REF!</v>
      </c>
    </row>
    <row r="104" spans="1:20" ht="27.6" hidden="1" outlineLevel="1">
      <c r="A104" s="151"/>
      <c r="B104" s="151"/>
      <c r="C104" s="152"/>
      <c r="D104" s="38" t="s">
        <v>120</v>
      </c>
      <c r="E104" s="79" t="e">
        <f>#REF!</f>
        <v>#REF!</v>
      </c>
      <c r="F104" s="75"/>
      <c r="G104" s="73"/>
      <c r="H104" s="73"/>
      <c r="I104" s="73"/>
      <c r="J104" s="73"/>
      <c r="K104" s="73"/>
      <c r="L104" s="73"/>
      <c r="M104" s="73"/>
      <c r="N104" s="75"/>
      <c r="O104" s="75"/>
      <c r="P104" s="75"/>
      <c r="Q104" s="75"/>
      <c r="R104" s="29">
        <f t="shared" si="22"/>
        <v>0</v>
      </c>
      <c r="S104" s="30">
        <f t="shared" si="4"/>
        <v>0</v>
      </c>
      <c r="T104" s="65" t="e">
        <f t="shared" si="1"/>
        <v>#REF!</v>
      </c>
    </row>
    <row r="105" spans="1:20" ht="27.6" collapsed="1">
      <c r="A105" s="151"/>
      <c r="B105" s="151"/>
      <c r="C105" s="152"/>
      <c r="D105" s="39" t="s">
        <v>121</v>
      </c>
      <c r="E105" s="79" t="e">
        <f>#REF!</f>
        <v>#REF!</v>
      </c>
      <c r="F105" s="83" t="e">
        <f>E105/12</f>
        <v>#REF!</v>
      </c>
      <c r="G105" s="83" t="e">
        <f t="shared" ref="G105:Q105" si="31">F105</f>
        <v>#REF!</v>
      </c>
      <c r="H105" s="83" t="e">
        <f t="shared" si="31"/>
        <v>#REF!</v>
      </c>
      <c r="I105" s="83" t="e">
        <f t="shared" si="31"/>
        <v>#REF!</v>
      </c>
      <c r="J105" s="83" t="e">
        <f t="shared" si="31"/>
        <v>#REF!</v>
      </c>
      <c r="K105" s="83" t="e">
        <f t="shared" si="31"/>
        <v>#REF!</v>
      </c>
      <c r="L105" s="83" t="e">
        <f t="shared" si="31"/>
        <v>#REF!</v>
      </c>
      <c r="M105" s="83" t="e">
        <f t="shared" si="31"/>
        <v>#REF!</v>
      </c>
      <c r="N105" s="83" t="e">
        <f t="shared" si="31"/>
        <v>#REF!</v>
      </c>
      <c r="O105" s="83" t="e">
        <f t="shared" si="31"/>
        <v>#REF!</v>
      </c>
      <c r="P105" s="83" t="e">
        <f t="shared" si="31"/>
        <v>#REF!</v>
      </c>
      <c r="Q105" s="83" t="e">
        <f t="shared" si="31"/>
        <v>#REF!</v>
      </c>
      <c r="R105" s="29" t="e">
        <f t="shared" si="22"/>
        <v>#REF!</v>
      </c>
      <c r="S105" s="30" t="e">
        <f t="shared" si="4"/>
        <v>#REF!</v>
      </c>
      <c r="T105" s="65" t="e">
        <f t="shared" si="1"/>
        <v>#REF!</v>
      </c>
    </row>
    <row r="106" spans="1:20" ht="15" hidden="1" outlineLevel="1">
      <c r="A106" s="151"/>
      <c r="B106" s="151"/>
      <c r="C106" s="152"/>
      <c r="D106" s="39" t="s">
        <v>122</v>
      </c>
      <c r="E106" s="79" t="e">
        <f>#REF!</f>
        <v>#REF!</v>
      </c>
      <c r="F106" s="73"/>
      <c r="G106" s="75"/>
      <c r="H106" s="75"/>
      <c r="I106" s="73"/>
      <c r="J106" s="75"/>
      <c r="K106" s="73"/>
      <c r="L106" s="73"/>
      <c r="M106" s="73"/>
      <c r="N106" s="75"/>
      <c r="O106" s="75"/>
      <c r="P106" s="75"/>
      <c r="Q106" s="75"/>
      <c r="R106" s="29">
        <f t="shared" si="22"/>
        <v>0</v>
      </c>
      <c r="S106" s="30">
        <f t="shared" si="4"/>
        <v>0</v>
      </c>
      <c r="T106" s="65" t="e">
        <f t="shared" si="1"/>
        <v>#REF!</v>
      </c>
    </row>
    <row r="107" spans="1:20" ht="27.6" hidden="1" outlineLevel="1">
      <c r="A107" s="151"/>
      <c r="B107" s="151"/>
      <c r="C107" s="152"/>
      <c r="D107" s="39" t="s">
        <v>314</v>
      </c>
      <c r="E107" s="79" t="e">
        <f>#REF!</f>
        <v>#REF!</v>
      </c>
      <c r="F107" s="73"/>
      <c r="G107" s="73"/>
      <c r="H107" s="73"/>
      <c r="I107" s="73"/>
      <c r="J107" s="73"/>
      <c r="K107" s="73"/>
      <c r="L107" s="96"/>
      <c r="M107" s="96"/>
      <c r="N107" s="75"/>
      <c r="O107" s="75"/>
      <c r="P107" s="75"/>
      <c r="Q107" s="75"/>
      <c r="R107" s="29">
        <f t="shared" si="22"/>
        <v>0</v>
      </c>
      <c r="S107" s="30">
        <f t="shared" si="4"/>
        <v>0</v>
      </c>
      <c r="T107" s="65" t="e">
        <f t="shared" si="1"/>
        <v>#REF!</v>
      </c>
    </row>
    <row r="108" spans="1:20" ht="27.6">
      <c r="A108" s="151"/>
      <c r="B108" s="151"/>
      <c r="C108" s="152"/>
      <c r="D108" s="39" t="s">
        <v>124</v>
      </c>
      <c r="E108" s="79" t="e">
        <f>#REF!</f>
        <v>#REF!</v>
      </c>
      <c r="F108" s="83" t="e">
        <f>E108/12</f>
        <v>#REF!</v>
      </c>
      <c r="G108" s="83" t="e">
        <f t="shared" ref="G108:Q108" si="32">F108</f>
        <v>#REF!</v>
      </c>
      <c r="H108" s="83" t="e">
        <f t="shared" si="32"/>
        <v>#REF!</v>
      </c>
      <c r="I108" s="83" t="e">
        <f t="shared" si="32"/>
        <v>#REF!</v>
      </c>
      <c r="J108" s="83" t="e">
        <f t="shared" si="32"/>
        <v>#REF!</v>
      </c>
      <c r="K108" s="83" t="e">
        <f t="shared" si="32"/>
        <v>#REF!</v>
      </c>
      <c r="L108" s="83" t="e">
        <f t="shared" si="32"/>
        <v>#REF!</v>
      </c>
      <c r="M108" s="83" t="e">
        <f t="shared" si="32"/>
        <v>#REF!</v>
      </c>
      <c r="N108" s="83" t="e">
        <f t="shared" si="32"/>
        <v>#REF!</v>
      </c>
      <c r="O108" s="83" t="e">
        <f t="shared" si="32"/>
        <v>#REF!</v>
      </c>
      <c r="P108" s="83" t="e">
        <f t="shared" si="32"/>
        <v>#REF!</v>
      </c>
      <c r="Q108" s="83" t="e">
        <f t="shared" si="32"/>
        <v>#REF!</v>
      </c>
      <c r="R108" s="29" t="e">
        <f t="shared" si="22"/>
        <v>#REF!</v>
      </c>
      <c r="S108" s="30" t="e">
        <f t="shared" si="4"/>
        <v>#REF!</v>
      </c>
      <c r="T108" s="65" t="e">
        <f t="shared" si="1"/>
        <v>#REF!</v>
      </c>
    </row>
    <row r="109" spans="1:20" ht="27.6">
      <c r="A109" s="151"/>
      <c r="B109" s="151"/>
      <c r="C109" s="152"/>
      <c r="D109" s="39" t="s">
        <v>125</v>
      </c>
      <c r="E109" s="79" t="e">
        <f>#REF!</f>
        <v>#REF!</v>
      </c>
      <c r="F109" s="75"/>
      <c r="G109" s="75"/>
      <c r="H109" s="73"/>
      <c r="I109" s="73"/>
      <c r="J109" s="73"/>
      <c r="K109" s="73"/>
      <c r="L109" s="73"/>
      <c r="M109" s="73"/>
      <c r="N109" s="75"/>
      <c r="O109" s="75"/>
      <c r="P109" s="75"/>
      <c r="Q109" s="75"/>
      <c r="R109" s="29">
        <f t="shared" si="22"/>
        <v>0</v>
      </c>
      <c r="S109" s="30">
        <f t="shared" si="4"/>
        <v>0</v>
      </c>
      <c r="T109" s="65" t="e">
        <f t="shared" si="1"/>
        <v>#REF!</v>
      </c>
    </row>
    <row r="110" spans="1:20" ht="27.6">
      <c r="A110" s="151"/>
      <c r="B110" s="151"/>
      <c r="C110" s="152"/>
      <c r="D110" s="39" t="s">
        <v>126</v>
      </c>
      <c r="E110" s="79" t="e">
        <f>#REF!</f>
        <v>#REF!</v>
      </c>
      <c r="F110" s="83" t="e">
        <f t="shared" ref="F110:F113" si="33">E110/12</f>
        <v>#REF!</v>
      </c>
      <c r="G110" s="83" t="e">
        <f t="shared" ref="G110:Q110" si="34">F110</f>
        <v>#REF!</v>
      </c>
      <c r="H110" s="83" t="e">
        <f t="shared" si="34"/>
        <v>#REF!</v>
      </c>
      <c r="I110" s="83" t="e">
        <f t="shared" si="34"/>
        <v>#REF!</v>
      </c>
      <c r="J110" s="83" t="e">
        <f t="shared" si="34"/>
        <v>#REF!</v>
      </c>
      <c r="K110" s="83" t="e">
        <f t="shared" si="34"/>
        <v>#REF!</v>
      </c>
      <c r="L110" s="83" t="e">
        <f t="shared" si="34"/>
        <v>#REF!</v>
      </c>
      <c r="M110" s="83" t="e">
        <f t="shared" si="34"/>
        <v>#REF!</v>
      </c>
      <c r="N110" s="83" t="e">
        <f t="shared" si="34"/>
        <v>#REF!</v>
      </c>
      <c r="O110" s="83" t="e">
        <f t="shared" si="34"/>
        <v>#REF!</v>
      </c>
      <c r="P110" s="83" t="e">
        <f t="shared" si="34"/>
        <v>#REF!</v>
      </c>
      <c r="Q110" s="83" t="e">
        <f t="shared" si="34"/>
        <v>#REF!</v>
      </c>
      <c r="R110" s="29" t="e">
        <f t="shared" si="22"/>
        <v>#REF!</v>
      </c>
      <c r="S110" s="30" t="e">
        <f t="shared" si="4"/>
        <v>#REF!</v>
      </c>
      <c r="T110" s="65" t="e">
        <f t="shared" si="1"/>
        <v>#REF!</v>
      </c>
    </row>
    <row r="111" spans="1:20" ht="55.2">
      <c r="A111" s="151"/>
      <c r="B111" s="151"/>
      <c r="C111" s="152"/>
      <c r="D111" s="39" t="s">
        <v>127</v>
      </c>
      <c r="E111" s="79" t="e">
        <f>#REF!</f>
        <v>#REF!</v>
      </c>
      <c r="F111" s="83" t="e">
        <f t="shared" si="33"/>
        <v>#REF!</v>
      </c>
      <c r="G111" s="83" t="e">
        <f t="shared" ref="G111:Q111" si="35">F111</f>
        <v>#REF!</v>
      </c>
      <c r="H111" s="83" t="e">
        <f t="shared" si="35"/>
        <v>#REF!</v>
      </c>
      <c r="I111" s="83" t="e">
        <f t="shared" si="35"/>
        <v>#REF!</v>
      </c>
      <c r="J111" s="83" t="e">
        <f t="shared" si="35"/>
        <v>#REF!</v>
      </c>
      <c r="K111" s="83" t="e">
        <f t="shared" si="35"/>
        <v>#REF!</v>
      </c>
      <c r="L111" s="83" t="e">
        <f t="shared" si="35"/>
        <v>#REF!</v>
      </c>
      <c r="M111" s="83" t="e">
        <f t="shared" si="35"/>
        <v>#REF!</v>
      </c>
      <c r="N111" s="83" t="e">
        <f t="shared" si="35"/>
        <v>#REF!</v>
      </c>
      <c r="O111" s="83" t="e">
        <f t="shared" si="35"/>
        <v>#REF!</v>
      </c>
      <c r="P111" s="83" t="e">
        <f t="shared" si="35"/>
        <v>#REF!</v>
      </c>
      <c r="Q111" s="83" t="e">
        <f t="shared" si="35"/>
        <v>#REF!</v>
      </c>
      <c r="R111" s="29" t="e">
        <f t="shared" si="22"/>
        <v>#REF!</v>
      </c>
      <c r="S111" s="30" t="e">
        <f t="shared" si="4"/>
        <v>#REF!</v>
      </c>
      <c r="T111" s="65" t="e">
        <f t="shared" si="1"/>
        <v>#REF!</v>
      </c>
    </row>
    <row r="112" spans="1:20" ht="27.6">
      <c r="A112" s="151"/>
      <c r="B112" s="151"/>
      <c r="C112" s="152"/>
      <c r="D112" s="39" t="s">
        <v>128</v>
      </c>
      <c r="E112" s="79" t="e">
        <f>#REF!</f>
        <v>#REF!</v>
      </c>
      <c r="F112" s="83" t="e">
        <f t="shared" si="33"/>
        <v>#REF!</v>
      </c>
      <c r="G112" s="83" t="e">
        <f t="shared" ref="G112:Q112" si="36">F112</f>
        <v>#REF!</v>
      </c>
      <c r="H112" s="83" t="e">
        <f t="shared" si="36"/>
        <v>#REF!</v>
      </c>
      <c r="I112" s="83" t="e">
        <f t="shared" si="36"/>
        <v>#REF!</v>
      </c>
      <c r="J112" s="83" t="e">
        <f t="shared" si="36"/>
        <v>#REF!</v>
      </c>
      <c r="K112" s="83" t="e">
        <f t="shared" si="36"/>
        <v>#REF!</v>
      </c>
      <c r="L112" s="83" t="e">
        <f t="shared" si="36"/>
        <v>#REF!</v>
      </c>
      <c r="M112" s="83" t="e">
        <f t="shared" si="36"/>
        <v>#REF!</v>
      </c>
      <c r="N112" s="83" t="e">
        <f t="shared" si="36"/>
        <v>#REF!</v>
      </c>
      <c r="O112" s="83" t="e">
        <f t="shared" si="36"/>
        <v>#REF!</v>
      </c>
      <c r="P112" s="83" t="e">
        <f t="shared" si="36"/>
        <v>#REF!</v>
      </c>
      <c r="Q112" s="83" t="e">
        <f t="shared" si="36"/>
        <v>#REF!</v>
      </c>
      <c r="R112" s="29" t="e">
        <f t="shared" si="22"/>
        <v>#REF!</v>
      </c>
      <c r="S112" s="30" t="e">
        <f t="shared" si="4"/>
        <v>#REF!</v>
      </c>
      <c r="T112" s="65" t="e">
        <f t="shared" si="1"/>
        <v>#REF!</v>
      </c>
    </row>
    <row r="113" spans="1:20" ht="27.6" collapsed="1">
      <c r="A113" s="151"/>
      <c r="B113" s="151"/>
      <c r="C113" s="152"/>
      <c r="D113" s="39" t="s">
        <v>129</v>
      </c>
      <c r="E113" s="79" t="e">
        <f>#REF!</f>
        <v>#REF!</v>
      </c>
      <c r="F113" s="83" t="e">
        <f t="shared" si="33"/>
        <v>#REF!</v>
      </c>
      <c r="G113" s="83" t="e">
        <f t="shared" ref="G113:Q113" si="37">F113</f>
        <v>#REF!</v>
      </c>
      <c r="H113" s="83" t="e">
        <f t="shared" si="37"/>
        <v>#REF!</v>
      </c>
      <c r="I113" s="83" t="e">
        <f t="shared" si="37"/>
        <v>#REF!</v>
      </c>
      <c r="J113" s="83" t="e">
        <f t="shared" si="37"/>
        <v>#REF!</v>
      </c>
      <c r="K113" s="83" t="e">
        <f t="shared" si="37"/>
        <v>#REF!</v>
      </c>
      <c r="L113" s="83" t="e">
        <f t="shared" si="37"/>
        <v>#REF!</v>
      </c>
      <c r="M113" s="83" t="e">
        <f t="shared" si="37"/>
        <v>#REF!</v>
      </c>
      <c r="N113" s="83" t="e">
        <f t="shared" si="37"/>
        <v>#REF!</v>
      </c>
      <c r="O113" s="83" t="e">
        <f t="shared" si="37"/>
        <v>#REF!</v>
      </c>
      <c r="P113" s="83" t="e">
        <f t="shared" si="37"/>
        <v>#REF!</v>
      </c>
      <c r="Q113" s="83" t="e">
        <f t="shared" si="37"/>
        <v>#REF!</v>
      </c>
      <c r="R113" s="29" t="e">
        <f t="shared" si="22"/>
        <v>#REF!</v>
      </c>
      <c r="S113" s="30" t="e">
        <f t="shared" si="4"/>
        <v>#REF!</v>
      </c>
      <c r="T113" s="65" t="e">
        <f t="shared" si="1"/>
        <v>#REF!</v>
      </c>
    </row>
    <row r="114" spans="1:20" ht="27.6" hidden="1" outlineLevel="1">
      <c r="A114" s="151"/>
      <c r="B114" s="151"/>
      <c r="C114" s="152"/>
      <c r="D114" s="38" t="s">
        <v>130</v>
      </c>
      <c r="E114" s="79" t="e">
        <f>#REF!</f>
        <v>#REF!</v>
      </c>
      <c r="F114" s="96"/>
      <c r="G114" s="96"/>
      <c r="H114" s="96"/>
      <c r="I114" s="96"/>
      <c r="J114" s="96"/>
      <c r="K114" s="96"/>
      <c r="L114" s="96"/>
      <c r="M114" s="96"/>
      <c r="N114" s="74"/>
      <c r="O114" s="74"/>
      <c r="P114" s="74"/>
      <c r="Q114" s="74"/>
      <c r="R114" s="29">
        <f t="shared" si="22"/>
        <v>0</v>
      </c>
      <c r="S114" s="30">
        <f t="shared" si="4"/>
        <v>0</v>
      </c>
      <c r="T114" s="65" t="e">
        <f t="shared" si="1"/>
        <v>#REF!</v>
      </c>
    </row>
    <row r="115" spans="1:20" ht="27.6" hidden="1" outlineLevel="1">
      <c r="A115" s="151"/>
      <c r="B115" s="151"/>
      <c r="C115" s="152"/>
      <c r="D115" s="38" t="s">
        <v>131</v>
      </c>
      <c r="E115" s="79" t="e">
        <f>#REF!</f>
        <v>#REF!</v>
      </c>
      <c r="F115" s="90"/>
      <c r="G115" s="90"/>
      <c r="H115" s="90"/>
      <c r="I115" s="157"/>
      <c r="J115" s="157"/>
      <c r="K115" s="157"/>
      <c r="L115" s="96"/>
      <c r="M115" s="96"/>
      <c r="N115" s="74"/>
      <c r="O115" s="74"/>
      <c r="P115" s="74"/>
      <c r="Q115" s="74"/>
      <c r="R115" s="29">
        <f t="shared" si="22"/>
        <v>0</v>
      </c>
      <c r="S115" s="30">
        <f t="shared" si="4"/>
        <v>0</v>
      </c>
      <c r="T115" s="65" t="e">
        <f t="shared" si="1"/>
        <v>#REF!</v>
      </c>
    </row>
    <row r="116" spans="1:20" ht="41.4" hidden="1" outlineLevel="1">
      <c r="A116" s="151"/>
      <c r="B116" s="151"/>
      <c r="C116" s="152"/>
      <c r="D116" s="38" t="s">
        <v>132</v>
      </c>
      <c r="E116" s="79" t="e">
        <f>#REF!</f>
        <v>#REF!</v>
      </c>
      <c r="F116" s="75"/>
      <c r="G116" s="96"/>
      <c r="H116" s="96"/>
      <c r="I116" s="96"/>
      <c r="J116" s="96"/>
      <c r="K116" s="96"/>
      <c r="L116" s="96"/>
      <c r="M116" s="96"/>
      <c r="N116" s="74"/>
      <c r="O116" s="74"/>
      <c r="P116" s="74"/>
      <c r="Q116" s="74"/>
      <c r="R116" s="29">
        <f t="shared" si="22"/>
        <v>0</v>
      </c>
      <c r="S116" s="30">
        <f t="shared" si="4"/>
        <v>0</v>
      </c>
      <c r="T116" s="65" t="e">
        <f t="shared" si="1"/>
        <v>#REF!</v>
      </c>
    </row>
    <row r="117" spans="1:20" ht="55.2" hidden="1" outlineLevel="1">
      <c r="A117" s="151"/>
      <c r="B117" s="151"/>
      <c r="C117" s="152"/>
      <c r="D117" s="39" t="s">
        <v>133</v>
      </c>
      <c r="E117" s="79" t="e">
        <f>#REF!</f>
        <v>#REF!</v>
      </c>
      <c r="F117" s="90"/>
      <c r="G117" s="91"/>
      <c r="H117" s="91"/>
      <c r="I117" s="91"/>
      <c r="J117" s="91"/>
      <c r="K117" s="91"/>
      <c r="L117" s="73"/>
      <c r="M117" s="73"/>
      <c r="N117" s="74"/>
      <c r="O117" s="74"/>
      <c r="P117" s="74"/>
      <c r="Q117" s="74"/>
      <c r="R117" s="29">
        <f t="shared" si="22"/>
        <v>0</v>
      </c>
      <c r="S117" s="30">
        <f t="shared" si="4"/>
        <v>0</v>
      </c>
      <c r="T117" s="65" t="e">
        <f t="shared" si="1"/>
        <v>#REF!</v>
      </c>
    </row>
    <row r="118" spans="1:20" ht="55.2" hidden="1" outlineLevel="1">
      <c r="A118" s="151"/>
      <c r="B118" s="151"/>
      <c r="C118" s="152"/>
      <c r="D118" s="38" t="s">
        <v>134</v>
      </c>
      <c r="E118" s="79" t="e">
        <f>#REF!</f>
        <v>#REF!</v>
      </c>
      <c r="F118" s="96"/>
      <c r="G118" s="96"/>
      <c r="H118" s="96"/>
      <c r="I118" s="96"/>
      <c r="J118" s="96"/>
      <c r="K118" s="96"/>
      <c r="L118" s="96"/>
      <c r="M118" s="96"/>
      <c r="N118" s="74"/>
      <c r="O118" s="74"/>
      <c r="P118" s="74"/>
      <c r="Q118" s="74"/>
      <c r="R118" s="29">
        <f t="shared" si="22"/>
        <v>0</v>
      </c>
      <c r="S118" s="30">
        <f t="shared" si="4"/>
        <v>0</v>
      </c>
      <c r="T118" s="65" t="e">
        <f t="shared" si="1"/>
        <v>#REF!</v>
      </c>
    </row>
    <row r="119" spans="1:20" ht="27.6" hidden="1" outlineLevel="1">
      <c r="A119" s="151"/>
      <c r="B119" s="151"/>
      <c r="C119" s="152"/>
      <c r="D119" s="38" t="s">
        <v>135</v>
      </c>
      <c r="E119" s="79" t="e">
        <f>#REF!</f>
        <v>#REF!</v>
      </c>
      <c r="F119" s="79"/>
      <c r="G119" s="96"/>
      <c r="H119" s="96"/>
      <c r="I119" s="96"/>
      <c r="J119" s="96"/>
      <c r="K119" s="96"/>
      <c r="L119" s="96"/>
      <c r="M119" s="96"/>
      <c r="N119" s="74"/>
      <c r="O119" s="74"/>
      <c r="P119" s="74"/>
      <c r="Q119" s="74"/>
      <c r="R119" s="29">
        <f t="shared" si="22"/>
        <v>0</v>
      </c>
      <c r="S119" s="30">
        <f t="shared" si="4"/>
        <v>0</v>
      </c>
      <c r="T119" s="65" t="e">
        <f t="shared" si="1"/>
        <v>#REF!</v>
      </c>
    </row>
    <row r="120" spans="1:20" ht="41.4">
      <c r="A120" s="151"/>
      <c r="B120" s="151"/>
      <c r="C120" s="152"/>
      <c r="D120" s="39" t="s">
        <v>136</v>
      </c>
      <c r="E120" s="79" t="e">
        <f>#REF!</f>
        <v>#REF!</v>
      </c>
      <c r="F120" s="75"/>
      <c r="G120" s="75"/>
      <c r="H120" s="75"/>
      <c r="I120" s="73"/>
      <c r="J120" s="75"/>
      <c r="K120" s="73"/>
      <c r="L120" s="73" t="e">
        <f>E120/3</f>
        <v>#REF!</v>
      </c>
      <c r="M120" s="73" t="e">
        <f t="shared" ref="M120:N120" si="38">L120</f>
        <v>#REF!</v>
      </c>
      <c r="N120" s="75" t="e">
        <f t="shared" si="38"/>
        <v>#REF!</v>
      </c>
      <c r="O120" s="75"/>
      <c r="P120" s="75"/>
      <c r="Q120" s="75"/>
      <c r="R120" s="29" t="e">
        <f t="shared" si="22"/>
        <v>#REF!</v>
      </c>
      <c r="S120" s="30" t="e">
        <f t="shared" si="4"/>
        <v>#REF!</v>
      </c>
      <c r="T120" s="65" t="e">
        <f t="shared" si="1"/>
        <v>#REF!</v>
      </c>
    </row>
    <row r="121" spans="1:20" ht="69">
      <c r="A121" s="151"/>
      <c r="B121" s="151"/>
      <c r="C121" s="152"/>
      <c r="D121" s="39" t="s">
        <v>137</v>
      </c>
      <c r="E121" s="79" t="e">
        <f>#REF!</f>
        <v>#REF!</v>
      </c>
      <c r="F121" s="75"/>
      <c r="G121" s="75"/>
      <c r="H121" s="75"/>
      <c r="I121" s="73"/>
      <c r="J121" s="75"/>
      <c r="K121" s="73"/>
      <c r="L121" s="73"/>
      <c r="M121" s="73"/>
      <c r="N121" s="75" t="e">
        <f>E121</f>
        <v>#REF!</v>
      </c>
      <c r="O121" s="75"/>
      <c r="P121" s="75"/>
      <c r="Q121" s="75"/>
      <c r="R121" s="29" t="e">
        <f t="shared" si="22"/>
        <v>#REF!</v>
      </c>
      <c r="S121" s="30" t="e">
        <f t="shared" si="4"/>
        <v>#REF!</v>
      </c>
      <c r="T121" s="65" t="e">
        <f t="shared" si="1"/>
        <v>#REF!</v>
      </c>
    </row>
    <row r="122" spans="1:20" ht="27.6" collapsed="1">
      <c r="A122" s="151"/>
      <c r="B122" s="151"/>
      <c r="C122" s="152"/>
      <c r="D122" s="39" t="s">
        <v>138</v>
      </c>
      <c r="E122" s="79" t="e">
        <f>#REF!</f>
        <v>#REF!</v>
      </c>
      <c r="F122" s="75"/>
      <c r="G122" s="75"/>
      <c r="H122" s="75"/>
      <c r="I122" s="73"/>
      <c r="J122" s="75"/>
      <c r="K122" s="73" t="e">
        <f>E122/3</f>
        <v>#REF!</v>
      </c>
      <c r="L122" s="73" t="e">
        <f t="shared" ref="L122:M122" si="39">K122</f>
        <v>#REF!</v>
      </c>
      <c r="M122" s="73" t="e">
        <f t="shared" si="39"/>
        <v>#REF!</v>
      </c>
      <c r="N122" s="75"/>
      <c r="O122" s="75"/>
      <c r="P122" s="75"/>
      <c r="Q122" s="75"/>
      <c r="R122" s="29" t="e">
        <f t="shared" si="22"/>
        <v>#REF!</v>
      </c>
      <c r="S122" s="30" t="e">
        <f t="shared" si="4"/>
        <v>#REF!</v>
      </c>
      <c r="T122" s="65" t="e">
        <f t="shared" si="1"/>
        <v>#REF!</v>
      </c>
    </row>
    <row r="123" spans="1:20" ht="27.6" hidden="1" outlineLevel="1">
      <c r="A123" s="151"/>
      <c r="B123" s="151"/>
      <c r="C123" s="152"/>
      <c r="D123" s="38" t="s">
        <v>139</v>
      </c>
      <c r="E123" s="79" t="e">
        <f>#REF!</f>
        <v>#REF!</v>
      </c>
      <c r="F123" s="157"/>
      <c r="G123" s="157"/>
      <c r="H123" s="96"/>
      <c r="I123" s="96"/>
      <c r="J123" s="157"/>
      <c r="K123" s="96"/>
      <c r="L123" s="96"/>
      <c r="M123" s="96"/>
      <c r="N123" s="75"/>
      <c r="O123" s="75"/>
      <c r="P123" s="75"/>
      <c r="Q123" s="75"/>
      <c r="R123" s="29">
        <f t="shared" si="22"/>
        <v>0</v>
      </c>
      <c r="S123" s="30">
        <f t="shared" si="4"/>
        <v>0</v>
      </c>
      <c r="T123" s="65" t="e">
        <f t="shared" si="1"/>
        <v>#REF!</v>
      </c>
    </row>
    <row r="124" spans="1:20" ht="41.4">
      <c r="A124" s="151"/>
      <c r="B124" s="151"/>
      <c r="C124" s="152"/>
      <c r="D124" s="39" t="s">
        <v>140</v>
      </c>
      <c r="E124" s="79" t="e">
        <f>#REF!</f>
        <v>#REF!</v>
      </c>
      <c r="F124" s="75"/>
      <c r="G124" s="75"/>
      <c r="H124" s="73"/>
      <c r="I124" s="73"/>
      <c r="J124" s="75" t="e">
        <f>E124</f>
        <v>#REF!</v>
      </c>
      <c r="K124" s="73"/>
      <c r="L124" s="73"/>
      <c r="M124" s="73"/>
      <c r="N124" s="75"/>
      <c r="O124" s="75"/>
      <c r="P124" s="75"/>
      <c r="Q124" s="75"/>
      <c r="R124" s="29" t="e">
        <f t="shared" si="22"/>
        <v>#REF!</v>
      </c>
      <c r="S124" s="30" t="e">
        <f t="shared" si="4"/>
        <v>#REF!</v>
      </c>
      <c r="T124" s="65" t="e">
        <f t="shared" si="1"/>
        <v>#REF!</v>
      </c>
    </row>
    <row r="125" spans="1:20" ht="15">
      <c r="A125" s="151"/>
      <c r="B125" s="151"/>
      <c r="C125" s="152"/>
      <c r="D125" s="39" t="s">
        <v>141</v>
      </c>
      <c r="E125" s="79" t="e">
        <f>#REF!</f>
        <v>#REF!</v>
      </c>
      <c r="F125" s="83" t="e">
        <f t="shared" ref="F125:F127" si="40">E125/12</f>
        <v>#REF!</v>
      </c>
      <c r="G125" s="83" t="e">
        <f t="shared" ref="G125:Q125" si="41">F125</f>
        <v>#REF!</v>
      </c>
      <c r="H125" s="83" t="e">
        <f t="shared" si="41"/>
        <v>#REF!</v>
      </c>
      <c r="I125" s="83" t="e">
        <f t="shared" si="41"/>
        <v>#REF!</v>
      </c>
      <c r="J125" s="83" t="e">
        <f t="shared" si="41"/>
        <v>#REF!</v>
      </c>
      <c r="K125" s="83" t="e">
        <f t="shared" si="41"/>
        <v>#REF!</v>
      </c>
      <c r="L125" s="83" t="e">
        <f t="shared" si="41"/>
        <v>#REF!</v>
      </c>
      <c r="M125" s="83" t="e">
        <f t="shared" si="41"/>
        <v>#REF!</v>
      </c>
      <c r="N125" s="83" t="e">
        <f t="shared" si="41"/>
        <v>#REF!</v>
      </c>
      <c r="O125" s="83" t="e">
        <f t="shared" si="41"/>
        <v>#REF!</v>
      </c>
      <c r="P125" s="83" t="e">
        <f t="shared" si="41"/>
        <v>#REF!</v>
      </c>
      <c r="Q125" s="83" t="e">
        <f t="shared" si="41"/>
        <v>#REF!</v>
      </c>
      <c r="R125" s="29" t="e">
        <f t="shared" si="22"/>
        <v>#REF!</v>
      </c>
      <c r="S125" s="30" t="e">
        <f t="shared" si="4"/>
        <v>#REF!</v>
      </c>
      <c r="T125" s="65" t="e">
        <f t="shared" si="1"/>
        <v>#REF!</v>
      </c>
    </row>
    <row r="126" spans="1:20" ht="15">
      <c r="A126" s="151"/>
      <c r="B126" s="151"/>
      <c r="C126" s="152"/>
      <c r="D126" s="38" t="s">
        <v>142</v>
      </c>
      <c r="E126" s="79" t="e">
        <f>#REF!</f>
        <v>#REF!</v>
      </c>
      <c r="F126" s="83" t="e">
        <f t="shared" si="40"/>
        <v>#REF!</v>
      </c>
      <c r="G126" s="83" t="e">
        <f t="shared" ref="G126:Q126" si="42">F126</f>
        <v>#REF!</v>
      </c>
      <c r="H126" s="83" t="e">
        <f t="shared" si="42"/>
        <v>#REF!</v>
      </c>
      <c r="I126" s="83" t="e">
        <f t="shared" si="42"/>
        <v>#REF!</v>
      </c>
      <c r="J126" s="83" t="e">
        <f t="shared" si="42"/>
        <v>#REF!</v>
      </c>
      <c r="K126" s="83" t="e">
        <f t="shared" si="42"/>
        <v>#REF!</v>
      </c>
      <c r="L126" s="83" t="e">
        <f t="shared" si="42"/>
        <v>#REF!</v>
      </c>
      <c r="M126" s="83" t="e">
        <f t="shared" si="42"/>
        <v>#REF!</v>
      </c>
      <c r="N126" s="83" t="e">
        <f t="shared" si="42"/>
        <v>#REF!</v>
      </c>
      <c r="O126" s="83" t="e">
        <f t="shared" si="42"/>
        <v>#REF!</v>
      </c>
      <c r="P126" s="83" t="e">
        <f t="shared" si="42"/>
        <v>#REF!</v>
      </c>
      <c r="Q126" s="83" t="e">
        <f t="shared" si="42"/>
        <v>#REF!</v>
      </c>
      <c r="R126" s="29" t="e">
        <f t="shared" si="22"/>
        <v>#REF!</v>
      </c>
      <c r="S126" s="30" t="e">
        <f t="shared" si="4"/>
        <v>#REF!</v>
      </c>
      <c r="T126" s="65" t="e">
        <f t="shared" si="1"/>
        <v>#REF!</v>
      </c>
    </row>
    <row r="127" spans="1:20" ht="15" collapsed="1">
      <c r="A127" s="151"/>
      <c r="B127" s="151"/>
      <c r="C127" s="152"/>
      <c r="D127" s="38" t="s">
        <v>143</v>
      </c>
      <c r="E127" s="79" t="e">
        <f>#REF!</f>
        <v>#REF!</v>
      </c>
      <c r="F127" s="83" t="e">
        <f t="shared" si="40"/>
        <v>#REF!</v>
      </c>
      <c r="G127" s="83" t="e">
        <f t="shared" ref="G127:Q127" si="43">F127</f>
        <v>#REF!</v>
      </c>
      <c r="H127" s="83" t="e">
        <f t="shared" si="43"/>
        <v>#REF!</v>
      </c>
      <c r="I127" s="83" t="e">
        <f t="shared" si="43"/>
        <v>#REF!</v>
      </c>
      <c r="J127" s="83" t="e">
        <f t="shared" si="43"/>
        <v>#REF!</v>
      </c>
      <c r="K127" s="83" t="e">
        <f t="shared" si="43"/>
        <v>#REF!</v>
      </c>
      <c r="L127" s="83" t="e">
        <f t="shared" si="43"/>
        <v>#REF!</v>
      </c>
      <c r="M127" s="83" t="e">
        <f t="shared" si="43"/>
        <v>#REF!</v>
      </c>
      <c r="N127" s="83" t="e">
        <f t="shared" si="43"/>
        <v>#REF!</v>
      </c>
      <c r="O127" s="83" t="e">
        <f t="shared" si="43"/>
        <v>#REF!</v>
      </c>
      <c r="P127" s="83" t="e">
        <f t="shared" si="43"/>
        <v>#REF!</v>
      </c>
      <c r="Q127" s="83" t="e">
        <f t="shared" si="43"/>
        <v>#REF!</v>
      </c>
      <c r="R127" s="29" t="e">
        <f t="shared" si="22"/>
        <v>#REF!</v>
      </c>
      <c r="S127" s="30" t="e">
        <f t="shared" si="4"/>
        <v>#REF!</v>
      </c>
      <c r="T127" s="65" t="e">
        <f t="shared" si="1"/>
        <v>#REF!</v>
      </c>
    </row>
    <row r="128" spans="1:20" ht="15" hidden="1" outlineLevel="1">
      <c r="A128" s="151"/>
      <c r="B128" s="151"/>
      <c r="C128" s="152"/>
      <c r="D128" s="38" t="s">
        <v>144</v>
      </c>
      <c r="E128" s="79" t="e">
        <f>#REF!</f>
        <v>#REF!</v>
      </c>
      <c r="F128" s="93"/>
      <c r="G128" s="73"/>
      <c r="H128" s="73"/>
      <c r="I128" s="73"/>
      <c r="J128" s="73"/>
      <c r="K128" s="73"/>
      <c r="L128" s="73"/>
      <c r="M128" s="96"/>
      <c r="N128" s="75"/>
      <c r="O128" s="75"/>
      <c r="P128" s="75"/>
      <c r="Q128" s="75"/>
      <c r="R128" s="29">
        <f t="shared" si="22"/>
        <v>0</v>
      </c>
      <c r="S128" s="30">
        <f t="shared" si="4"/>
        <v>0</v>
      </c>
      <c r="T128" s="65" t="e">
        <f t="shared" si="1"/>
        <v>#REF!</v>
      </c>
    </row>
    <row r="129" spans="1:20" ht="27.6" hidden="1" outlineLevel="1">
      <c r="A129" s="151"/>
      <c r="B129" s="151"/>
      <c r="C129" s="152"/>
      <c r="D129" s="38" t="s">
        <v>145</v>
      </c>
      <c r="E129" s="79" t="e">
        <f>#REF!</f>
        <v>#REF!</v>
      </c>
      <c r="F129" s="96"/>
      <c r="G129" s="96"/>
      <c r="H129" s="96"/>
      <c r="I129" s="96"/>
      <c r="J129" s="96"/>
      <c r="K129" s="96"/>
      <c r="L129" s="96"/>
      <c r="M129" s="96"/>
      <c r="N129" s="75"/>
      <c r="O129" s="75"/>
      <c r="P129" s="75"/>
      <c r="Q129" s="75"/>
      <c r="R129" s="29">
        <f t="shared" si="22"/>
        <v>0</v>
      </c>
      <c r="S129" s="30">
        <f t="shared" si="4"/>
        <v>0</v>
      </c>
      <c r="T129" s="65" t="e">
        <f t="shared" si="1"/>
        <v>#REF!</v>
      </c>
    </row>
    <row r="130" spans="1:20" ht="27.6" hidden="1" outlineLevel="1">
      <c r="A130" s="151"/>
      <c r="B130" s="151"/>
      <c r="C130" s="152"/>
      <c r="D130" s="38" t="s">
        <v>146</v>
      </c>
      <c r="E130" s="79" t="e">
        <f>#REF!</f>
        <v>#REF!</v>
      </c>
      <c r="F130" s="96"/>
      <c r="G130" s="96"/>
      <c r="H130" s="96"/>
      <c r="I130" s="96"/>
      <c r="J130" s="96"/>
      <c r="K130" s="96"/>
      <c r="L130" s="96"/>
      <c r="M130" s="96"/>
      <c r="N130" s="75"/>
      <c r="O130" s="75"/>
      <c r="P130" s="75"/>
      <c r="Q130" s="75"/>
      <c r="R130" s="29">
        <f t="shared" si="22"/>
        <v>0</v>
      </c>
      <c r="S130" s="30">
        <f t="shared" si="4"/>
        <v>0</v>
      </c>
      <c r="T130" s="65" t="e">
        <f t="shared" si="1"/>
        <v>#REF!</v>
      </c>
    </row>
    <row r="131" spans="1:20" ht="15" hidden="1" outlineLevel="1">
      <c r="A131" s="151"/>
      <c r="B131" s="151"/>
      <c r="C131" s="152"/>
      <c r="D131" s="38" t="s">
        <v>147</v>
      </c>
      <c r="E131" s="79" t="e">
        <f>#REF!</f>
        <v>#REF!</v>
      </c>
      <c r="F131" s="96"/>
      <c r="G131" s="96"/>
      <c r="H131" s="96"/>
      <c r="I131" s="96"/>
      <c r="J131" s="96"/>
      <c r="K131" s="96"/>
      <c r="L131" s="96"/>
      <c r="M131" s="96"/>
      <c r="N131" s="75"/>
      <c r="O131" s="75"/>
      <c r="P131" s="75"/>
      <c r="Q131" s="75"/>
      <c r="R131" s="29">
        <f t="shared" si="22"/>
        <v>0</v>
      </c>
      <c r="S131" s="30">
        <f t="shared" si="4"/>
        <v>0</v>
      </c>
      <c r="T131" s="65" t="e">
        <f t="shared" si="1"/>
        <v>#REF!</v>
      </c>
    </row>
    <row r="132" spans="1:20" ht="15" hidden="1" outlineLevel="1">
      <c r="A132" s="151"/>
      <c r="B132" s="151"/>
      <c r="C132" s="152"/>
      <c r="D132" s="38" t="s">
        <v>148</v>
      </c>
      <c r="E132" s="79" t="e">
        <f>#REF!</f>
        <v>#REF!</v>
      </c>
      <c r="F132" s="96"/>
      <c r="G132" s="96"/>
      <c r="H132" s="96"/>
      <c r="I132" s="96"/>
      <c r="J132" s="96"/>
      <c r="K132" s="96"/>
      <c r="L132" s="96"/>
      <c r="M132" s="96"/>
      <c r="N132" s="75"/>
      <c r="O132" s="75"/>
      <c r="P132" s="75"/>
      <c r="Q132" s="75"/>
      <c r="R132" s="29">
        <f t="shared" si="22"/>
        <v>0</v>
      </c>
      <c r="S132" s="30">
        <f t="shared" si="4"/>
        <v>0</v>
      </c>
      <c r="T132" s="65" t="e">
        <f t="shared" si="1"/>
        <v>#REF!</v>
      </c>
    </row>
    <row r="133" spans="1:20" ht="27.6" hidden="1" outlineLevel="1">
      <c r="A133" s="151"/>
      <c r="B133" s="151"/>
      <c r="C133" s="152"/>
      <c r="D133" s="38" t="s">
        <v>149</v>
      </c>
      <c r="E133" s="79" t="e">
        <f>#REF!</f>
        <v>#REF!</v>
      </c>
      <c r="F133" s="75"/>
      <c r="G133" s="73"/>
      <c r="H133" s="73"/>
      <c r="I133" s="73"/>
      <c r="J133" s="73"/>
      <c r="K133" s="73"/>
      <c r="L133" s="96"/>
      <c r="M133" s="96"/>
      <c r="N133" s="75"/>
      <c r="O133" s="75"/>
      <c r="P133" s="75"/>
      <c r="Q133" s="75"/>
      <c r="R133" s="29">
        <f t="shared" si="22"/>
        <v>0</v>
      </c>
      <c r="S133" s="30">
        <f t="shared" si="4"/>
        <v>0</v>
      </c>
      <c r="T133" s="65" t="e">
        <f t="shared" si="1"/>
        <v>#REF!</v>
      </c>
    </row>
    <row r="134" spans="1:20" ht="27.6" hidden="1" outlineLevel="1">
      <c r="A134" s="151"/>
      <c r="B134" s="151"/>
      <c r="C134" s="152"/>
      <c r="D134" s="38" t="s">
        <v>252</v>
      </c>
      <c r="E134" s="79" t="e">
        <f>#REF!</f>
        <v>#REF!</v>
      </c>
      <c r="F134" s="73"/>
      <c r="G134" s="73"/>
      <c r="H134" s="73"/>
      <c r="I134" s="73"/>
      <c r="J134" s="73"/>
      <c r="K134" s="73"/>
      <c r="L134" s="96"/>
      <c r="M134" s="96"/>
      <c r="N134" s="75"/>
      <c r="O134" s="75"/>
      <c r="P134" s="75"/>
      <c r="Q134" s="75"/>
      <c r="R134" s="29">
        <f t="shared" si="22"/>
        <v>0</v>
      </c>
      <c r="S134" s="30">
        <f t="shared" si="4"/>
        <v>0</v>
      </c>
      <c r="T134" s="65" t="e">
        <f t="shared" si="1"/>
        <v>#REF!</v>
      </c>
    </row>
    <row r="135" spans="1:20" ht="27.6" hidden="1" outlineLevel="1">
      <c r="A135" s="151"/>
      <c r="B135" s="151"/>
      <c r="C135" s="152"/>
      <c r="D135" s="38" t="s">
        <v>151</v>
      </c>
      <c r="E135" s="79" t="e">
        <f>#REF!</f>
        <v>#REF!</v>
      </c>
      <c r="F135" s="73"/>
      <c r="G135" s="73"/>
      <c r="H135" s="73"/>
      <c r="I135" s="73"/>
      <c r="J135" s="73"/>
      <c r="K135" s="73"/>
      <c r="L135" s="96"/>
      <c r="M135" s="96"/>
      <c r="N135" s="75"/>
      <c r="O135" s="75"/>
      <c r="P135" s="75"/>
      <c r="Q135" s="75"/>
      <c r="R135" s="29">
        <f t="shared" si="22"/>
        <v>0</v>
      </c>
      <c r="S135" s="30">
        <f t="shared" si="4"/>
        <v>0</v>
      </c>
      <c r="T135" s="65" t="e">
        <f t="shared" si="1"/>
        <v>#REF!</v>
      </c>
    </row>
    <row r="136" spans="1:20" ht="27.6" hidden="1" outlineLevel="1">
      <c r="A136" s="151"/>
      <c r="B136" s="151"/>
      <c r="C136" s="152"/>
      <c r="D136" s="38" t="s">
        <v>152</v>
      </c>
      <c r="E136" s="79" t="e">
        <f>#REF!</f>
        <v>#REF!</v>
      </c>
      <c r="F136" s="73"/>
      <c r="G136" s="73"/>
      <c r="H136" s="75"/>
      <c r="I136" s="75"/>
      <c r="J136" s="73"/>
      <c r="K136" s="73"/>
      <c r="L136" s="96"/>
      <c r="M136" s="96"/>
      <c r="N136" s="75"/>
      <c r="O136" s="75"/>
      <c r="P136" s="75"/>
      <c r="Q136" s="75"/>
      <c r="R136" s="29">
        <f t="shared" si="22"/>
        <v>0</v>
      </c>
      <c r="S136" s="30">
        <f t="shared" si="4"/>
        <v>0</v>
      </c>
      <c r="T136" s="65" t="e">
        <f t="shared" si="1"/>
        <v>#REF!</v>
      </c>
    </row>
    <row r="137" spans="1:20" ht="41.4" hidden="1" outlineLevel="1">
      <c r="A137" s="151"/>
      <c r="B137" s="151"/>
      <c r="C137" s="152"/>
      <c r="D137" s="38" t="s">
        <v>315</v>
      </c>
      <c r="E137" s="79" t="e">
        <f>#REF!</f>
        <v>#REF!</v>
      </c>
      <c r="F137" s="73"/>
      <c r="G137" s="73"/>
      <c r="H137" s="73"/>
      <c r="I137" s="73"/>
      <c r="J137" s="73"/>
      <c r="K137" s="73"/>
      <c r="L137" s="96"/>
      <c r="M137" s="96"/>
      <c r="N137" s="75"/>
      <c r="O137" s="75"/>
      <c r="P137" s="75"/>
      <c r="Q137" s="75"/>
      <c r="R137" s="29">
        <f t="shared" si="22"/>
        <v>0</v>
      </c>
      <c r="S137" s="30">
        <f t="shared" si="4"/>
        <v>0</v>
      </c>
      <c r="T137" s="65" t="e">
        <f t="shared" si="1"/>
        <v>#REF!</v>
      </c>
    </row>
    <row r="138" spans="1:20" ht="15" hidden="1" outlineLevel="1">
      <c r="A138" s="151"/>
      <c r="B138" s="151"/>
      <c r="C138" s="152"/>
      <c r="D138" s="38" t="s">
        <v>154</v>
      </c>
      <c r="E138" s="79" t="e">
        <f>#REF!</f>
        <v>#REF!</v>
      </c>
      <c r="F138" s="73"/>
      <c r="G138" s="75"/>
      <c r="H138" s="73"/>
      <c r="I138" s="73"/>
      <c r="J138" s="73"/>
      <c r="K138" s="73"/>
      <c r="L138" s="96"/>
      <c r="M138" s="96"/>
      <c r="N138" s="75"/>
      <c r="O138" s="75"/>
      <c r="P138" s="75"/>
      <c r="Q138" s="75"/>
      <c r="R138" s="29">
        <f t="shared" si="22"/>
        <v>0</v>
      </c>
      <c r="S138" s="30">
        <f t="shared" si="4"/>
        <v>0</v>
      </c>
      <c r="T138" s="65" t="e">
        <f t="shared" si="1"/>
        <v>#REF!</v>
      </c>
    </row>
    <row r="139" spans="1:20" ht="41.4" hidden="1" outlineLevel="1">
      <c r="A139" s="151"/>
      <c r="B139" s="151"/>
      <c r="C139" s="152"/>
      <c r="D139" s="38" t="s">
        <v>155</v>
      </c>
      <c r="E139" s="79" t="e">
        <f>#REF!</f>
        <v>#REF!</v>
      </c>
      <c r="F139" s="96"/>
      <c r="G139" s="96"/>
      <c r="H139" s="96"/>
      <c r="I139" s="96"/>
      <c r="J139" s="96"/>
      <c r="K139" s="96"/>
      <c r="L139" s="96"/>
      <c r="M139" s="96"/>
      <c r="N139" s="75"/>
      <c r="O139" s="75"/>
      <c r="P139" s="75"/>
      <c r="Q139" s="75"/>
      <c r="R139" s="29">
        <f t="shared" si="22"/>
        <v>0</v>
      </c>
      <c r="S139" s="30">
        <f t="shared" si="4"/>
        <v>0</v>
      </c>
      <c r="T139" s="65" t="e">
        <f t="shared" si="1"/>
        <v>#REF!</v>
      </c>
    </row>
    <row r="140" spans="1:20" ht="41.4" hidden="1" outlineLevel="1">
      <c r="A140" s="151"/>
      <c r="B140" s="151"/>
      <c r="C140" s="152"/>
      <c r="D140" s="38" t="s">
        <v>156</v>
      </c>
      <c r="E140" s="79" t="e">
        <f>#REF!</f>
        <v>#REF!</v>
      </c>
      <c r="F140" s="96"/>
      <c r="G140" s="96"/>
      <c r="H140" s="96"/>
      <c r="I140" s="96"/>
      <c r="J140" s="96"/>
      <c r="K140" s="96"/>
      <c r="L140" s="96"/>
      <c r="M140" s="96"/>
      <c r="N140" s="75"/>
      <c r="O140" s="75"/>
      <c r="P140" s="75"/>
      <c r="Q140" s="75"/>
      <c r="R140" s="29">
        <f t="shared" si="22"/>
        <v>0</v>
      </c>
      <c r="S140" s="30">
        <f t="shared" si="4"/>
        <v>0</v>
      </c>
      <c r="T140" s="65" t="e">
        <f t="shared" si="1"/>
        <v>#REF!</v>
      </c>
    </row>
    <row r="141" spans="1:20" ht="41.4" hidden="1" outlineLevel="1">
      <c r="A141" s="151"/>
      <c r="B141" s="151"/>
      <c r="C141" s="152"/>
      <c r="D141" s="38" t="s">
        <v>157</v>
      </c>
      <c r="E141" s="79" t="e">
        <f>#REF!</f>
        <v>#REF!</v>
      </c>
      <c r="F141" s="96"/>
      <c r="G141" s="96"/>
      <c r="H141" s="96"/>
      <c r="I141" s="96"/>
      <c r="J141" s="96"/>
      <c r="K141" s="96"/>
      <c r="L141" s="96"/>
      <c r="M141" s="96"/>
      <c r="N141" s="75"/>
      <c r="O141" s="75"/>
      <c r="P141" s="75"/>
      <c r="Q141" s="75"/>
      <c r="R141" s="29">
        <f t="shared" si="22"/>
        <v>0</v>
      </c>
      <c r="S141" s="30">
        <f t="shared" si="4"/>
        <v>0</v>
      </c>
      <c r="T141" s="65" t="e">
        <f t="shared" si="1"/>
        <v>#REF!</v>
      </c>
    </row>
    <row r="142" spans="1:20" ht="27.6" hidden="1" outlineLevel="1">
      <c r="A142" s="151"/>
      <c r="B142" s="151"/>
      <c r="C142" s="152"/>
      <c r="D142" s="38" t="s">
        <v>158</v>
      </c>
      <c r="E142" s="79" t="e">
        <f>#REF!</f>
        <v>#REF!</v>
      </c>
      <c r="F142" s="96"/>
      <c r="G142" s="96"/>
      <c r="H142" s="96"/>
      <c r="I142" s="96"/>
      <c r="J142" s="96"/>
      <c r="K142" s="96"/>
      <c r="L142" s="96"/>
      <c r="M142" s="96"/>
      <c r="N142" s="75"/>
      <c r="O142" s="75"/>
      <c r="P142" s="75"/>
      <c r="Q142" s="75"/>
      <c r="R142" s="29">
        <f t="shared" si="22"/>
        <v>0</v>
      </c>
      <c r="S142" s="30">
        <f t="shared" si="4"/>
        <v>0</v>
      </c>
      <c r="T142" s="65" t="e">
        <f t="shared" si="1"/>
        <v>#REF!</v>
      </c>
    </row>
    <row r="143" spans="1:20" ht="15" hidden="1" outlineLevel="1">
      <c r="A143" s="151"/>
      <c r="B143" s="151"/>
      <c r="C143" s="152"/>
      <c r="D143" s="38" t="s">
        <v>159</v>
      </c>
      <c r="E143" s="79" t="e">
        <f>#REF!</f>
        <v>#REF!</v>
      </c>
      <c r="F143" s="96"/>
      <c r="G143" s="96"/>
      <c r="H143" s="96"/>
      <c r="I143" s="96"/>
      <c r="J143" s="96"/>
      <c r="K143" s="96"/>
      <c r="L143" s="96"/>
      <c r="M143" s="96"/>
      <c r="N143" s="75"/>
      <c r="O143" s="75"/>
      <c r="P143" s="75"/>
      <c r="Q143" s="75"/>
      <c r="R143" s="29">
        <f t="shared" si="22"/>
        <v>0</v>
      </c>
      <c r="S143" s="30">
        <f t="shared" si="4"/>
        <v>0</v>
      </c>
      <c r="T143" s="65" t="e">
        <f t="shared" si="1"/>
        <v>#REF!</v>
      </c>
    </row>
    <row r="144" spans="1:20" ht="27.6" hidden="1" outlineLevel="1">
      <c r="A144" s="151"/>
      <c r="B144" s="151"/>
      <c r="C144" s="152"/>
      <c r="D144" s="38" t="s">
        <v>160</v>
      </c>
      <c r="E144" s="79" t="e">
        <f>#REF!</f>
        <v>#REF!</v>
      </c>
      <c r="F144" s="96"/>
      <c r="G144" s="96"/>
      <c r="H144" s="96"/>
      <c r="I144" s="96"/>
      <c r="J144" s="96"/>
      <c r="K144" s="96"/>
      <c r="L144" s="96"/>
      <c r="M144" s="96"/>
      <c r="N144" s="75"/>
      <c r="O144" s="75"/>
      <c r="P144" s="75"/>
      <c r="Q144" s="75"/>
      <c r="R144" s="29">
        <f t="shared" si="22"/>
        <v>0</v>
      </c>
      <c r="S144" s="30">
        <f t="shared" si="4"/>
        <v>0</v>
      </c>
      <c r="T144" s="65" t="e">
        <f t="shared" si="1"/>
        <v>#REF!</v>
      </c>
    </row>
    <row r="145" spans="1:20" ht="27.6" hidden="1" outlineLevel="1">
      <c r="A145" s="151"/>
      <c r="B145" s="151"/>
      <c r="C145" s="152"/>
      <c r="D145" s="38" t="s">
        <v>161</v>
      </c>
      <c r="E145" s="79" t="e">
        <f>#REF!</f>
        <v>#REF!</v>
      </c>
      <c r="F145" s="96"/>
      <c r="G145" s="96"/>
      <c r="H145" s="96"/>
      <c r="I145" s="96"/>
      <c r="J145" s="96"/>
      <c r="K145" s="96"/>
      <c r="L145" s="96"/>
      <c r="M145" s="96"/>
      <c r="N145" s="75"/>
      <c r="O145" s="75"/>
      <c r="P145" s="75"/>
      <c r="Q145" s="75"/>
      <c r="R145" s="29">
        <f t="shared" si="22"/>
        <v>0</v>
      </c>
      <c r="S145" s="30">
        <f t="shared" si="4"/>
        <v>0</v>
      </c>
      <c r="T145" s="65" t="e">
        <f t="shared" si="1"/>
        <v>#REF!</v>
      </c>
    </row>
    <row r="146" spans="1:20" ht="27.6" hidden="1" outlineLevel="1">
      <c r="A146" s="151"/>
      <c r="B146" s="151"/>
      <c r="C146" s="152"/>
      <c r="D146" s="38" t="s">
        <v>162</v>
      </c>
      <c r="E146" s="79" t="e">
        <f>#REF!</f>
        <v>#REF!</v>
      </c>
      <c r="F146" s="96"/>
      <c r="G146" s="96"/>
      <c r="H146" s="96"/>
      <c r="I146" s="96"/>
      <c r="J146" s="96"/>
      <c r="K146" s="96"/>
      <c r="L146" s="96"/>
      <c r="M146" s="96"/>
      <c r="N146" s="75"/>
      <c r="O146" s="75"/>
      <c r="P146" s="75"/>
      <c r="Q146" s="75"/>
      <c r="R146" s="29">
        <f t="shared" si="22"/>
        <v>0</v>
      </c>
      <c r="S146" s="30">
        <f t="shared" si="4"/>
        <v>0</v>
      </c>
      <c r="T146" s="65" t="e">
        <f t="shared" si="1"/>
        <v>#REF!</v>
      </c>
    </row>
    <row r="147" spans="1:20" ht="27.6" hidden="1" outlineLevel="1">
      <c r="A147" s="151"/>
      <c r="B147" s="151"/>
      <c r="C147" s="152"/>
      <c r="D147" s="38" t="s">
        <v>163</v>
      </c>
      <c r="E147" s="79" t="e">
        <f>#REF!</f>
        <v>#REF!</v>
      </c>
      <c r="F147" s="96"/>
      <c r="G147" s="96"/>
      <c r="H147" s="96"/>
      <c r="I147" s="96"/>
      <c r="J147" s="96"/>
      <c r="K147" s="96"/>
      <c r="L147" s="96"/>
      <c r="M147" s="96"/>
      <c r="N147" s="75"/>
      <c r="O147" s="75"/>
      <c r="P147" s="75"/>
      <c r="Q147" s="75"/>
      <c r="R147" s="29">
        <f t="shared" si="22"/>
        <v>0</v>
      </c>
      <c r="S147" s="30">
        <f t="shared" si="4"/>
        <v>0</v>
      </c>
      <c r="T147" s="65" t="e">
        <f t="shared" si="1"/>
        <v>#REF!</v>
      </c>
    </row>
    <row r="148" spans="1:20" ht="27.6" hidden="1" outlineLevel="1">
      <c r="A148" s="151"/>
      <c r="B148" s="151"/>
      <c r="C148" s="152"/>
      <c r="D148" s="38" t="s">
        <v>164</v>
      </c>
      <c r="E148" s="79" t="e">
        <f>#REF!</f>
        <v>#REF!</v>
      </c>
      <c r="F148" s="96"/>
      <c r="G148" s="96"/>
      <c r="H148" s="96"/>
      <c r="I148" s="96"/>
      <c r="J148" s="96"/>
      <c r="K148" s="96"/>
      <c r="L148" s="96"/>
      <c r="M148" s="96"/>
      <c r="N148" s="75"/>
      <c r="O148" s="75"/>
      <c r="P148" s="75"/>
      <c r="Q148" s="75"/>
      <c r="R148" s="29">
        <f t="shared" si="22"/>
        <v>0</v>
      </c>
      <c r="S148" s="30">
        <f t="shared" si="4"/>
        <v>0</v>
      </c>
      <c r="T148" s="65" t="e">
        <f t="shared" si="1"/>
        <v>#REF!</v>
      </c>
    </row>
    <row r="149" spans="1:20" ht="27.6" hidden="1" outlineLevel="1">
      <c r="A149" s="151"/>
      <c r="B149" s="151"/>
      <c r="C149" s="152"/>
      <c r="D149" s="38" t="s">
        <v>165</v>
      </c>
      <c r="E149" s="79" t="e">
        <f>#REF!</f>
        <v>#REF!</v>
      </c>
      <c r="F149" s="96"/>
      <c r="G149" s="96"/>
      <c r="H149" s="96"/>
      <c r="I149" s="96"/>
      <c r="J149" s="96"/>
      <c r="K149" s="96"/>
      <c r="L149" s="96"/>
      <c r="M149" s="96"/>
      <c r="N149" s="75"/>
      <c r="O149" s="75"/>
      <c r="P149" s="75"/>
      <c r="Q149" s="75"/>
      <c r="R149" s="29">
        <f t="shared" si="22"/>
        <v>0</v>
      </c>
      <c r="S149" s="30">
        <f t="shared" si="4"/>
        <v>0</v>
      </c>
      <c r="T149" s="65" t="e">
        <f t="shared" si="1"/>
        <v>#REF!</v>
      </c>
    </row>
    <row r="150" spans="1:20" ht="27.6" hidden="1" outlineLevel="1">
      <c r="A150" s="151"/>
      <c r="B150" s="151"/>
      <c r="C150" s="152"/>
      <c r="D150" s="38" t="s">
        <v>166</v>
      </c>
      <c r="E150" s="79" t="e">
        <f>#REF!</f>
        <v>#REF!</v>
      </c>
      <c r="F150" s="96"/>
      <c r="G150" s="96"/>
      <c r="H150" s="96"/>
      <c r="I150" s="96"/>
      <c r="J150" s="96"/>
      <c r="K150" s="96"/>
      <c r="L150" s="79"/>
      <c r="M150" s="96"/>
      <c r="N150" s="75"/>
      <c r="O150" s="75"/>
      <c r="P150" s="75"/>
      <c r="Q150" s="75"/>
      <c r="R150" s="29">
        <f t="shared" si="22"/>
        <v>0</v>
      </c>
      <c r="S150" s="30">
        <f t="shared" si="4"/>
        <v>0</v>
      </c>
      <c r="T150" s="65" t="e">
        <f t="shared" si="1"/>
        <v>#REF!</v>
      </c>
    </row>
    <row r="151" spans="1:20" ht="15">
      <c r="A151" s="151"/>
      <c r="B151" s="151"/>
      <c r="C151" s="152"/>
      <c r="D151" s="38" t="s">
        <v>167</v>
      </c>
      <c r="E151" s="79" t="e">
        <f>#REF!</f>
        <v>#REF!</v>
      </c>
      <c r="F151" s="83" t="e">
        <f>E151/12</f>
        <v>#REF!</v>
      </c>
      <c r="G151" s="83" t="e">
        <f t="shared" ref="G151:Q151" si="44">F151</f>
        <v>#REF!</v>
      </c>
      <c r="H151" s="83" t="e">
        <f t="shared" si="44"/>
        <v>#REF!</v>
      </c>
      <c r="I151" s="83" t="e">
        <f t="shared" si="44"/>
        <v>#REF!</v>
      </c>
      <c r="J151" s="83" t="e">
        <f t="shared" si="44"/>
        <v>#REF!</v>
      </c>
      <c r="K151" s="83" t="e">
        <f t="shared" si="44"/>
        <v>#REF!</v>
      </c>
      <c r="L151" s="83" t="e">
        <f t="shared" si="44"/>
        <v>#REF!</v>
      </c>
      <c r="M151" s="83" t="e">
        <f t="shared" si="44"/>
        <v>#REF!</v>
      </c>
      <c r="N151" s="83" t="e">
        <f t="shared" si="44"/>
        <v>#REF!</v>
      </c>
      <c r="O151" s="83" t="e">
        <f t="shared" si="44"/>
        <v>#REF!</v>
      </c>
      <c r="P151" s="83" t="e">
        <f t="shared" si="44"/>
        <v>#REF!</v>
      </c>
      <c r="Q151" s="83" t="e">
        <f t="shared" si="44"/>
        <v>#REF!</v>
      </c>
      <c r="R151" s="29" t="e">
        <f t="shared" si="22"/>
        <v>#REF!</v>
      </c>
      <c r="S151" s="30" t="e">
        <f t="shared" si="4"/>
        <v>#REF!</v>
      </c>
      <c r="T151" s="65" t="e">
        <f t="shared" si="1"/>
        <v>#REF!</v>
      </c>
    </row>
    <row r="152" spans="1:20" ht="27.6">
      <c r="A152" s="159"/>
      <c r="B152" s="159"/>
      <c r="C152" s="152"/>
      <c r="D152" s="38" t="s">
        <v>168</v>
      </c>
      <c r="E152" s="79" t="e">
        <f>#REF!</f>
        <v>#REF!</v>
      </c>
      <c r="F152" s="88"/>
      <c r="G152" s="75"/>
      <c r="H152" s="73"/>
      <c r="I152" s="73"/>
      <c r="J152" s="75"/>
      <c r="K152" s="73"/>
      <c r="L152" s="73"/>
      <c r="M152" s="96"/>
      <c r="N152" s="75" t="e">
        <f>E152</f>
        <v>#REF!</v>
      </c>
      <c r="O152" s="75"/>
      <c r="P152" s="75"/>
      <c r="Q152" s="75"/>
      <c r="R152" s="29" t="e">
        <f t="shared" si="22"/>
        <v>#REF!</v>
      </c>
      <c r="S152" s="30" t="e">
        <f t="shared" si="4"/>
        <v>#REF!</v>
      </c>
      <c r="T152" s="65" t="e">
        <f t="shared" si="1"/>
        <v>#REF!</v>
      </c>
    </row>
    <row r="153" spans="1:20" ht="41.4">
      <c r="A153" s="155"/>
      <c r="B153" s="155"/>
      <c r="C153" s="148"/>
      <c r="D153" s="95" t="s">
        <v>169</v>
      </c>
      <c r="E153" s="79" t="e">
        <f>#REF!</f>
        <v>#REF!</v>
      </c>
      <c r="F153" s="75"/>
      <c r="G153" s="75"/>
      <c r="H153" s="75" t="e">
        <f>E153</f>
        <v>#REF!</v>
      </c>
      <c r="I153" s="75"/>
      <c r="J153" s="75"/>
      <c r="K153" s="75"/>
      <c r="L153" s="74"/>
      <c r="M153" s="161"/>
      <c r="N153" s="75"/>
      <c r="O153" s="75"/>
      <c r="P153" s="75"/>
      <c r="Q153" s="75"/>
      <c r="R153" s="29" t="e">
        <f t="shared" si="22"/>
        <v>#REF!</v>
      </c>
      <c r="S153" s="30" t="e">
        <f t="shared" si="4"/>
        <v>#REF!</v>
      </c>
      <c r="T153" s="65" t="e">
        <f t="shared" si="1"/>
        <v>#REF!</v>
      </c>
    </row>
    <row r="154" spans="1:20" ht="27.6">
      <c r="A154" s="155"/>
      <c r="B154" s="155"/>
      <c r="C154" s="148"/>
      <c r="D154" s="38" t="s">
        <v>316</v>
      </c>
      <c r="E154" s="79" t="e">
        <f>#REF!</f>
        <v>#REF!</v>
      </c>
      <c r="F154" s="83" t="e">
        <f>E154/12</f>
        <v>#REF!</v>
      </c>
      <c r="G154" s="83" t="e">
        <f t="shared" ref="G154:Q154" si="45">F154</f>
        <v>#REF!</v>
      </c>
      <c r="H154" s="83" t="e">
        <f t="shared" si="45"/>
        <v>#REF!</v>
      </c>
      <c r="I154" s="83" t="e">
        <f t="shared" si="45"/>
        <v>#REF!</v>
      </c>
      <c r="J154" s="83" t="e">
        <f t="shared" si="45"/>
        <v>#REF!</v>
      </c>
      <c r="K154" s="83" t="e">
        <f t="shared" si="45"/>
        <v>#REF!</v>
      </c>
      <c r="L154" s="83" t="e">
        <f t="shared" si="45"/>
        <v>#REF!</v>
      </c>
      <c r="M154" s="83" t="e">
        <f t="shared" si="45"/>
        <v>#REF!</v>
      </c>
      <c r="N154" s="83" t="e">
        <f t="shared" si="45"/>
        <v>#REF!</v>
      </c>
      <c r="O154" s="83" t="e">
        <f t="shared" si="45"/>
        <v>#REF!</v>
      </c>
      <c r="P154" s="83" t="e">
        <f t="shared" si="45"/>
        <v>#REF!</v>
      </c>
      <c r="Q154" s="83" t="e">
        <f t="shared" si="45"/>
        <v>#REF!</v>
      </c>
      <c r="R154" s="29" t="e">
        <f t="shared" si="22"/>
        <v>#REF!</v>
      </c>
      <c r="S154" s="30" t="e">
        <f t="shared" si="4"/>
        <v>#REF!</v>
      </c>
      <c r="T154" s="65" t="e">
        <f t="shared" si="1"/>
        <v>#REF!</v>
      </c>
    </row>
    <row r="155" spans="1:20" ht="15" collapsed="1">
      <c r="A155" s="155"/>
      <c r="B155" s="148" t="e">
        <f>R155-C155</f>
        <v>#REF!</v>
      </c>
      <c r="C155" s="148">
        <v>91065.899000000005</v>
      </c>
      <c r="D155" s="78" t="s">
        <v>170</v>
      </c>
      <c r="E155" s="29" t="e">
        <f t="shared" ref="E155:Q155" si="46">SUM(E70:E154)</f>
        <v>#REF!</v>
      </c>
      <c r="F155" s="29" t="e">
        <f t="shared" si="46"/>
        <v>#REF!</v>
      </c>
      <c r="G155" s="29" t="e">
        <f t="shared" si="46"/>
        <v>#REF!</v>
      </c>
      <c r="H155" s="29" t="e">
        <f t="shared" si="46"/>
        <v>#REF!</v>
      </c>
      <c r="I155" s="29" t="e">
        <f t="shared" si="46"/>
        <v>#REF!</v>
      </c>
      <c r="J155" s="29" t="e">
        <f t="shared" si="46"/>
        <v>#REF!</v>
      </c>
      <c r="K155" s="29" t="e">
        <f t="shared" si="46"/>
        <v>#REF!</v>
      </c>
      <c r="L155" s="29" t="e">
        <f t="shared" si="46"/>
        <v>#REF!</v>
      </c>
      <c r="M155" s="29" t="e">
        <f t="shared" si="46"/>
        <v>#REF!</v>
      </c>
      <c r="N155" s="29" t="e">
        <f t="shared" si="46"/>
        <v>#REF!</v>
      </c>
      <c r="O155" s="29" t="e">
        <f t="shared" si="46"/>
        <v>#REF!</v>
      </c>
      <c r="P155" s="29" t="e">
        <f t="shared" si="46"/>
        <v>#REF!</v>
      </c>
      <c r="Q155" s="29" t="e">
        <f t="shared" si="46"/>
        <v>#REF!</v>
      </c>
      <c r="R155" s="29" t="e">
        <f t="shared" si="22"/>
        <v>#REF!</v>
      </c>
      <c r="S155" s="30" t="e">
        <f t="shared" si="4"/>
        <v>#REF!</v>
      </c>
      <c r="T155" s="65" t="e">
        <f t="shared" si="1"/>
        <v>#REF!</v>
      </c>
    </row>
    <row r="156" spans="1:20" ht="15" hidden="1" outlineLevel="1">
      <c r="A156" s="139"/>
      <c r="B156" s="139"/>
      <c r="C156" s="140"/>
      <c r="D156" s="334" t="s">
        <v>171</v>
      </c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7"/>
      <c r="S156" s="71">
        <f t="shared" si="4"/>
        <v>0</v>
      </c>
      <c r="T156" s="146">
        <f t="shared" si="1"/>
        <v>0</v>
      </c>
    </row>
    <row r="157" spans="1:20" ht="15" hidden="1" outlineLevel="1">
      <c r="A157" s="151"/>
      <c r="B157" s="151"/>
      <c r="C157" s="152"/>
      <c r="D157" s="39" t="s">
        <v>172</v>
      </c>
      <c r="E157" s="73" t="e">
        <f>#REF!</f>
        <v>#REF!</v>
      </c>
      <c r="F157" s="73"/>
      <c r="G157" s="73"/>
      <c r="H157" s="73"/>
      <c r="I157" s="73"/>
      <c r="J157" s="73"/>
      <c r="K157" s="73"/>
      <c r="L157" s="73"/>
      <c r="M157" s="73"/>
      <c r="N157" s="74"/>
      <c r="O157" s="74"/>
      <c r="P157" s="74"/>
      <c r="Q157" s="74"/>
      <c r="R157" s="29">
        <f t="shared" ref="R157:R158" si="47">SUM(F157:Q157)</f>
        <v>0</v>
      </c>
      <c r="S157" s="30">
        <f t="shared" si="4"/>
        <v>0</v>
      </c>
      <c r="T157" s="65" t="e">
        <f t="shared" si="1"/>
        <v>#REF!</v>
      </c>
    </row>
    <row r="158" spans="1:20" ht="15" hidden="1" outlineLevel="1">
      <c r="A158" s="155"/>
      <c r="B158" s="155"/>
      <c r="C158" s="148"/>
      <c r="D158" s="78" t="s">
        <v>173</v>
      </c>
      <c r="E158" s="29" t="e">
        <f t="shared" ref="E158:Q158" si="48">E157</f>
        <v>#REF!</v>
      </c>
      <c r="F158" s="29">
        <f t="shared" si="48"/>
        <v>0</v>
      </c>
      <c r="G158" s="29">
        <f t="shared" si="48"/>
        <v>0</v>
      </c>
      <c r="H158" s="29">
        <f t="shared" si="48"/>
        <v>0</v>
      </c>
      <c r="I158" s="29">
        <f t="shared" si="48"/>
        <v>0</v>
      </c>
      <c r="J158" s="29">
        <f t="shared" si="48"/>
        <v>0</v>
      </c>
      <c r="K158" s="29">
        <f t="shared" si="48"/>
        <v>0</v>
      </c>
      <c r="L158" s="29">
        <f t="shared" si="48"/>
        <v>0</v>
      </c>
      <c r="M158" s="29">
        <f t="shared" si="48"/>
        <v>0</v>
      </c>
      <c r="N158" s="29">
        <f t="shared" si="48"/>
        <v>0</v>
      </c>
      <c r="O158" s="29">
        <f t="shared" si="48"/>
        <v>0</v>
      </c>
      <c r="P158" s="29">
        <f t="shared" si="48"/>
        <v>0</v>
      </c>
      <c r="Q158" s="29">
        <f t="shared" si="48"/>
        <v>0</v>
      </c>
      <c r="R158" s="29">
        <f t="shared" si="47"/>
        <v>0</v>
      </c>
      <c r="S158" s="30">
        <f t="shared" si="4"/>
        <v>0</v>
      </c>
      <c r="T158" s="65" t="e">
        <f t="shared" si="1"/>
        <v>#REF!</v>
      </c>
    </row>
    <row r="159" spans="1:20" ht="15">
      <c r="A159" s="139"/>
      <c r="B159" s="139"/>
      <c r="C159" s="140"/>
      <c r="D159" s="149"/>
      <c r="E159" s="150" t="e">
        <f t="shared" ref="E159:Q159" si="49">E155+E62</f>
        <v>#REF!</v>
      </c>
      <c r="F159" s="150" t="e">
        <f t="shared" si="49"/>
        <v>#REF!</v>
      </c>
      <c r="G159" s="150" t="e">
        <f t="shared" si="49"/>
        <v>#REF!</v>
      </c>
      <c r="H159" s="150" t="e">
        <f t="shared" si="49"/>
        <v>#REF!</v>
      </c>
      <c r="I159" s="150" t="e">
        <f t="shared" si="49"/>
        <v>#REF!</v>
      </c>
      <c r="J159" s="150" t="e">
        <f t="shared" si="49"/>
        <v>#REF!</v>
      </c>
      <c r="K159" s="150" t="e">
        <f t="shared" si="49"/>
        <v>#REF!</v>
      </c>
      <c r="L159" s="150" t="e">
        <f t="shared" si="49"/>
        <v>#REF!</v>
      </c>
      <c r="M159" s="150" t="e">
        <f t="shared" si="49"/>
        <v>#REF!</v>
      </c>
      <c r="N159" s="150" t="e">
        <f t="shared" si="49"/>
        <v>#REF!</v>
      </c>
      <c r="O159" s="150" t="e">
        <f t="shared" si="49"/>
        <v>#REF!</v>
      </c>
      <c r="P159" s="150" t="e">
        <f t="shared" si="49"/>
        <v>#REF!</v>
      </c>
      <c r="Q159" s="150" t="e">
        <f t="shared" si="49"/>
        <v>#REF!</v>
      </c>
      <c r="R159" s="149"/>
      <c r="S159" s="71"/>
      <c r="T159" s="146"/>
    </row>
    <row r="160" spans="1:20" ht="15">
      <c r="A160" s="139"/>
      <c r="B160" s="139"/>
      <c r="C160" s="140"/>
      <c r="D160" s="149"/>
      <c r="E160" s="149" t="e">
        <f>E159/12</f>
        <v>#REF!</v>
      </c>
      <c r="F160" s="150" t="e">
        <f>E160-F159</f>
        <v>#REF!</v>
      </c>
      <c r="G160" s="150" t="e">
        <f>E160-G159</f>
        <v>#REF!</v>
      </c>
      <c r="H160" s="150" t="e">
        <f>E160-H159</f>
        <v>#REF!</v>
      </c>
      <c r="I160" s="150" t="e">
        <f>E160-I159</f>
        <v>#REF!</v>
      </c>
      <c r="J160" s="150" t="e">
        <f>E160-J159</f>
        <v>#REF!</v>
      </c>
      <c r="K160" s="150" t="e">
        <f>E160-K159</f>
        <v>#REF!</v>
      </c>
      <c r="L160" s="150" t="e">
        <f>E160-L159</f>
        <v>#REF!</v>
      </c>
      <c r="M160" s="150" t="e">
        <f>E160-M159</f>
        <v>#REF!</v>
      </c>
      <c r="N160" s="150" t="e">
        <f>E160-N159</f>
        <v>#REF!</v>
      </c>
      <c r="O160" s="150" t="e">
        <f>E160-O159</f>
        <v>#REF!</v>
      </c>
      <c r="P160" s="150" t="e">
        <f>E160-P159</f>
        <v>#REF!</v>
      </c>
      <c r="Q160" s="150" t="e">
        <f>E160-Q159</f>
        <v>#REF!</v>
      </c>
      <c r="R160" s="149"/>
      <c r="S160" s="71"/>
      <c r="T160" s="146"/>
    </row>
    <row r="161" spans="1:20" ht="15">
      <c r="A161" s="139"/>
      <c r="B161" s="139"/>
      <c r="C161" s="140"/>
      <c r="D161" s="334" t="s">
        <v>174</v>
      </c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7"/>
      <c r="S161" s="71">
        <f t="shared" ref="S161:S188" si="50">SUM(F161:Q161)</f>
        <v>0</v>
      </c>
      <c r="T161" s="146">
        <f t="shared" ref="T161:T188" si="51">R161-E161</f>
        <v>0</v>
      </c>
    </row>
    <row r="162" spans="1:20" ht="15">
      <c r="A162" s="151"/>
      <c r="B162" s="151"/>
      <c r="C162" s="152"/>
      <c r="D162" s="39" t="s">
        <v>175</v>
      </c>
      <c r="E162" s="75" t="e">
        <f>#REF!</f>
        <v>#REF!</v>
      </c>
      <c r="F162" s="75">
        <v>520</v>
      </c>
      <c r="G162" s="75">
        <v>450</v>
      </c>
      <c r="H162" s="75">
        <v>370</v>
      </c>
      <c r="I162" s="75">
        <v>280</v>
      </c>
      <c r="J162" s="75">
        <v>25</v>
      </c>
      <c r="K162" s="75">
        <v>10</v>
      </c>
      <c r="L162" s="75">
        <v>0</v>
      </c>
      <c r="M162" s="75">
        <v>0</v>
      </c>
      <c r="N162" s="75">
        <v>65</v>
      </c>
      <c r="O162" s="75">
        <v>285</v>
      </c>
      <c r="P162" s="75">
        <v>380</v>
      </c>
      <c r="Q162" s="75">
        <v>193.375</v>
      </c>
      <c r="R162" s="29">
        <f t="shared" ref="R162:R168" si="52">SUM(F162:Q162)</f>
        <v>2578.375</v>
      </c>
      <c r="S162" s="30">
        <f t="shared" si="50"/>
        <v>2578.375</v>
      </c>
      <c r="T162" s="65" t="e">
        <f t="shared" si="51"/>
        <v>#REF!</v>
      </c>
    </row>
    <row r="163" spans="1:20" ht="27.6">
      <c r="A163" s="151"/>
      <c r="B163" s="151"/>
      <c r="C163" s="152"/>
      <c r="D163" s="39" t="s">
        <v>176</v>
      </c>
      <c r="E163" s="75" t="e">
        <f>#REF!</f>
        <v>#REF!</v>
      </c>
      <c r="F163" s="75">
        <v>23.5</v>
      </c>
      <c r="G163" s="75">
        <v>18.5</v>
      </c>
      <c r="H163" s="75">
        <v>18</v>
      </c>
      <c r="I163" s="75">
        <v>15</v>
      </c>
      <c r="J163" s="75">
        <v>13</v>
      </c>
      <c r="K163" s="75">
        <v>10</v>
      </c>
      <c r="L163" s="75">
        <v>8.1</v>
      </c>
      <c r="M163" s="75">
        <v>9</v>
      </c>
      <c r="N163" s="75">
        <v>12</v>
      </c>
      <c r="O163" s="75">
        <v>18</v>
      </c>
      <c r="P163" s="75">
        <v>23</v>
      </c>
      <c r="Q163" s="75">
        <v>21</v>
      </c>
      <c r="R163" s="29">
        <f t="shared" si="52"/>
        <v>189.1</v>
      </c>
      <c r="S163" s="30">
        <f t="shared" si="50"/>
        <v>189.1</v>
      </c>
      <c r="T163" s="65" t="e">
        <f t="shared" si="51"/>
        <v>#REF!</v>
      </c>
    </row>
    <row r="164" spans="1:20" ht="15" collapsed="1">
      <c r="A164" s="151"/>
      <c r="B164" s="151"/>
      <c r="C164" s="152"/>
      <c r="D164" s="39" t="s">
        <v>177</v>
      </c>
      <c r="E164" s="75" t="e">
        <f>#REF!</f>
        <v>#REF!</v>
      </c>
      <c r="F164" s="75">
        <v>85</v>
      </c>
      <c r="G164" s="75">
        <v>80</v>
      </c>
      <c r="H164" s="75">
        <v>65</v>
      </c>
      <c r="I164" s="75">
        <v>65</v>
      </c>
      <c r="J164" s="75">
        <v>40</v>
      </c>
      <c r="K164" s="75">
        <v>37</v>
      </c>
      <c r="L164" s="75">
        <v>32</v>
      </c>
      <c r="M164" s="75">
        <v>37</v>
      </c>
      <c r="N164" s="75">
        <v>52</v>
      </c>
      <c r="O164" s="75">
        <v>75</v>
      </c>
      <c r="P164" s="75">
        <v>75</v>
      </c>
      <c r="Q164" s="75">
        <v>45</v>
      </c>
      <c r="R164" s="29">
        <f t="shared" si="52"/>
        <v>688</v>
      </c>
      <c r="S164" s="30">
        <f t="shared" si="50"/>
        <v>688</v>
      </c>
      <c r="T164" s="65" t="e">
        <f t="shared" si="51"/>
        <v>#REF!</v>
      </c>
    </row>
    <row r="165" spans="1:20" ht="15" hidden="1" outlineLevel="1">
      <c r="A165" s="151"/>
      <c r="B165" s="151"/>
      <c r="C165" s="152"/>
      <c r="D165" s="39" t="s">
        <v>178</v>
      </c>
      <c r="E165" s="75" t="e">
        <f>#REF!</f>
        <v>#REF!</v>
      </c>
      <c r="F165" s="75"/>
      <c r="G165" s="75"/>
      <c r="H165" s="75"/>
      <c r="I165" s="73"/>
      <c r="J165" s="73"/>
      <c r="K165" s="73"/>
      <c r="L165" s="73"/>
      <c r="M165" s="73"/>
      <c r="N165" s="75"/>
      <c r="O165" s="75"/>
      <c r="P165" s="75"/>
      <c r="Q165" s="75"/>
      <c r="R165" s="29">
        <f t="shared" si="52"/>
        <v>0</v>
      </c>
      <c r="S165" s="30">
        <f t="shared" si="50"/>
        <v>0</v>
      </c>
      <c r="T165" s="65" t="e">
        <f t="shared" si="51"/>
        <v>#REF!</v>
      </c>
    </row>
    <row r="166" spans="1:20" ht="15" collapsed="1">
      <c r="A166" s="151"/>
      <c r="B166" s="151"/>
      <c r="C166" s="152"/>
      <c r="D166" s="39" t="s">
        <v>301</v>
      </c>
      <c r="E166" s="75" t="e">
        <f>#REF!</f>
        <v>#REF!</v>
      </c>
      <c r="F166" s="75">
        <v>3</v>
      </c>
      <c r="G166" s="75">
        <v>3</v>
      </c>
      <c r="H166" s="75">
        <v>3</v>
      </c>
      <c r="I166" s="75">
        <v>3</v>
      </c>
      <c r="J166" s="75">
        <v>3</v>
      </c>
      <c r="K166" s="75">
        <v>3</v>
      </c>
      <c r="L166" s="75">
        <v>3</v>
      </c>
      <c r="M166" s="75">
        <v>3</v>
      </c>
      <c r="N166" s="75">
        <v>2.06</v>
      </c>
      <c r="O166" s="75"/>
      <c r="P166" s="75"/>
      <c r="Q166" s="75"/>
      <c r="R166" s="29">
        <f t="shared" si="52"/>
        <v>26.06</v>
      </c>
      <c r="S166" s="30">
        <f t="shared" si="50"/>
        <v>26.06</v>
      </c>
      <c r="T166" s="65" t="e">
        <f t="shared" si="51"/>
        <v>#REF!</v>
      </c>
    </row>
    <row r="167" spans="1:20" ht="15" hidden="1" outlineLevel="1">
      <c r="A167" s="151"/>
      <c r="B167" s="151"/>
      <c r="C167" s="152"/>
      <c r="D167" s="39" t="s">
        <v>180</v>
      </c>
      <c r="E167" s="75" t="e">
        <f>#REF!</f>
        <v>#REF!</v>
      </c>
      <c r="F167" s="73"/>
      <c r="G167" s="73"/>
      <c r="H167" s="73"/>
      <c r="I167" s="73"/>
      <c r="J167" s="73"/>
      <c r="K167" s="73"/>
      <c r="L167" s="73"/>
      <c r="M167" s="73"/>
      <c r="N167" s="74"/>
      <c r="O167" s="74"/>
      <c r="P167" s="74"/>
      <c r="Q167" s="74"/>
      <c r="R167" s="29">
        <f t="shared" si="52"/>
        <v>0</v>
      </c>
      <c r="S167" s="30">
        <f t="shared" si="50"/>
        <v>0</v>
      </c>
      <c r="T167" s="65" t="e">
        <f t="shared" si="51"/>
        <v>#REF!</v>
      </c>
    </row>
    <row r="168" spans="1:20" ht="15">
      <c r="A168" s="155"/>
      <c r="B168" s="148">
        <f>R168-C168</f>
        <v>-151210.685</v>
      </c>
      <c r="C168" s="148">
        <v>154692.22</v>
      </c>
      <c r="D168" s="78" t="s">
        <v>181</v>
      </c>
      <c r="E168" s="29" t="e">
        <f t="shared" ref="E168:Q168" si="53">SUM(E162:E167)</f>
        <v>#REF!</v>
      </c>
      <c r="F168" s="29">
        <f t="shared" si="53"/>
        <v>631.5</v>
      </c>
      <c r="G168" s="29">
        <f t="shared" si="53"/>
        <v>551.5</v>
      </c>
      <c r="H168" s="29">
        <f t="shared" si="53"/>
        <v>456</v>
      </c>
      <c r="I168" s="29">
        <f t="shared" si="53"/>
        <v>363</v>
      </c>
      <c r="J168" s="29">
        <f t="shared" si="53"/>
        <v>81</v>
      </c>
      <c r="K168" s="29">
        <f t="shared" si="53"/>
        <v>60</v>
      </c>
      <c r="L168" s="29">
        <f t="shared" si="53"/>
        <v>43.1</v>
      </c>
      <c r="M168" s="29">
        <f t="shared" si="53"/>
        <v>49</v>
      </c>
      <c r="N168" s="29">
        <f t="shared" si="53"/>
        <v>131.06</v>
      </c>
      <c r="O168" s="29">
        <f t="shared" si="53"/>
        <v>378</v>
      </c>
      <c r="P168" s="29">
        <f t="shared" si="53"/>
        <v>478</v>
      </c>
      <c r="Q168" s="29">
        <f t="shared" si="53"/>
        <v>259.375</v>
      </c>
      <c r="R168" s="29">
        <f t="shared" si="52"/>
        <v>3481.5349999999999</v>
      </c>
      <c r="S168" s="30">
        <f t="shared" si="50"/>
        <v>3481.5349999999999</v>
      </c>
      <c r="T168" s="65" t="e">
        <f t="shared" si="51"/>
        <v>#REF!</v>
      </c>
    </row>
    <row r="169" spans="1:20" ht="15">
      <c r="A169" s="139"/>
      <c r="B169" s="139"/>
      <c r="C169" s="140"/>
      <c r="D169" s="334" t="s">
        <v>182</v>
      </c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7"/>
      <c r="S169" s="71">
        <f t="shared" si="50"/>
        <v>0</v>
      </c>
      <c r="T169" s="146">
        <f t="shared" si="51"/>
        <v>0</v>
      </c>
    </row>
    <row r="170" spans="1:20" ht="27.6" collapsed="1">
      <c r="A170" s="151"/>
      <c r="B170" s="151"/>
      <c r="C170" s="152"/>
      <c r="D170" s="39" t="s">
        <v>183</v>
      </c>
      <c r="E170" s="73" t="e">
        <f>#REF!</f>
        <v>#REF!</v>
      </c>
      <c r="F170" s="73"/>
      <c r="G170" s="73"/>
      <c r="H170" s="73"/>
      <c r="I170" s="75"/>
      <c r="J170" s="73"/>
      <c r="K170" s="73"/>
      <c r="L170" s="73"/>
      <c r="M170" s="73" t="e">
        <f>E170</f>
        <v>#REF!</v>
      </c>
      <c r="N170" s="74"/>
      <c r="O170" s="74"/>
      <c r="P170" s="74"/>
      <c r="Q170" s="74"/>
      <c r="R170" s="29" t="e">
        <f t="shared" ref="R170:R179" si="54">SUM(F170:Q170)</f>
        <v>#REF!</v>
      </c>
      <c r="S170" s="30" t="e">
        <f t="shared" si="50"/>
        <v>#REF!</v>
      </c>
      <c r="T170" s="65" t="e">
        <f t="shared" si="51"/>
        <v>#REF!</v>
      </c>
    </row>
    <row r="171" spans="1:20" ht="15" hidden="1" outlineLevel="1">
      <c r="A171" s="151"/>
      <c r="B171" s="151"/>
      <c r="C171" s="152"/>
      <c r="D171" s="39" t="s">
        <v>184</v>
      </c>
      <c r="E171" s="73" t="e">
        <f>#REF!</f>
        <v>#REF!</v>
      </c>
      <c r="F171" s="73"/>
      <c r="G171" s="73"/>
      <c r="H171" s="73"/>
      <c r="I171" s="73"/>
      <c r="J171" s="73"/>
      <c r="K171" s="75"/>
      <c r="L171" s="75"/>
      <c r="M171" s="73"/>
      <c r="N171" s="74"/>
      <c r="O171" s="74"/>
      <c r="P171" s="74"/>
      <c r="Q171" s="74"/>
      <c r="R171" s="29">
        <f t="shared" si="54"/>
        <v>0</v>
      </c>
      <c r="S171" s="30">
        <f t="shared" si="50"/>
        <v>0</v>
      </c>
      <c r="T171" s="65" t="e">
        <f t="shared" si="51"/>
        <v>#REF!</v>
      </c>
    </row>
    <row r="172" spans="1:20" ht="27.6" hidden="1" outlineLevel="1">
      <c r="A172" s="151"/>
      <c r="B172" s="151"/>
      <c r="C172" s="152"/>
      <c r="D172" s="39" t="s">
        <v>185</v>
      </c>
      <c r="E172" s="73" t="e">
        <f>#REF!</f>
        <v>#REF!</v>
      </c>
      <c r="F172" s="73"/>
      <c r="G172" s="73"/>
      <c r="H172" s="73"/>
      <c r="I172" s="73"/>
      <c r="J172" s="73"/>
      <c r="K172" s="73"/>
      <c r="L172" s="73"/>
      <c r="M172" s="73"/>
      <c r="N172" s="74"/>
      <c r="O172" s="74"/>
      <c r="P172" s="74"/>
      <c r="Q172" s="74"/>
      <c r="R172" s="29">
        <f t="shared" si="54"/>
        <v>0</v>
      </c>
      <c r="S172" s="30">
        <f t="shared" si="50"/>
        <v>0</v>
      </c>
      <c r="T172" s="65" t="e">
        <f t="shared" si="51"/>
        <v>#REF!</v>
      </c>
    </row>
    <row r="173" spans="1:20" ht="15" hidden="1" outlineLevel="1">
      <c r="A173" s="151"/>
      <c r="B173" s="151"/>
      <c r="C173" s="152"/>
      <c r="D173" s="39" t="s">
        <v>186</v>
      </c>
      <c r="E173" s="73" t="e">
        <f>#REF!</f>
        <v>#REF!</v>
      </c>
      <c r="F173" s="73"/>
      <c r="G173" s="73"/>
      <c r="H173" s="73"/>
      <c r="I173" s="73"/>
      <c r="J173" s="73"/>
      <c r="K173" s="75"/>
      <c r="L173" s="75"/>
      <c r="M173" s="73"/>
      <c r="N173" s="74"/>
      <c r="O173" s="74"/>
      <c r="P173" s="74"/>
      <c r="Q173" s="74"/>
      <c r="R173" s="29">
        <f t="shared" si="54"/>
        <v>0</v>
      </c>
      <c r="S173" s="30">
        <f t="shared" si="50"/>
        <v>0</v>
      </c>
      <c r="T173" s="65" t="e">
        <f t="shared" si="51"/>
        <v>#REF!</v>
      </c>
    </row>
    <row r="174" spans="1:20" ht="41.4" hidden="1" outlineLevel="1">
      <c r="A174" s="151"/>
      <c r="B174" s="151"/>
      <c r="C174" s="152"/>
      <c r="D174" s="39" t="s">
        <v>187</v>
      </c>
      <c r="E174" s="73" t="e">
        <f>#REF!</f>
        <v>#REF!</v>
      </c>
      <c r="F174" s="75"/>
      <c r="G174" s="75"/>
      <c r="H174" s="75"/>
      <c r="I174" s="73"/>
      <c r="J174" s="73"/>
      <c r="K174" s="73"/>
      <c r="L174" s="73"/>
      <c r="M174" s="73"/>
      <c r="N174" s="74"/>
      <c r="O174" s="74"/>
      <c r="P174" s="74"/>
      <c r="Q174" s="74"/>
      <c r="R174" s="29">
        <f t="shared" si="54"/>
        <v>0</v>
      </c>
      <c r="S174" s="30">
        <f t="shared" si="50"/>
        <v>0</v>
      </c>
      <c r="T174" s="65" t="e">
        <f t="shared" si="51"/>
        <v>#REF!</v>
      </c>
    </row>
    <row r="175" spans="1:20" ht="82.8" hidden="1" outlineLevel="1">
      <c r="A175" s="162"/>
      <c r="B175" s="162"/>
      <c r="C175" s="163"/>
      <c r="D175" s="97" t="s">
        <v>188</v>
      </c>
      <c r="E175" s="73" t="e">
        <f>#REF!</f>
        <v>#REF!</v>
      </c>
      <c r="F175" s="73"/>
      <c r="G175" s="73"/>
      <c r="H175" s="73"/>
      <c r="I175" s="73"/>
      <c r="J175" s="73"/>
      <c r="K175" s="73"/>
      <c r="L175" s="73"/>
      <c r="M175" s="73"/>
      <c r="N175" s="74"/>
      <c r="O175" s="74"/>
      <c r="P175" s="74"/>
      <c r="Q175" s="74"/>
      <c r="R175" s="29">
        <f t="shared" si="54"/>
        <v>0</v>
      </c>
      <c r="S175" s="30">
        <f t="shared" si="50"/>
        <v>0</v>
      </c>
      <c r="T175" s="65" t="e">
        <f t="shared" si="51"/>
        <v>#REF!</v>
      </c>
    </row>
    <row r="176" spans="1:20" ht="55.2" hidden="1" outlineLevel="1">
      <c r="A176" s="162"/>
      <c r="B176" s="162"/>
      <c r="C176" s="163"/>
      <c r="D176" s="97" t="s">
        <v>189</v>
      </c>
      <c r="E176" s="73" t="e">
        <f>#REF!</f>
        <v>#REF!</v>
      </c>
      <c r="F176" s="73"/>
      <c r="G176" s="73"/>
      <c r="H176" s="73"/>
      <c r="I176" s="73"/>
      <c r="J176" s="73"/>
      <c r="K176" s="73"/>
      <c r="L176" s="73"/>
      <c r="M176" s="73"/>
      <c r="N176" s="74"/>
      <c r="O176" s="74"/>
      <c r="P176" s="74"/>
      <c r="Q176" s="74"/>
      <c r="R176" s="29">
        <f t="shared" si="54"/>
        <v>0</v>
      </c>
      <c r="S176" s="30">
        <f t="shared" si="50"/>
        <v>0</v>
      </c>
      <c r="T176" s="65" t="e">
        <f t="shared" si="51"/>
        <v>#REF!</v>
      </c>
    </row>
    <row r="177" spans="1:20" ht="41.4" hidden="1" outlineLevel="1">
      <c r="A177" s="162"/>
      <c r="B177" s="162"/>
      <c r="C177" s="163"/>
      <c r="D177" s="97" t="s">
        <v>190</v>
      </c>
      <c r="E177" s="73" t="e">
        <f>#REF!</f>
        <v>#REF!</v>
      </c>
      <c r="F177" s="73"/>
      <c r="G177" s="73"/>
      <c r="H177" s="73"/>
      <c r="I177" s="73"/>
      <c r="J177" s="73"/>
      <c r="K177" s="73"/>
      <c r="L177" s="73"/>
      <c r="M177" s="73"/>
      <c r="N177" s="74"/>
      <c r="O177" s="74"/>
      <c r="P177" s="74"/>
      <c r="Q177" s="74"/>
      <c r="R177" s="29">
        <f t="shared" si="54"/>
        <v>0</v>
      </c>
      <c r="S177" s="30">
        <f t="shared" si="50"/>
        <v>0</v>
      </c>
      <c r="T177" s="65" t="e">
        <f t="shared" si="51"/>
        <v>#REF!</v>
      </c>
    </row>
    <row r="178" spans="1:20" ht="15" hidden="1" outlineLevel="1">
      <c r="A178" s="162"/>
      <c r="B178" s="162"/>
      <c r="C178" s="163"/>
      <c r="D178" s="97" t="s">
        <v>191</v>
      </c>
      <c r="E178" s="73" t="e">
        <f>#REF!</f>
        <v>#REF!</v>
      </c>
      <c r="F178" s="73"/>
      <c r="G178" s="73"/>
      <c r="H178" s="73"/>
      <c r="I178" s="73"/>
      <c r="J178" s="73"/>
      <c r="K178" s="73"/>
      <c r="L178" s="73"/>
      <c r="M178" s="73"/>
      <c r="N178" s="74"/>
      <c r="O178" s="74"/>
      <c r="P178" s="74"/>
      <c r="Q178" s="74"/>
      <c r="R178" s="29">
        <f t="shared" si="54"/>
        <v>0</v>
      </c>
      <c r="S178" s="30">
        <f t="shared" si="50"/>
        <v>0</v>
      </c>
      <c r="T178" s="65" t="e">
        <f t="shared" si="51"/>
        <v>#REF!</v>
      </c>
    </row>
    <row r="179" spans="1:20" ht="15" collapsed="1">
      <c r="A179" s="155"/>
      <c r="B179" s="148" t="e">
        <f>R179-C179</f>
        <v>#REF!</v>
      </c>
      <c r="C179" s="148">
        <v>316.22000000000003</v>
      </c>
      <c r="D179" s="78" t="s">
        <v>192</v>
      </c>
      <c r="E179" s="29" t="e">
        <f t="shared" ref="E179:Q179" si="55">SUM(E170:E178)</f>
        <v>#REF!</v>
      </c>
      <c r="F179" s="29">
        <f t="shared" si="55"/>
        <v>0</v>
      </c>
      <c r="G179" s="29">
        <f t="shared" si="55"/>
        <v>0</v>
      </c>
      <c r="H179" s="29">
        <f t="shared" si="55"/>
        <v>0</v>
      </c>
      <c r="I179" s="29">
        <f t="shared" si="55"/>
        <v>0</v>
      </c>
      <c r="J179" s="29">
        <f t="shared" si="55"/>
        <v>0</v>
      </c>
      <c r="K179" s="29">
        <f t="shared" si="55"/>
        <v>0</v>
      </c>
      <c r="L179" s="29">
        <f t="shared" si="55"/>
        <v>0</v>
      </c>
      <c r="M179" s="29" t="e">
        <f t="shared" si="55"/>
        <v>#REF!</v>
      </c>
      <c r="N179" s="29">
        <f t="shared" si="55"/>
        <v>0</v>
      </c>
      <c r="O179" s="29">
        <f t="shared" si="55"/>
        <v>0</v>
      </c>
      <c r="P179" s="29">
        <f t="shared" si="55"/>
        <v>0</v>
      </c>
      <c r="Q179" s="29">
        <f t="shared" si="55"/>
        <v>0</v>
      </c>
      <c r="R179" s="29" t="e">
        <f t="shared" si="54"/>
        <v>#REF!</v>
      </c>
      <c r="S179" s="30" t="e">
        <f t="shared" si="50"/>
        <v>#REF!</v>
      </c>
      <c r="T179" s="65" t="e">
        <f t="shared" si="51"/>
        <v>#REF!</v>
      </c>
    </row>
    <row r="180" spans="1:20" ht="15" hidden="1" outlineLevel="1">
      <c r="A180" s="139"/>
      <c r="B180" s="139"/>
      <c r="C180" s="140"/>
      <c r="D180" s="334" t="s">
        <v>193</v>
      </c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7"/>
      <c r="S180" s="71">
        <f t="shared" si="50"/>
        <v>0</v>
      </c>
      <c r="T180" s="146">
        <f t="shared" si="51"/>
        <v>0</v>
      </c>
    </row>
    <row r="181" spans="1:20" ht="15" hidden="1" outlineLevel="1">
      <c r="A181" s="151"/>
      <c r="B181" s="151"/>
      <c r="C181" s="152"/>
      <c r="D181" s="39" t="s">
        <v>194</v>
      </c>
      <c r="E181" s="73" t="e">
        <f>#REF!</f>
        <v>#REF!</v>
      </c>
      <c r="F181" s="75"/>
      <c r="G181" s="73"/>
      <c r="H181" s="73"/>
      <c r="I181" s="73"/>
      <c r="J181" s="73"/>
      <c r="K181" s="73"/>
      <c r="L181" s="73"/>
      <c r="M181" s="73"/>
      <c r="N181" s="74"/>
      <c r="O181" s="74"/>
      <c r="P181" s="74"/>
      <c r="Q181" s="74"/>
      <c r="R181" s="29">
        <f t="shared" ref="R181:R182" si="56">SUM(F181:Q181)</f>
        <v>0</v>
      </c>
      <c r="S181" s="30">
        <f t="shared" si="50"/>
        <v>0</v>
      </c>
      <c r="T181" s="65" t="e">
        <f t="shared" si="51"/>
        <v>#REF!</v>
      </c>
    </row>
    <row r="182" spans="1:20" ht="15" hidden="1" outlineLevel="1">
      <c r="A182" s="155"/>
      <c r="B182" s="155"/>
      <c r="C182" s="148"/>
      <c r="D182" s="78" t="s">
        <v>195</v>
      </c>
      <c r="E182" s="29" t="e">
        <f t="shared" ref="E182:Q182" si="57">E181</f>
        <v>#REF!</v>
      </c>
      <c r="F182" s="29">
        <f t="shared" si="57"/>
        <v>0</v>
      </c>
      <c r="G182" s="29">
        <f t="shared" si="57"/>
        <v>0</v>
      </c>
      <c r="H182" s="29">
        <f t="shared" si="57"/>
        <v>0</v>
      </c>
      <c r="I182" s="29">
        <f t="shared" si="57"/>
        <v>0</v>
      </c>
      <c r="J182" s="29">
        <f t="shared" si="57"/>
        <v>0</v>
      </c>
      <c r="K182" s="29">
        <f t="shared" si="57"/>
        <v>0</v>
      </c>
      <c r="L182" s="29">
        <f t="shared" si="57"/>
        <v>0</v>
      </c>
      <c r="M182" s="29">
        <f t="shared" si="57"/>
        <v>0</v>
      </c>
      <c r="N182" s="29">
        <f t="shared" si="57"/>
        <v>0</v>
      </c>
      <c r="O182" s="29">
        <f t="shared" si="57"/>
        <v>0</v>
      </c>
      <c r="P182" s="29">
        <f t="shared" si="57"/>
        <v>0</v>
      </c>
      <c r="Q182" s="29">
        <f t="shared" si="57"/>
        <v>0</v>
      </c>
      <c r="R182" s="29">
        <f t="shared" si="56"/>
        <v>0</v>
      </c>
      <c r="S182" s="30">
        <f t="shared" si="50"/>
        <v>0</v>
      </c>
      <c r="T182" s="65" t="e">
        <f t="shared" si="51"/>
        <v>#REF!</v>
      </c>
    </row>
    <row r="183" spans="1:20" ht="15" hidden="1" outlineLevel="1">
      <c r="A183" s="139"/>
      <c r="B183" s="139"/>
      <c r="C183" s="140"/>
      <c r="D183" s="334" t="s">
        <v>196</v>
      </c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7"/>
      <c r="S183" s="71">
        <f t="shared" si="50"/>
        <v>0</v>
      </c>
      <c r="T183" s="146">
        <f t="shared" si="51"/>
        <v>0</v>
      </c>
    </row>
    <row r="184" spans="1:20" ht="15" hidden="1" outlineLevel="1">
      <c r="A184" s="151"/>
      <c r="B184" s="151"/>
      <c r="C184" s="152"/>
      <c r="D184" s="39" t="s">
        <v>197</v>
      </c>
      <c r="E184" s="73" t="e">
        <f>#REF!</f>
        <v>#REF!</v>
      </c>
      <c r="F184" s="73"/>
      <c r="G184" s="73"/>
      <c r="H184" s="73"/>
      <c r="I184" s="73"/>
      <c r="J184" s="73"/>
      <c r="K184" s="73"/>
      <c r="L184" s="73"/>
      <c r="M184" s="73"/>
      <c r="N184" s="74"/>
      <c r="O184" s="74"/>
      <c r="P184" s="74"/>
      <c r="Q184" s="74"/>
      <c r="R184" s="29">
        <f t="shared" ref="R184:R185" si="58">SUM(F184:Q184)</f>
        <v>0</v>
      </c>
      <c r="S184" s="30">
        <f t="shared" si="50"/>
        <v>0</v>
      </c>
      <c r="T184" s="65" t="e">
        <f t="shared" si="51"/>
        <v>#REF!</v>
      </c>
    </row>
    <row r="185" spans="1:20" ht="15" hidden="1" outlineLevel="1">
      <c r="A185" s="155"/>
      <c r="B185" s="148">
        <f>R185-C185</f>
        <v>-59.73</v>
      </c>
      <c r="C185" s="148">
        <v>59.73</v>
      </c>
      <c r="D185" s="78" t="s">
        <v>198</v>
      </c>
      <c r="E185" s="29" t="e">
        <f t="shared" ref="E185:Q185" si="59">E184</f>
        <v>#REF!</v>
      </c>
      <c r="F185" s="29">
        <f t="shared" si="59"/>
        <v>0</v>
      </c>
      <c r="G185" s="29">
        <f t="shared" si="59"/>
        <v>0</v>
      </c>
      <c r="H185" s="29">
        <f t="shared" si="59"/>
        <v>0</v>
      </c>
      <c r="I185" s="29">
        <f t="shared" si="59"/>
        <v>0</v>
      </c>
      <c r="J185" s="29">
        <f t="shared" si="59"/>
        <v>0</v>
      </c>
      <c r="K185" s="29">
        <f t="shared" si="59"/>
        <v>0</v>
      </c>
      <c r="L185" s="29">
        <f t="shared" si="59"/>
        <v>0</v>
      </c>
      <c r="M185" s="29">
        <f t="shared" si="59"/>
        <v>0</v>
      </c>
      <c r="N185" s="29">
        <f t="shared" si="59"/>
        <v>0</v>
      </c>
      <c r="O185" s="29">
        <f t="shared" si="59"/>
        <v>0</v>
      </c>
      <c r="P185" s="29">
        <f t="shared" si="59"/>
        <v>0</v>
      </c>
      <c r="Q185" s="29">
        <f t="shared" si="59"/>
        <v>0</v>
      </c>
      <c r="R185" s="29">
        <f t="shared" si="58"/>
        <v>0</v>
      </c>
      <c r="S185" s="30">
        <f t="shared" si="50"/>
        <v>0</v>
      </c>
      <c r="T185" s="65" t="e">
        <f t="shared" si="51"/>
        <v>#REF!</v>
      </c>
    </row>
    <row r="186" spans="1:20" ht="15">
      <c r="A186" s="139"/>
      <c r="B186" s="139"/>
      <c r="C186" s="140"/>
      <c r="D186" s="334" t="s">
        <v>199</v>
      </c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7"/>
      <c r="S186" s="71">
        <f t="shared" si="50"/>
        <v>0</v>
      </c>
      <c r="T186" s="146">
        <f t="shared" si="51"/>
        <v>0</v>
      </c>
    </row>
    <row r="187" spans="1:20" ht="15">
      <c r="A187" s="151"/>
      <c r="B187" s="151"/>
      <c r="C187" s="152"/>
      <c r="D187" s="39" t="s">
        <v>200</v>
      </c>
      <c r="E187" s="73" t="e">
        <f>#REF!</f>
        <v>#REF!</v>
      </c>
      <c r="F187" s="75"/>
      <c r="G187" s="75"/>
      <c r="H187" s="75"/>
      <c r="I187" s="73"/>
      <c r="J187" s="75"/>
      <c r="K187" s="75"/>
      <c r="L187" s="73"/>
      <c r="M187" s="73"/>
      <c r="N187" s="74"/>
      <c r="O187" s="74"/>
      <c r="P187" s="74"/>
      <c r="Q187" s="74"/>
      <c r="R187" s="29">
        <f>SUM(F187:Q187)</f>
        <v>0</v>
      </c>
      <c r="S187" s="30">
        <f t="shared" si="50"/>
        <v>0</v>
      </c>
      <c r="T187" s="65" t="e">
        <f t="shared" si="51"/>
        <v>#REF!</v>
      </c>
    </row>
    <row r="188" spans="1:20" ht="15">
      <c r="A188" s="155"/>
      <c r="B188" s="148">
        <f>R188-C188</f>
        <v>0</v>
      </c>
      <c r="C188" s="148"/>
      <c r="D188" s="78" t="s">
        <v>201</v>
      </c>
      <c r="E188" s="29" t="e">
        <f t="shared" ref="E188:R188" si="60">E187</f>
        <v>#REF!</v>
      </c>
      <c r="F188" s="29">
        <f t="shared" si="60"/>
        <v>0</v>
      </c>
      <c r="G188" s="29">
        <f t="shared" si="60"/>
        <v>0</v>
      </c>
      <c r="H188" s="29">
        <f t="shared" si="60"/>
        <v>0</v>
      </c>
      <c r="I188" s="29">
        <f t="shared" si="60"/>
        <v>0</v>
      </c>
      <c r="J188" s="29">
        <f t="shared" si="60"/>
        <v>0</v>
      </c>
      <c r="K188" s="29">
        <f t="shared" si="60"/>
        <v>0</v>
      </c>
      <c r="L188" s="29">
        <f t="shared" si="60"/>
        <v>0</v>
      </c>
      <c r="M188" s="29">
        <f t="shared" si="60"/>
        <v>0</v>
      </c>
      <c r="N188" s="29">
        <f t="shared" si="60"/>
        <v>0</v>
      </c>
      <c r="O188" s="29">
        <f t="shared" si="60"/>
        <v>0</v>
      </c>
      <c r="P188" s="29">
        <f t="shared" si="60"/>
        <v>0</v>
      </c>
      <c r="Q188" s="29">
        <f t="shared" si="60"/>
        <v>0</v>
      </c>
      <c r="R188" s="29">
        <f t="shared" si="60"/>
        <v>0</v>
      </c>
      <c r="S188" s="30">
        <f t="shared" si="50"/>
        <v>0</v>
      </c>
      <c r="T188" s="65" t="e">
        <f t="shared" si="51"/>
        <v>#REF!</v>
      </c>
    </row>
    <row r="189" spans="1:20" ht="13.8">
      <c r="A189" s="137"/>
      <c r="B189" s="137"/>
      <c r="C189" s="138"/>
      <c r="D189" s="55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71"/>
      <c r="T189" s="71"/>
    </row>
    <row r="190" spans="1:20" ht="13.8">
      <c r="A190" s="162"/>
      <c r="B190" s="162"/>
      <c r="C190" s="163"/>
      <c r="D190" s="98" t="e">
        <f>'4611026'!D190</f>
        <v>#REF!</v>
      </c>
      <c r="E190" s="56"/>
      <c r="F190" s="56"/>
      <c r="G190" s="56"/>
      <c r="H190" s="56"/>
      <c r="I190" s="335" t="e">
        <f>'4611026'!I190</f>
        <v>#REF!</v>
      </c>
      <c r="J190" s="319"/>
      <c r="K190" s="56"/>
      <c r="L190" s="56"/>
      <c r="M190" s="56"/>
      <c r="N190" s="56"/>
      <c r="O190" s="56"/>
      <c r="P190" s="56"/>
      <c r="Q190" s="56"/>
      <c r="R190" s="56"/>
      <c r="S190" s="58"/>
      <c r="T190" s="58"/>
    </row>
    <row r="191" spans="1:20" ht="13.8">
      <c r="A191" s="137"/>
      <c r="B191" s="137"/>
      <c r="C191" s="138"/>
      <c r="D191" s="55"/>
      <c r="E191" s="56"/>
      <c r="F191" s="56"/>
      <c r="G191" s="56"/>
      <c r="H191" s="56"/>
      <c r="I191" s="99"/>
      <c r="J191" s="56"/>
      <c r="K191" s="56"/>
      <c r="L191" s="56"/>
      <c r="M191" s="56"/>
      <c r="N191" s="56"/>
      <c r="O191" s="56"/>
      <c r="P191" s="56"/>
      <c r="Q191" s="56"/>
      <c r="R191" s="56"/>
      <c r="S191" s="58"/>
      <c r="T191" s="58"/>
    </row>
    <row r="192" spans="1:20" ht="13.8">
      <c r="A192" s="162"/>
      <c r="B192" s="162"/>
      <c r="C192" s="163"/>
      <c r="D192" s="98" t="s">
        <v>202</v>
      </c>
      <c r="E192" s="56"/>
      <c r="F192" s="56"/>
      <c r="G192" s="56"/>
      <c r="H192" s="56"/>
      <c r="I192" s="335" t="s">
        <v>203</v>
      </c>
      <c r="J192" s="319"/>
      <c r="K192" s="56"/>
      <c r="L192" s="56"/>
      <c r="M192" s="56"/>
      <c r="N192" s="56"/>
      <c r="O192" s="56"/>
      <c r="P192" s="56"/>
      <c r="Q192" s="56"/>
      <c r="R192" s="56"/>
      <c r="S192" s="58"/>
      <c r="T192" s="58"/>
    </row>
    <row r="193" spans="1:20" ht="13.8">
      <c r="A193" s="137"/>
      <c r="B193" s="137"/>
      <c r="C193" s="138"/>
      <c r="D193" s="55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8"/>
      <c r="T193" s="58"/>
    </row>
    <row r="194" spans="1:20" ht="13.8">
      <c r="A194" s="137"/>
      <c r="B194" s="137"/>
      <c r="C194" s="138"/>
      <c r="D194" s="55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8"/>
      <c r="T194" s="58"/>
    </row>
    <row r="195" spans="1:20" ht="13.8">
      <c r="A195" s="137"/>
      <c r="B195" s="137"/>
      <c r="C195" s="138"/>
      <c r="D195" s="55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8"/>
      <c r="T195" s="58"/>
    </row>
    <row r="196" spans="1:20" ht="13.8">
      <c r="A196" s="137"/>
      <c r="B196" s="137"/>
      <c r="C196" s="138"/>
      <c r="D196" s="55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8"/>
      <c r="T196" s="58"/>
    </row>
    <row r="197" spans="1:20" ht="13.2">
      <c r="A197" s="164"/>
      <c r="B197" s="164"/>
      <c r="C197" s="165"/>
      <c r="D197" s="100" t="s">
        <v>204</v>
      </c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2"/>
      <c r="T197" s="102"/>
    </row>
    <row r="198" spans="1:20" ht="13.2">
      <c r="A198" s="164"/>
      <c r="B198" s="164"/>
      <c r="C198" s="165"/>
      <c r="D198" s="100" t="s">
        <v>205</v>
      </c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2"/>
      <c r="T198" s="102"/>
    </row>
    <row r="199" spans="1:20" ht="13.2">
      <c r="A199" s="164"/>
      <c r="B199" s="164"/>
      <c r="C199" s="165"/>
      <c r="D199" s="100" t="s">
        <v>206</v>
      </c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2"/>
      <c r="T199" s="102"/>
    </row>
    <row r="200" spans="1:20" ht="13.8">
      <c r="A200" s="137"/>
      <c r="B200" s="137"/>
      <c r="C200" s="138"/>
      <c r="D200" s="55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8"/>
      <c r="T200" s="58"/>
    </row>
    <row r="201" spans="1:20" ht="13.8">
      <c r="A201" s="137"/>
      <c r="B201" s="137"/>
      <c r="C201" s="138"/>
      <c r="D201" s="55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8"/>
      <c r="T201" s="58"/>
    </row>
    <row r="202" spans="1:20" ht="13.8">
      <c r="A202" s="137"/>
      <c r="B202" s="137"/>
      <c r="C202" s="138"/>
      <c r="D202" s="55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8"/>
      <c r="T202" s="58"/>
    </row>
    <row r="203" spans="1:20" ht="13.8">
      <c r="A203" s="137"/>
      <c r="B203" s="137"/>
      <c r="C203" s="138"/>
      <c r="D203" s="55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8"/>
      <c r="T203" s="58"/>
    </row>
    <row r="204" spans="1:20" ht="13.8">
      <c r="A204" s="137"/>
      <c r="B204" s="137"/>
      <c r="C204" s="138"/>
      <c r="D204" s="55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8"/>
      <c r="T204" s="58"/>
    </row>
    <row r="205" spans="1:20" ht="13.8">
      <c r="A205" s="137"/>
      <c r="B205" s="137"/>
      <c r="C205" s="138"/>
      <c r="D205" s="55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8"/>
      <c r="T205" s="58"/>
    </row>
    <row r="206" spans="1:20" ht="13.8">
      <c r="A206" s="137"/>
      <c r="B206" s="137"/>
      <c r="C206" s="138"/>
      <c r="D206" s="55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8"/>
      <c r="T206" s="58"/>
    </row>
    <row r="207" spans="1:20" ht="13.8">
      <c r="A207" s="137"/>
      <c r="B207" s="137"/>
      <c r="C207" s="138"/>
      <c r="D207" s="55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8"/>
      <c r="T207" s="58"/>
    </row>
    <row r="208" spans="1:20" ht="13.8">
      <c r="A208" s="137"/>
      <c r="B208" s="137"/>
      <c r="C208" s="138"/>
      <c r="D208" s="55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8"/>
      <c r="T208" s="58"/>
    </row>
    <row r="209" spans="1:20" ht="13.8">
      <c r="A209" s="137"/>
      <c r="B209" s="137"/>
      <c r="C209" s="138"/>
      <c r="D209" s="55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8"/>
      <c r="T209" s="58"/>
    </row>
    <row r="210" spans="1:20" ht="13.8">
      <c r="A210" s="137"/>
      <c r="B210" s="137"/>
      <c r="C210" s="138"/>
      <c r="D210" s="55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8"/>
      <c r="T210" s="58"/>
    </row>
    <row r="211" spans="1:20" ht="13.8">
      <c r="A211" s="137"/>
      <c r="B211" s="137"/>
      <c r="C211" s="138"/>
      <c r="D211" s="55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8"/>
      <c r="T211" s="58"/>
    </row>
    <row r="212" spans="1:20" ht="13.8">
      <c r="A212" s="137"/>
      <c r="B212" s="137"/>
      <c r="C212" s="138"/>
      <c r="D212" s="55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8"/>
      <c r="T212" s="58"/>
    </row>
    <row r="213" spans="1:20" ht="13.8">
      <c r="A213" s="137"/>
      <c r="B213" s="137"/>
      <c r="C213" s="138"/>
      <c r="D213" s="55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8"/>
      <c r="T213" s="58"/>
    </row>
    <row r="214" spans="1:20" ht="13.8">
      <c r="A214" s="137"/>
      <c r="B214" s="137"/>
      <c r="C214" s="138"/>
      <c r="D214" s="55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8"/>
      <c r="T214" s="58"/>
    </row>
    <row r="215" spans="1:20" ht="13.8">
      <c r="A215" s="137"/>
      <c r="B215" s="137"/>
      <c r="C215" s="138"/>
      <c r="D215" s="55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8"/>
      <c r="T215" s="58"/>
    </row>
    <row r="216" spans="1:20" ht="13.8">
      <c r="A216" s="137"/>
      <c r="B216" s="137"/>
      <c r="C216" s="138"/>
      <c r="D216" s="55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8"/>
      <c r="T216" s="58"/>
    </row>
    <row r="217" spans="1:20" ht="13.8">
      <c r="A217" s="137"/>
      <c r="B217" s="137"/>
      <c r="C217" s="138"/>
      <c r="D217" s="55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8"/>
      <c r="T217" s="58"/>
    </row>
    <row r="218" spans="1:20" ht="13.8">
      <c r="A218" s="137"/>
      <c r="B218" s="137"/>
      <c r="C218" s="138"/>
      <c r="D218" s="55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8"/>
      <c r="T218" s="58"/>
    </row>
    <row r="219" spans="1:20" ht="13.8">
      <c r="A219" s="137"/>
      <c r="B219" s="137"/>
      <c r="C219" s="138"/>
      <c r="D219" s="55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8"/>
      <c r="T219" s="58"/>
    </row>
    <row r="220" spans="1:20" ht="13.8">
      <c r="A220" s="137"/>
      <c r="B220" s="137"/>
      <c r="C220" s="138"/>
      <c r="D220" s="55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8"/>
      <c r="T220" s="58"/>
    </row>
    <row r="221" spans="1:20" ht="13.8">
      <c r="A221" s="137"/>
      <c r="B221" s="137"/>
      <c r="C221" s="138"/>
      <c r="D221" s="55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8"/>
      <c r="T221" s="58"/>
    </row>
    <row r="222" spans="1:20" ht="13.8">
      <c r="A222" s="137"/>
      <c r="B222" s="137"/>
      <c r="C222" s="138"/>
      <c r="D222" s="55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8"/>
      <c r="T222" s="58"/>
    </row>
    <row r="223" spans="1:20" ht="13.2">
      <c r="A223" s="166"/>
      <c r="B223" s="166"/>
      <c r="C223" s="167"/>
      <c r="D223" s="103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5"/>
      <c r="T223" s="105"/>
    </row>
    <row r="224" spans="1:20" ht="13.2">
      <c r="A224" s="166"/>
      <c r="B224" s="166"/>
      <c r="C224" s="167"/>
      <c r="D224" s="103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5"/>
      <c r="T224" s="105"/>
    </row>
    <row r="225" spans="1:20" ht="13.2">
      <c r="A225" s="166"/>
      <c r="B225" s="166"/>
      <c r="C225" s="167"/>
      <c r="D225" s="103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5"/>
      <c r="T225" s="105"/>
    </row>
    <row r="226" spans="1:20" ht="13.2">
      <c r="A226" s="166"/>
      <c r="B226" s="166"/>
      <c r="C226" s="167"/>
      <c r="D226" s="103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5"/>
      <c r="T226" s="105"/>
    </row>
    <row r="227" spans="1:20" ht="13.2">
      <c r="A227" s="166"/>
      <c r="B227" s="166"/>
      <c r="C227" s="167"/>
      <c r="D227" s="103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5"/>
      <c r="T227" s="105"/>
    </row>
    <row r="228" spans="1:20" ht="13.2">
      <c r="A228" s="166"/>
      <c r="B228" s="166"/>
      <c r="C228" s="167"/>
      <c r="D228" s="103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5"/>
      <c r="T228" s="105"/>
    </row>
    <row r="229" spans="1:20" ht="13.2">
      <c r="A229" s="166"/>
      <c r="B229" s="166"/>
      <c r="C229" s="167"/>
      <c r="D229" s="103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5"/>
      <c r="T229" s="105"/>
    </row>
    <row r="230" spans="1:20" ht="13.2">
      <c r="A230" s="166"/>
      <c r="B230" s="166"/>
      <c r="C230" s="167"/>
      <c r="D230" s="103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5"/>
      <c r="T230" s="105"/>
    </row>
    <row r="231" spans="1:20" ht="13.2">
      <c r="A231" s="166"/>
      <c r="B231" s="166"/>
      <c r="C231" s="167"/>
      <c r="D231" s="103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5"/>
      <c r="T231" s="105"/>
    </row>
    <row r="232" spans="1:20" ht="13.2">
      <c r="A232" s="166"/>
      <c r="B232" s="166"/>
      <c r="C232" s="167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5"/>
      <c r="T232" s="105"/>
    </row>
    <row r="233" spans="1:20" ht="13.2">
      <c r="A233" s="166"/>
      <c r="B233" s="166"/>
      <c r="C233" s="167"/>
      <c r="D233" s="103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5"/>
      <c r="T233" s="105"/>
    </row>
    <row r="234" spans="1:20" ht="13.2">
      <c r="A234" s="166"/>
      <c r="B234" s="166"/>
      <c r="C234" s="167"/>
      <c r="D234" s="103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5"/>
      <c r="T234" s="105"/>
    </row>
    <row r="235" spans="1:20" ht="13.2">
      <c r="A235" s="166"/>
      <c r="B235" s="166"/>
      <c r="C235" s="167"/>
      <c r="D235" s="103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5"/>
      <c r="T235" s="105"/>
    </row>
    <row r="236" spans="1:20" ht="13.2">
      <c r="A236" s="166"/>
      <c r="B236" s="166"/>
      <c r="C236" s="167"/>
      <c r="D236" s="103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5"/>
      <c r="T236" s="105"/>
    </row>
    <row r="237" spans="1:20" ht="13.2">
      <c r="A237" s="166"/>
      <c r="B237" s="166"/>
      <c r="C237" s="167"/>
      <c r="D237" s="103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5"/>
      <c r="T237" s="105"/>
    </row>
    <row r="238" spans="1:20" ht="13.2">
      <c r="A238" s="166"/>
      <c r="B238" s="166"/>
      <c r="C238" s="167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5"/>
      <c r="T238" s="105"/>
    </row>
    <row r="239" spans="1:20" ht="13.2">
      <c r="A239" s="166"/>
      <c r="B239" s="166"/>
      <c r="C239" s="167"/>
      <c r="D239" s="103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5"/>
      <c r="T239" s="105"/>
    </row>
    <row r="240" spans="1:20" ht="13.2">
      <c r="A240" s="166"/>
      <c r="B240" s="166"/>
      <c r="C240" s="167"/>
      <c r="D240" s="103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5"/>
      <c r="T240" s="105"/>
    </row>
    <row r="241" spans="1:20" ht="13.2">
      <c r="A241" s="166"/>
      <c r="B241" s="166"/>
      <c r="C241" s="167"/>
      <c r="D241" s="103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5"/>
      <c r="T241" s="105"/>
    </row>
    <row r="242" spans="1:20" ht="13.2">
      <c r="A242" s="166"/>
      <c r="B242" s="166"/>
      <c r="C242" s="167"/>
      <c r="D242" s="103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5"/>
      <c r="T242" s="105"/>
    </row>
    <row r="243" spans="1:20" ht="13.2">
      <c r="A243" s="166"/>
      <c r="B243" s="166"/>
      <c r="C243" s="167"/>
      <c r="D243" s="103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5"/>
      <c r="T243" s="105"/>
    </row>
    <row r="244" spans="1:20" ht="13.2">
      <c r="A244" s="166"/>
      <c r="B244" s="166"/>
      <c r="C244" s="167"/>
      <c r="D244" s="103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5"/>
      <c r="T244" s="105"/>
    </row>
    <row r="245" spans="1:20" ht="13.2">
      <c r="A245" s="166"/>
      <c r="B245" s="166"/>
      <c r="C245" s="167"/>
      <c r="D245" s="103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5"/>
      <c r="T245" s="105"/>
    </row>
    <row r="246" spans="1:20" ht="13.2">
      <c r="A246" s="166"/>
      <c r="B246" s="166"/>
      <c r="C246" s="167"/>
      <c r="D246" s="103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5"/>
      <c r="T246" s="105"/>
    </row>
    <row r="247" spans="1:20" ht="13.2">
      <c r="A247" s="166"/>
      <c r="B247" s="166"/>
      <c r="C247" s="167"/>
      <c r="D247" s="103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5"/>
      <c r="T247" s="105"/>
    </row>
    <row r="248" spans="1:20" ht="13.2">
      <c r="A248" s="166"/>
      <c r="B248" s="166"/>
      <c r="C248" s="167"/>
      <c r="D248" s="103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5"/>
      <c r="T248" s="105"/>
    </row>
    <row r="249" spans="1:20" ht="13.2">
      <c r="A249" s="166"/>
      <c r="B249" s="166"/>
      <c r="C249" s="167"/>
      <c r="D249" s="103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5"/>
      <c r="T249" s="105"/>
    </row>
    <row r="250" spans="1:20" ht="13.2">
      <c r="A250" s="166"/>
      <c r="B250" s="166"/>
      <c r="C250" s="167"/>
      <c r="D250" s="103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5"/>
      <c r="T250" s="105"/>
    </row>
    <row r="251" spans="1:20" ht="13.2">
      <c r="A251" s="166"/>
      <c r="B251" s="166"/>
      <c r="C251" s="167"/>
      <c r="D251" s="103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5"/>
      <c r="T251" s="105"/>
    </row>
    <row r="252" spans="1:20" ht="13.2">
      <c r="A252" s="166"/>
      <c r="B252" s="166"/>
      <c r="C252" s="167"/>
      <c r="D252" s="103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5"/>
      <c r="T252" s="105"/>
    </row>
    <row r="253" spans="1:20" ht="13.2">
      <c r="A253" s="166"/>
      <c r="B253" s="166"/>
      <c r="C253" s="167"/>
      <c r="D253" s="103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5"/>
      <c r="T253" s="105"/>
    </row>
    <row r="254" spans="1:20" ht="13.2">
      <c r="A254" s="166"/>
      <c r="B254" s="166"/>
      <c r="C254" s="167"/>
      <c r="D254" s="103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5"/>
      <c r="T254" s="105"/>
    </row>
    <row r="255" spans="1:20" ht="13.2">
      <c r="A255" s="166"/>
      <c r="B255" s="166"/>
      <c r="C255" s="167"/>
      <c r="D255" s="103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5"/>
      <c r="T255" s="105"/>
    </row>
    <row r="256" spans="1:20" ht="13.2">
      <c r="A256" s="166"/>
      <c r="B256" s="166"/>
      <c r="C256" s="167"/>
      <c r="D256" s="103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5"/>
      <c r="T256" s="105"/>
    </row>
    <row r="257" spans="1:20" ht="13.2">
      <c r="A257" s="166"/>
      <c r="B257" s="166"/>
      <c r="C257" s="167"/>
      <c r="D257" s="103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5"/>
      <c r="T257" s="105"/>
    </row>
    <row r="258" spans="1:20" ht="13.2">
      <c r="A258" s="166"/>
      <c r="B258" s="166"/>
      <c r="C258" s="167"/>
      <c r="D258" s="103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5"/>
      <c r="T258" s="105"/>
    </row>
    <row r="259" spans="1:20" ht="13.2">
      <c r="A259" s="166"/>
      <c r="B259" s="166"/>
      <c r="C259" s="167"/>
      <c r="D259" s="103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5"/>
      <c r="T259" s="105"/>
    </row>
    <row r="260" spans="1:20" ht="13.2">
      <c r="A260" s="166"/>
      <c r="B260" s="166"/>
      <c r="C260" s="167"/>
      <c r="D260" s="103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5"/>
      <c r="T260" s="105"/>
    </row>
    <row r="261" spans="1:20" ht="13.2">
      <c r="A261" s="166"/>
      <c r="B261" s="166"/>
      <c r="C261" s="167"/>
      <c r="D261" s="103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5"/>
      <c r="T261" s="105"/>
    </row>
    <row r="262" spans="1:20" ht="13.2">
      <c r="A262" s="166"/>
      <c r="B262" s="166"/>
      <c r="C262" s="167"/>
      <c r="D262" s="103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5"/>
      <c r="T262" s="105"/>
    </row>
    <row r="263" spans="1:20" ht="13.2">
      <c r="A263" s="166"/>
      <c r="B263" s="166"/>
      <c r="C263" s="167"/>
      <c r="D263" s="103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5"/>
      <c r="T263" s="105"/>
    </row>
    <row r="264" spans="1:20" ht="13.2">
      <c r="A264" s="166"/>
      <c r="B264" s="166"/>
      <c r="C264" s="167"/>
      <c r="D264" s="103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5"/>
      <c r="T264" s="105"/>
    </row>
    <row r="265" spans="1:20" ht="13.2">
      <c r="A265" s="166"/>
      <c r="B265" s="166"/>
      <c r="C265" s="167"/>
      <c r="D265" s="103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5"/>
      <c r="T265" s="105"/>
    </row>
    <row r="266" spans="1:20" ht="13.2">
      <c r="A266" s="166"/>
      <c r="B266" s="166"/>
      <c r="C266" s="167"/>
      <c r="D266" s="103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5"/>
      <c r="T266" s="105"/>
    </row>
    <row r="267" spans="1:20" ht="13.2">
      <c r="A267" s="166"/>
      <c r="B267" s="166"/>
      <c r="C267" s="167"/>
      <c r="D267" s="103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5"/>
      <c r="T267" s="105"/>
    </row>
    <row r="268" spans="1:20" ht="13.2">
      <c r="A268" s="166"/>
      <c r="B268" s="166"/>
      <c r="C268" s="167"/>
      <c r="D268" s="103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5"/>
      <c r="T268" s="105"/>
    </row>
    <row r="269" spans="1:20" ht="13.2">
      <c r="A269" s="166"/>
      <c r="B269" s="166"/>
      <c r="C269" s="167"/>
      <c r="D269" s="103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5"/>
      <c r="T269" s="105"/>
    </row>
    <row r="270" spans="1:20" ht="13.2">
      <c r="A270" s="166"/>
      <c r="B270" s="166"/>
      <c r="C270" s="167"/>
      <c r="D270" s="103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5"/>
      <c r="T270" s="105"/>
    </row>
    <row r="271" spans="1:20" ht="13.2">
      <c r="A271" s="166"/>
      <c r="B271" s="166"/>
      <c r="C271" s="167"/>
      <c r="D271" s="103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5"/>
      <c r="T271" s="105"/>
    </row>
    <row r="272" spans="1:20" ht="13.2">
      <c r="A272" s="166"/>
      <c r="B272" s="166"/>
      <c r="C272" s="167"/>
      <c r="D272" s="103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5"/>
      <c r="T272" s="105"/>
    </row>
    <row r="273" spans="1:20" ht="13.2">
      <c r="A273" s="166"/>
      <c r="B273" s="166"/>
      <c r="C273" s="167"/>
      <c r="D273" s="103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5"/>
      <c r="T273" s="105"/>
    </row>
    <row r="274" spans="1:20" ht="13.2">
      <c r="A274" s="166"/>
      <c r="B274" s="166"/>
      <c r="C274" s="167"/>
      <c r="D274" s="103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5"/>
      <c r="T274" s="105"/>
    </row>
    <row r="275" spans="1:20" ht="13.2">
      <c r="A275" s="166"/>
      <c r="B275" s="166"/>
      <c r="C275" s="167"/>
      <c r="D275" s="103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5"/>
      <c r="T275" s="105"/>
    </row>
    <row r="276" spans="1:20" ht="13.2">
      <c r="A276" s="166"/>
      <c r="B276" s="166"/>
      <c r="C276" s="167"/>
      <c r="D276" s="103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5"/>
      <c r="T276" s="105"/>
    </row>
    <row r="277" spans="1:20" ht="13.2">
      <c r="A277" s="166"/>
      <c r="B277" s="166"/>
      <c r="C277" s="167"/>
      <c r="D277" s="103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5"/>
      <c r="T277" s="105"/>
    </row>
    <row r="278" spans="1:20" ht="13.2">
      <c r="A278" s="166"/>
      <c r="B278" s="166"/>
      <c r="C278" s="167"/>
      <c r="D278" s="103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5"/>
      <c r="T278" s="105"/>
    </row>
    <row r="279" spans="1:20" ht="13.2">
      <c r="A279" s="166"/>
      <c r="B279" s="166"/>
      <c r="C279" s="167"/>
      <c r="D279" s="103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5"/>
      <c r="T279" s="105"/>
    </row>
    <row r="280" spans="1:20" ht="13.2">
      <c r="A280" s="166"/>
      <c r="B280" s="166"/>
      <c r="C280" s="167"/>
      <c r="D280" s="103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5"/>
      <c r="T280" s="105"/>
    </row>
    <row r="281" spans="1:20" ht="13.2">
      <c r="A281" s="166"/>
      <c r="B281" s="166"/>
      <c r="C281" s="167"/>
      <c r="D281" s="103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5"/>
      <c r="T281" s="105"/>
    </row>
    <row r="282" spans="1:20" ht="13.2">
      <c r="A282" s="166"/>
      <c r="B282" s="166"/>
      <c r="C282" s="167"/>
      <c r="D282" s="103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5"/>
      <c r="T282" s="105"/>
    </row>
    <row r="283" spans="1:20" ht="13.2">
      <c r="A283" s="166"/>
      <c r="B283" s="166"/>
      <c r="C283" s="167"/>
      <c r="D283" s="103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5"/>
      <c r="T283" s="105"/>
    </row>
    <row r="284" spans="1:20" ht="13.2">
      <c r="A284" s="166"/>
      <c r="B284" s="166"/>
      <c r="C284" s="167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5"/>
      <c r="T284" s="105"/>
    </row>
    <row r="285" spans="1:20" ht="13.2">
      <c r="A285" s="166"/>
      <c r="B285" s="166"/>
      <c r="C285" s="167"/>
      <c r="D285" s="103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5"/>
      <c r="T285" s="105"/>
    </row>
    <row r="286" spans="1:20" ht="13.2">
      <c r="A286" s="166"/>
      <c r="B286" s="166"/>
      <c r="C286" s="167"/>
      <c r="D286" s="103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5"/>
      <c r="T286" s="105"/>
    </row>
    <row r="287" spans="1:20" ht="13.2">
      <c r="A287" s="166"/>
      <c r="B287" s="166"/>
      <c r="C287" s="167"/>
      <c r="D287" s="103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5"/>
      <c r="T287" s="105"/>
    </row>
    <row r="288" spans="1:20" ht="13.2">
      <c r="A288" s="166"/>
      <c r="B288" s="166"/>
      <c r="C288" s="167"/>
      <c r="D288" s="103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5"/>
      <c r="T288" s="105"/>
    </row>
    <row r="289" spans="1:20" ht="13.2">
      <c r="A289" s="166"/>
      <c r="B289" s="166"/>
      <c r="C289" s="167"/>
      <c r="D289" s="103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5"/>
      <c r="T289" s="105"/>
    </row>
    <row r="290" spans="1:20" ht="13.2">
      <c r="A290" s="166"/>
      <c r="B290" s="166"/>
      <c r="C290" s="167"/>
      <c r="D290" s="103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5"/>
      <c r="T290" s="105"/>
    </row>
    <row r="291" spans="1:20" ht="13.2">
      <c r="A291" s="166"/>
      <c r="B291" s="166"/>
      <c r="C291" s="167"/>
      <c r="D291" s="103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5"/>
      <c r="T291" s="105"/>
    </row>
    <row r="292" spans="1:20" ht="13.2">
      <c r="A292" s="166"/>
      <c r="B292" s="166"/>
      <c r="C292" s="167"/>
      <c r="D292" s="103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5"/>
      <c r="T292" s="105"/>
    </row>
    <row r="293" spans="1:20" ht="13.2">
      <c r="A293" s="166"/>
      <c r="B293" s="166"/>
      <c r="C293" s="167"/>
      <c r="D293" s="103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5"/>
      <c r="T293" s="105"/>
    </row>
    <row r="294" spans="1:20" ht="13.2">
      <c r="A294" s="166"/>
      <c r="B294" s="166"/>
      <c r="C294" s="167"/>
      <c r="D294" s="103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5"/>
      <c r="T294" s="105"/>
    </row>
    <row r="295" spans="1:20" ht="13.2">
      <c r="A295" s="166"/>
      <c r="B295" s="166"/>
      <c r="C295" s="167"/>
      <c r="D295" s="103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5"/>
      <c r="T295" s="105"/>
    </row>
    <row r="296" spans="1:20" ht="13.2">
      <c r="A296" s="166"/>
      <c r="B296" s="166"/>
      <c r="C296" s="167"/>
      <c r="D296" s="103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5"/>
      <c r="T296" s="105"/>
    </row>
    <row r="297" spans="1:20" ht="13.2">
      <c r="A297" s="166"/>
      <c r="B297" s="166"/>
      <c r="C297" s="167"/>
      <c r="D297" s="103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5"/>
      <c r="T297" s="105"/>
    </row>
    <row r="298" spans="1:20" ht="13.2">
      <c r="A298" s="166"/>
      <c r="B298" s="166"/>
      <c r="C298" s="167"/>
      <c r="D298" s="103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5"/>
      <c r="T298" s="105"/>
    </row>
    <row r="299" spans="1:20" ht="13.2">
      <c r="A299" s="166"/>
      <c r="B299" s="166"/>
      <c r="C299" s="167"/>
      <c r="D299" s="103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5"/>
      <c r="T299" s="105"/>
    </row>
    <row r="300" spans="1:20" ht="13.2">
      <c r="A300" s="166"/>
      <c r="B300" s="166"/>
      <c r="C300" s="167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5"/>
      <c r="T300" s="105"/>
    </row>
    <row r="301" spans="1:20" ht="13.2">
      <c r="A301" s="166"/>
      <c r="B301" s="166"/>
      <c r="C301" s="167"/>
      <c r="D301" s="103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5"/>
      <c r="T301" s="105"/>
    </row>
    <row r="302" spans="1:20" ht="13.2">
      <c r="A302" s="166"/>
      <c r="B302" s="166"/>
      <c r="C302" s="167"/>
      <c r="D302" s="103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5"/>
      <c r="T302" s="105"/>
    </row>
    <row r="303" spans="1:20" ht="13.2">
      <c r="A303" s="166"/>
      <c r="B303" s="166"/>
      <c r="C303" s="167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5"/>
      <c r="T303" s="105"/>
    </row>
    <row r="304" spans="1:20" ht="13.2">
      <c r="A304" s="166"/>
      <c r="B304" s="166"/>
      <c r="C304" s="167"/>
      <c r="D304" s="103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5"/>
      <c r="T304" s="105"/>
    </row>
    <row r="305" spans="1:20" ht="13.2">
      <c r="A305" s="166"/>
      <c r="B305" s="166"/>
      <c r="C305" s="167"/>
      <c r="D305" s="103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5"/>
      <c r="T305" s="105"/>
    </row>
    <row r="306" spans="1:20" ht="13.2">
      <c r="A306" s="166"/>
      <c r="B306" s="166"/>
      <c r="C306" s="167"/>
      <c r="D306" s="103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5"/>
      <c r="T306" s="105"/>
    </row>
    <row r="307" spans="1:20" ht="13.2">
      <c r="A307" s="166"/>
      <c r="B307" s="166"/>
      <c r="C307" s="167"/>
      <c r="D307" s="103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5"/>
      <c r="T307" s="105"/>
    </row>
    <row r="308" spans="1:20" ht="13.2">
      <c r="A308" s="166"/>
      <c r="B308" s="166"/>
      <c r="C308" s="167"/>
      <c r="D308" s="103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5"/>
      <c r="T308" s="105"/>
    </row>
    <row r="309" spans="1:20" ht="13.2">
      <c r="A309" s="166"/>
      <c r="B309" s="166"/>
      <c r="C309" s="167"/>
      <c r="D309" s="103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5"/>
      <c r="T309" s="105"/>
    </row>
    <row r="310" spans="1:20" ht="13.2">
      <c r="A310" s="166"/>
      <c r="B310" s="166"/>
      <c r="C310" s="167"/>
      <c r="D310" s="103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5"/>
      <c r="T310" s="105"/>
    </row>
    <row r="311" spans="1:20" ht="13.2">
      <c r="A311" s="166"/>
      <c r="B311" s="166"/>
      <c r="C311" s="167"/>
      <c r="D311" s="103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5"/>
      <c r="T311" s="105"/>
    </row>
    <row r="312" spans="1:20" ht="13.2">
      <c r="A312" s="166"/>
      <c r="B312" s="166"/>
      <c r="C312" s="167"/>
      <c r="D312" s="103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5"/>
      <c r="T312" s="105"/>
    </row>
    <row r="313" spans="1:20" ht="13.2">
      <c r="A313" s="166"/>
      <c r="B313" s="166"/>
      <c r="C313" s="167"/>
      <c r="D313" s="103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5"/>
      <c r="T313" s="105"/>
    </row>
    <row r="314" spans="1:20" ht="13.2">
      <c r="A314" s="166"/>
      <c r="B314" s="166"/>
      <c r="C314" s="167"/>
      <c r="D314" s="103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5"/>
      <c r="T314" s="105"/>
    </row>
    <row r="315" spans="1:20" ht="13.2">
      <c r="A315" s="166"/>
      <c r="B315" s="166"/>
      <c r="C315" s="167"/>
      <c r="D315" s="103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5"/>
      <c r="T315" s="105"/>
    </row>
    <row r="316" spans="1:20" ht="13.2">
      <c r="A316" s="166"/>
      <c r="B316" s="166"/>
      <c r="C316" s="167"/>
      <c r="D316" s="103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5"/>
      <c r="T316" s="105"/>
    </row>
    <row r="317" spans="1:20" ht="13.2">
      <c r="A317" s="166"/>
      <c r="B317" s="166"/>
      <c r="C317" s="167"/>
      <c r="D317" s="103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5"/>
      <c r="T317" s="105"/>
    </row>
    <row r="318" spans="1:20" ht="13.2">
      <c r="A318" s="166"/>
      <c r="B318" s="166"/>
      <c r="C318" s="167"/>
      <c r="D318" s="103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5"/>
      <c r="T318" s="105"/>
    </row>
    <row r="319" spans="1:20" ht="13.2">
      <c r="A319" s="166"/>
      <c r="B319" s="166"/>
      <c r="C319" s="167"/>
      <c r="D319" s="103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5"/>
      <c r="T319" s="105"/>
    </row>
    <row r="320" spans="1:20" ht="13.2">
      <c r="A320" s="166"/>
      <c r="B320" s="166"/>
      <c r="C320" s="167"/>
      <c r="D320" s="103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5"/>
      <c r="T320" s="105"/>
    </row>
    <row r="321" spans="1:20" ht="13.2">
      <c r="A321" s="166"/>
      <c r="B321" s="166"/>
      <c r="C321" s="167"/>
      <c r="D321" s="103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5"/>
      <c r="T321" s="105"/>
    </row>
    <row r="322" spans="1:20" ht="13.2">
      <c r="A322" s="166"/>
      <c r="B322" s="166"/>
      <c r="C322" s="167"/>
      <c r="D322" s="103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5"/>
      <c r="T322" s="105"/>
    </row>
    <row r="323" spans="1:20" ht="13.2">
      <c r="A323" s="166"/>
      <c r="B323" s="166"/>
      <c r="C323" s="167"/>
      <c r="D323" s="103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5"/>
      <c r="T323" s="105"/>
    </row>
    <row r="324" spans="1:20" ht="13.2">
      <c r="A324" s="166"/>
      <c r="B324" s="166"/>
      <c r="C324" s="167"/>
      <c r="D324" s="103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5"/>
      <c r="T324" s="105"/>
    </row>
    <row r="325" spans="1:20" ht="13.2">
      <c r="A325" s="166"/>
      <c r="B325" s="166"/>
      <c r="C325" s="167"/>
      <c r="D325" s="103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5"/>
      <c r="T325" s="105"/>
    </row>
    <row r="326" spans="1:20" ht="13.2">
      <c r="A326" s="166"/>
      <c r="B326" s="166"/>
      <c r="C326" s="167"/>
      <c r="D326" s="103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5"/>
      <c r="T326" s="105"/>
    </row>
    <row r="327" spans="1:20" ht="13.2">
      <c r="A327" s="166"/>
      <c r="B327" s="166"/>
      <c r="C327" s="167"/>
      <c r="D327" s="103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5"/>
      <c r="T327" s="105"/>
    </row>
    <row r="328" spans="1:20" ht="13.2">
      <c r="A328" s="166"/>
      <c r="B328" s="166"/>
      <c r="C328" s="167"/>
      <c r="D328" s="103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5"/>
      <c r="T328" s="105"/>
    </row>
    <row r="329" spans="1:20" ht="13.2">
      <c r="A329" s="166"/>
      <c r="B329" s="166"/>
      <c r="C329" s="167"/>
      <c r="D329" s="103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5"/>
      <c r="T329" s="105"/>
    </row>
    <row r="330" spans="1:20" ht="13.2">
      <c r="A330" s="166"/>
      <c r="B330" s="166"/>
      <c r="C330" s="167"/>
      <c r="D330" s="103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5"/>
      <c r="T330" s="105"/>
    </row>
    <row r="331" spans="1:20" ht="13.2">
      <c r="A331" s="166"/>
      <c r="B331" s="166"/>
      <c r="C331" s="167"/>
      <c r="D331" s="103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5"/>
      <c r="T331" s="105"/>
    </row>
    <row r="332" spans="1:20" ht="13.2">
      <c r="A332" s="166"/>
      <c r="B332" s="166"/>
      <c r="C332" s="167"/>
      <c r="D332" s="103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5"/>
      <c r="T332" s="105"/>
    </row>
    <row r="333" spans="1:20" ht="13.2">
      <c r="A333" s="166"/>
      <c r="B333" s="166"/>
      <c r="C333" s="167"/>
      <c r="D333" s="103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5"/>
      <c r="T333" s="105"/>
    </row>
    <row r="334" spans="1:20" ht="13.2">
      <c r="A334" s="166"/>
      <c r="B334" s="166"/>
      <c r="C334" s="167"/>
      <c r="D334" s="103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5"/>
      <c r="T334" s="105"/>
    </row>
    <row r="335" spans="1:20" ht="13.2">
      <c r="A335" s="166"/>
      <c r="B335" s="166"/>
      <c r="C335" s="167"/>
      <c r="D335" s="103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5"/>
      <c r="T335" s="105"/>
    </row>
    <row r="336" spans="1:20" ht="13.2">
      <c r="A336" s="166"/>
      <c r="B336" s="166"/>
      <c r="C336" s="167"/>
      <c r="D336" s="103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5"/>
      <c r="T336" s="105"/>
    </row>
    <row r="337" spans="1:20" ht="13.2">
      <c r="A337" s="166"/>
      <c r="B337" s="166"/>
      <c r="C337" s="167"/>
      <c r="D337" s="103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5"/>
      <c r="T337" s="105"/>
    </row>
    <row r="338" spans="1:20" ht="13.2">
      <c r="A338" s="166"/>
      <c r="B338" s="166"/>
      <c r="C338" s="167"/>
      <c r="D338" s="103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5"/>
      <c r="T338" s="105"/>
    </row>
    <row r="339" spans="1:20" ht="13.2">
      <c r="A339" s="166"/>
      <c r="B339" s="166"/>
      <c r="C339" s="167"/>
      <c r="D339" s="103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5"/>
      <c r="T339" s="105"/>
    </row>
    <row r="340" spans="1:20" ht="13.2">
      <c r="A340" s="166"/>
      <c r="B340" s="166"/>
      <c r="C340" s="167"/>
      <c r="D340" s="103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5"/>
      <c r="T340" s="105"/>
    </row>
    <row r="341" spans="1:20" ht="13.2">
      <c r="A341" s="166"/>
      <c r="B341" s="166"/>
      <c r="C341" s="167"/>
      <c r="D341" s="103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5"/>
      <c r="T341" s="105"/>
    </row>
    <row r="342" spans="1:20" ht="13.2">
      <c r="A342" s="166"/>
      <c r="B342" s="166"/>
      <c r="C342" s="167"/>
      <c r="D342" s="103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5"/>
      <c r="T342" s="105"/>
    </row>
    <row r="343" spans="1:20" ht="13.2">
      <c r="A343" s="166"/>
      <c r="B343" s="166"/>
      <c r="C343" s="167"/>
      <c r="D343" s="103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5"/>
      <c r="T343" s="105"/>
    </row>
    <row r="344" spans="1:20" ht="13.2">
      <c r="A344" s="166"/>
      <c r="B344" s="166"/>
      <c r="C344" s="167"/>
      <c r="D344" s="103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5"/>
      <c r="T344" s="105"/>
    </row>
    <row r="345" spans="1:20" ht="13.2">
      <c r="A345" s="166"/>
      <c r="B345" s="166"/>
      <c r="C345" s="167"/>
      <c r="D345" s="103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5"/>
      <c r="T345" s="105"/>
    </row>
    <row r="346" spans="1:20" ht="13.2">
      <c r="A346" s="166"/>
      <c r="B346" s="166"/>
      <c r="C346" s="167"/>
      <c r="D346" s="103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5"/>
      <c r="T346" s="105"/>
    </row>
    <row r="347" spans="1:20" ht="13.2">
      <c r="A347" s="166"/>
      <c r="B347" s="166"/>
      <c r="C347" s="167"/>
      <c r="D347" s="103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5"/>
      <c r="T347" s="105"/>
    </row>
    <row r="348" spans="1:20" ht="13.2">
      <c r="A348" s="166"/>
      <c r="B348" s="166"/>
      <c r="C348" s="167"/>
      <c r="D348" s="103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5"/>
      <c r="T348" s="105"/>
    </row>
    <row r="349" spans="1:20" ht="13.2">
      <c r="A349" s="166"/>
      <c r="B349" s="166"/>
      <c r="C349" s="167"/>
      <c r="D349" s="103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5"/>
      <c r="T349" s="105"/>
    </row>
    <row r="350" spans="1:20" ht="13.2">
      <c r="A350" s="166"/>
      <c r="B350" s="166"/>
      <c r="C350" s="167"/>
      <c r="D350" s="103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5"/>
      <c r="T350" s="105"/>
    </row>
    <row r="351" spans="1:20" ht="13.2">
      <c r="A351" s="166"/>
      <c r="B351" s="166"/>
      <c r="C351" s="167"/>
      <c r="D351" s="103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5"/>
      <c r="T351" s="105"/>
    </row>
    <row r="352" spans="1:20" ht="13.2">
      <c r="A352" s="166"/>
      <c r="B352" s="166"/>
      <c r="C352" s="167"/>
      <c r="D352" s="103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5"/>
      <c r="T352" s="105"/>
    </row>
    <row r="353" spans="1:20" ht="13.2">
      <c r="A353" s="166"/>
      <c r="B353" s="166"/>
      <c r="C353" s="167"/>
      <c r="D353" s="103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5"/>
      <c r="T353" s="105"/>
    </row>
    <row r="354" spans="1:20" ht="13.2">
      <c r="A354" s="166"/>
      <c r="B354" s="166"/>
      <c r="C354" s="167"/>
      <c r="D354" s="103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5"/>
      <c r="T354" s="105"/>
    </row>
    <row r="355" spans="1:20" ht="13.2">
      <c r="A355" s="166"/>
      <c r="B355" s="166"/>
      <c r="C355" s="167"/>
      <c r="D355" s="103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5"/>
      <c r="T355" s="105"/>
    </row>
    <row r="356" spans="1:20" ht="13.2">
      <c r="A356" s="166"/>
      <c r="B356" s="166"/>
      <c r="C356" s="167"/>
      <c r="D356" s="103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5"/>
      <c r="T356" s="105"/>
    </row>
    <row r="357" spans="1:20" ht="13.2">
      <c r="A357" s="166"/>
      <c r="B357" s="166"/>
      <c r="C357" s="167"/>
      <c r="D357" s="103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5"/>
      <c r="T357" s="105"/>
    </row>
    <row r="358" spans="1:20" ht="13.2">
      <c r="A358" s="166"/>
      <c r="B358" s="166"/>
      <c r="C358" s="167"/>
      <c r="D358" s="103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5"/>
      <c r="T358" s="105"/>
    </row>
    <row r="359" spans="1:20" ht="13.2">
      <c r="A359" s="166"/>
      <c r="B359" s="166"/>
      <c r="C359" s="167"/>
      <c r="D359" s="103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5"/>
      <c r="T359" s="105"/>
    </row>
    <row r="360" spans="1:20" ht="13.2">
      <c r="A360" s="166"/>
      <c r="B360" s="166"/>
      <c r="C360" s="167"/>
      <c r="D360" s="103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5"/>
      <c r="T360" s="105"/>
    </row>
    <row r="361" spans="1:20" ht="13.2">
      <c r="A361" s="166"/>
      <c r="B361" s="166"/>
      <c r="C361" s="167"/>
      <c r="D361" s="103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5"/>
      <c r="T361" s="105"/>
    </row>
    <row r="362" spans="1:20" ht="13.2">
      <c r="A362" s="166"/>
      <c r="B362" s="166"/>
      <c r="C362" s="167"/>
      <c r="D362" s="103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5"/>
      <c r="T362" s="105"/>
    </row>
    <row r="363" spans="1:20" ht="13.2">
      <c r="A363" s="166"/>
      <c r="B363" s="166"/>
      <c r="C363" s="167"/>
      <c r="D363" s="103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5"/>
      <c r="T363" s="105"/>
    </row>
    <row r="364" spans="1:20" ht="13.2">
      <c r="A364" s="166"/>
      <c r="B364" s="166"/>
      <c r="C364" s="167"/>
      <c r="D364" s="103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5"/>
      <c r="T364" s="105"/>
    </row>
    <row r="365" spans="1:20" ht="13.2">
      <c r="A365" s="166"/>
      <c r="B365" s="166"/>
      <c r="C365" s="167"/>
      <c r="D365" s="103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5"/>
      <c r="T365" s="105"/>
    </row>
    <row r="366" spans="1:20" ht="13.2">
      <c r="A366" s="166"/>
      <c r="B366" s="166"/>
      <c r="C366" s="167"/>
      <c r="D366" s="103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5"/>
      <c r="T366" s="105"/>
    </row>
    <row r="367" spans="1:20" ht="13.2">
      <c r="A367" s="166"/>
      <c r="B367" s="166"/>
      <c r="C367" s="167"/>
      <c r="D367" s="103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5"/>
      <c r="T367" s="105"/>
    </row>
    <row r="368" spans="1:20" ht="13.2">
      <c r="A368" s="166"/>
      <c r="B368" s="166"/>
      <c r="C368" s="167"/>
      <c r="D368" s="103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5"/>
      <c r="T368" s="105"/>
    </row>
    <row r="369" spans="1:20" ht="13.2">
      <c r="A369" s="166"/>
      <c r="B369" s="166"/>
      <c r="C369" s="167"/>
      <c r="D369" s="103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5"/>
      <c r="T369" s="105"/>
    </row>
    <row r="370" spans="1:20" ht="13.2">
      <c r="A370" s="166"/>
      <c r="B370" s="166"/>
      <c r="C370" s="167"/>
      <c r="D370" s="103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5"/>
      <c r="T370" s="105"/>
    </row>
    <row r="371" spans="1:20" ht="13.2">
      <c r="A371" s="166"/>
      <c r="B371" s="166"/>
      <c r="C371" s="167"/>
      <c r="D371" s="103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5"/>
      <c r="T371" s="105"/>
    </row>
    <row r="372" spans="1:20" ht="13.2">
      <c r="A372" s="166"/>
      <c r="B372" s="166"/>
      <c r="C372" s="167"/>
      <c r="D372" s="103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5"/>
      <c r="T372" s="105"/>
    </row>
    <row r="373" spans="1:20" ht="13.2">
      <c r="A373" s="166"/>
      <c r="B373" s="166"/>
      <c r="C373" s="167"/>
      <c r="D373" s="103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5"/>
      <c r="T373" s="105"/>
    </row>
    <row r="374" spans="1:20" ht="13.2">
      <c r="A374" s="166"/>
      <c r="B374" s="166"/>
      <c r="C374" s="167"/>
      <c r="D374" s="103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5"/>
      <c r="T374" s="105"/>
    </row>
    <row r="375" spans="1:20" ht="13.2">
      <c r="A375" s="166"/>
      <c r="B375" s="166"/>
      <c r="C375" s="167"/>
      <c r="D375" s="103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5"/>
      <c r="T375" s="105"/>
    </row>
    <row r="376" spans="1:20" ht="13.2">
      <c r="A376" s="166"/>
      <c r="B376" s="166"/>
      <c r="C376" s="167"/>
      <c r="D376" s="103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5"/>
      <c r="T376" s="105"/>
    </row>
    <row r="377" spans="1:20" ht="13.2">
      <c r="A377" s="166"/>
      <c r="B377" s="166"/>
      <c r="C377" s="167"/>
      <c r="D377" s="103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5"/>
      <c r="T377" s="105"/>
    </row>
    <row r="378" spans="1:20" ht="13.2">
      <c r="A378" s="166"/>
      <c r="B378" s="166"/>
      <c r="C378" s="167"/>
      <c r="D378" s="103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5"/>
      <c r="T378" s="105"/>
    </row>
    <row r="379" spans="1:20" ht="13.2">
      <c r="A379" s="166"/>
      <c r="B379" s="166"/>
      <c r="C379" s="167"/>
      <c r="D379" s="103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5"/>
      <c r="T379" s="105"/>
    </row>
    <row r="380" spans="1:20" ht="13.2">
      <c r="A380" s="166"/>
      <c r="B380" s="166"/>
      <c r="C380" s="167"/>
      <c r="D380" s="103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5"/>
      <c r="T380" s="105"/>
    </row>
    <row r="381" spans="1:20" ht="13.2">
      <c r="A381" s="166"/>
      <c r="B381" s="166"/>
      <c r="C381" s="167"/>
      <c r="D381" s="103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5"/>
      <c r="T381" s="105"/>
    </row>
    <row r="382" spans="1:20" ht="13.2">
      <c r="A382" s="166"/>
      <c r="B382" s="166"/>
      <c r="C382" s="167"/>
      <c r="D382" s="103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5"/>
      <c r="T382" s="105"/>
    </row>
    <row r="383" spans="1:20" ht="13.2">
      <c r="A383" s="166"/>
      <c r="B383" s="166"/>
      <c r="C383" s="167"/>
      <c r="D383" s="103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5"/>
      <c r="T383" s="105"/>
    </row>
    <row r="384" spans="1:20" ht="13.2">
      <c r="A384" s="166"/>
      <c r="B384" s="166"/>
      <c r="C384" s="167"/>
      <c r="D384" s="103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5"/>
      <c r="T384" s="105"/>
    </row>
    <row r="385" spans="1:20" ht="13.2">
      <c r="A385" s="166"/>
      <c r="B385" s="166"/>
      <c r="C385" s="167"/>
      <c r="D385" s="103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5"/>
      <c r="T385" s="105"/>
    </row>
    <row r="386" spans="1:20" ht="13.2">
      <c r="A386" s="166"/>
      <c r="B386" s="166"/>
      <c r="C386" s="167"/>
      <c r="D386" s="103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5"/>
      <c r="T386" s="105"/>
    </row>
    <row r="387" spans="1:20" ht="13.2">
      <c r="A387" s="166"/>
      <c r="B387" s="166"/>
      <c r="C387" s="167"/>
      <c r="D387" s="103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5"/>
      <c r="T387" s="105"/>
    </row>
    <row r="388" spans="1:20" ht="13.2">
      <c r="A388" s="166"/>
      <c r="B388" s="166"/>
      <c r="C388" s="167"/>
      <c r="D388" s="103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5"/>
      <c r="T388" s="105"/>
    </row>
    <row r="389" spans="1:20" ht="13.2">
      <c r="A389" s="166"/>
      <c r="B389" s="166"/>
      <c r="C389" s="167"/>
      <c r="D389" s="103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5"/>
      <c r="T389" s="105"/>
    </row>
    <row r="390" spans="1:20" ht="13.2">
      <c r="A390" s="166"/>
      <c r="B390" s="166"/>
      <c r="C390" s="167"/>
      <c r="D390" s="103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5"/>
      <c r="T390" s="105"/>
    </row>
    <row r="391" spans="1:20" ht="13.2">
      <c r="A391" s="166"/>
      <c r="B391" s="166"/>
      <c r="C391" s="167"/>
      <c r="D391" s="103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5"/>
      <c r="T391" s="105"/>
    </row>
    <row r="392" spans="1:20" ht="13.2">
      <c r="A392" s="166"/>
      <c r="B392" s="166"/>
      <c r="C392" s="167"/>
      <c r="D392" s="103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5"/>
      <c r="T392" s="105"/>
    </row>
    <row r="393" spans="1:20" ht="13.2">
      <c r="A393" s="166"/>
      <c r="B393" s="166"/>
      <c r="C393" s="167"/>
      <c r="D393" s="103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5"/>
      <c r="T393" s="105"/>
    </row>
    <row r="394" spans="1:20" ht="13.2">
      <c r="A394" s="166"/>
      <c r="B394" s="166"/>
      <c r="C394" s="167"/>
      <c r="D394" s="103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5"/>
      <c r="T394" s="105"/>
    </row>
    <row r="395" spans="1:20" ht="13.2">
      <c r="A395" s="166"/>
      <c r="B395" s="166"/>
      <c r="C395" s="167"/>
      <c r="D395" s="103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5"/>
      <c r="T395" s="105"/>
    </row>
    <row r="396" spans="1:20" ht="13.2">
      <c r="A396" s="166"/>
      <c r="B396" s="166"/>
      <c r="C396" s="167"/>
      <c r="D396" s="103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5"/>
      <c r="T396" s="105"/>
    </row>
    <row r="397" spans="1:20" ht="13.2">
      <c r="A397" s="166"/>
      <c r="B397" s="166"/>
      <c r="C397" s="167"/>
      <c r="D397" s="103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5"/>
      <c r="T397" s="105"/>
    </row>
    <row r="398" spans="1:20" ht="13.2">
      <c r="A398" s="166"/>
      <c r="B398" s="166"/>
      <c r="C398" s="167"/>
      <c r="D398" s="103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5"/>
      <c r="T398" s="105"/>
    </row>
    <row r="399" spans="1:20" ht="13.2">
      <c r="A399" s="166"/>
      <c r="B399" s="166"/>
      <c r="C399" s="167"/>
      <c r="D399" s="103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5"/>
      <c r="T399" s="105"/>
    </row>
    <row r="400" spans="1:20" ht="13.2">
      <c r="A400" s="166"/>
      <c r="B400" s="166"/>
      <c r="C400" s="167"/>
      <c r="D400" s="103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5"/>
      <c r="T400" s="105"/>
    </row>
    <row r="401" spans="1:20" ht="13.2">
      <c r="A401" s="166"/>
      <c r="B401" s="166"/>
      <c r="C401" s="167"/>
      <c r="D401" s="103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5"/>
      <c r="T401" s="105"/>
    </row>
    <row r="402" spans="1:20" ht="13.2">
      <c r="A402" s="166"/>
      <c r="B402" s="166"/>
      <c r="C402" s="167"/>
      <c r="D402" s="103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5"/>
      <c r="T402" s="105"/>
    </row>
    <row r="403" spans="1:20" ht="13.2">
      <c r="A403" s="166"/>
      <c r="B403" s="166"/>
      <c r="C403" s="167"/>
      <c r="D403" s="103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5"/>
      <c r="T403" s="105"/>
    </row>
    <row r="404" spans="1:20" ht="13.2">
      <c r="A404" s="166"/>
      <c r="B404" s="166"/>
      <c r="C404" s="167"/>
      <c r="D404" s="103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5"/>
      <c r="T404" s="105"/>
    </row>
    <row r="405" spans="1:20" ht="13.2">
      <c r="A405" s="166"/>
      <c r="B405" s="166"/>
      <c r="C405" s="167"/>
      <c r="D405" s="103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5"/>
      <c r="T405" s="105"/>
    </row>
    <row r="406" spans="1:20" ht="13.2">
      <c r="A406" s="166"/>
      <c r="B406" s="166"/>
      <c r="C406" s="167"/>
      <c r="D406" s="103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5"/>
      <c r="T406" s="105"/>
    </row>
    <row r="407" spans="1:20" ht="13.2">
      <c r="A407" s="166"/>
      <c r="B407" s="166"/>
      <c r="C407" s="167"/>
      <c r="D407" s="103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5"/>
      <c r="T407" s="105"/>
    </row>
    <row r="408" spans="1:20" ht="13.2">
      <c r="A408" s="166"/>
      <c r="B408" s="166"/>
      <c r="C408" s="167"/>
      <c r="D408" s="103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5"/>
      <c r="T408" s="105"/>
    </row>
    <row r="409" spans="1:20" ht="13.2">
      <c r="A409" s="166"/>
      <c r="B409" s="166"/>
      <c r="C409" s="167"/>
      <c r="D409" s="103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5"/>
      <c r="T409" s="105"/>
    </row>
    <row r="410" spans="1:20" ht="13.2">
      <c r="A410" s="166"/>
      <c r="B410" s="166"/>
      <c r="C410" s="167"/>
      <c r="D410" s="103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5"/>
      <c r="T410" s="105"/>
    </row>
    <row r="411" spans="1:20" ht="13.2">
      <c r="A411" s="166"/>
      <c r="B411" s="166"/>
      <c r="C411" s="167"/>
      <c r="D411" s="103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5"/>
      <c r="T411" s="105"/>
    </row>
    <row r="412" spans="1:20" ht="13.2">
      <c r="A412" s="166"/>
      <c r="B412" s="166"/>
      <c r="C412" s="167"/>
      <c r="D412" s="103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5"/>
      <c r="T412" s="105"/>
    </row>
    <row r="413" spans="1:20" ht="13.2">
      <c r="A413" s="166"/>
      <c r="B413" s="166"/>
      <c r="C413" s="167"/>
      <c r="D413" s="103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5"/>
      <c r="T413" s="105"/>
    </row>
    <row r="414" spans="1:20" ht="13.2">
      <c r="A414" s="166"/>
      <c r="B414" s="166"/>
      <c r="C414" s="167"/>
      <c r="D414" s="103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5"/>
      <c r="T414" s="105"/>
    </row>
    <row r="415" spans="1:20" ht="13.2">
      <c r="A415" s="166"/>
      <c r="B415" s="166"/>
      <c r="C415" s="167"/>
      <c r="D415" s="103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5"/>
      <c r="T415" s="105"/>
    </row>
    <row r="416" spans="1:20" ht="13.2">
      <c r="A416" s="166"/>
      <c r="B416" s="166"/>
      <c r="C416" s="167"/>
      <c r="D416" s="103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5"/>
      <c r="T416" s="105"/>
    </row>
    <row r="417" spans="1:20" ht="13.2">
      <c r="A417" s="166"/>
      <c r="B417" s="166"/>
      <c r="C417" s="167"/>
      <c r="D417" s="103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5"/>
      <c r="T417" s="105"/>
    </row>
    <row r="418" spans="1:20" ht="13.2">
      <c r="A418" s="166"/>
      <c r="B418" s="166"/>
      <c r="C418" s="167"/>
      <c r="D418" s="103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5"/>
      <c r="T418" s="105"/>
    </row>
    <row r="419" spans="1:20" ht="13.2">
      <c r="A419" s="166"/>
      <c r="B419" s="166"/>
      <c r="C419" s="167"/>
      <c r="D419" s="103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5"/>
      <c r="T419" s="105"/>
    </row>
    <row r="420" spans="1:20" ht="13.2">
      <c r="A420" s="166"/>
      <c r="B420" s="166"/>
      <c r="C420" s="167"/>
      <c r="D420" s="103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5"/>
      <c r="T420" s="105"/>
    </row>
    <row r="421" spans="1:20" ht="13.2">
      <c r="A421" s="166"/>
      <c r="B421" s="166"/>
      <c r="C421" s="167"/>
      <c r="D421" s="103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5"/>
      <c r="T421" s="105"/>
    </row>
    <row r="422" spans="1:20" ht="13.2">
      <c r="A422" s="166"/>
      <c r="B422" s="166"/>
      <c r="C422" s="167"/>
      <c r="D422" s="103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5"/>
      <c r="T422" s="105"/>
    </row>
    <row r="423" spans="1:20" ht="13.2">
      <c r="A423" s="166"/>
      <c r="B423" s="166"/>
      <c r="C423" s="167"/>
      <c r="D423" s="103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5"/>
      <c r="T423" s="105"/>
    </row>
    <row r="424" spans="1:20" ht="13.2">
      <c r="A424" s="166"/>
      <c r="B424" s="166"/>
      <c r="C424" s="167"/>
      <c r="D424" s="103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5"/>
      <c r="T424" s="105"/>
    </row>
    <row r="425" spans="1:20" ht="13.2">
      <c r="A425" s="166"/>
      <c r="B425" s="166"/>
      <c r="C425" s="167"/>
      <c r="D425" s="103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5"/>
      <c r="T425" s="105"/>
    </row>
    <row r="426" spans="1:20" ht="13.2">
      <c r="A426" s="166"/>
      <c r="B426" s="166"/>
      <c r="C426" s="167"/>
      <c r="D426" s="103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5"/>
      <c r="T426" s="105"/>
    </row>
    <row r="427" spans="1:20" ht="13.2">
      <c r="A427" s="166"/>
      <c r="B427" s="166"/>
      <c r="C427" s="167"/>
      <c r="D427" s="103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5"/>
      <c r="T427" s="105"/>
    </row>
    <row r="428" spans="1:20" ht="13.2">
      <c r="A428" s="166"/>
      <c r="B428" s="166"/>
      <c r="C428" s="167"/>
      <c r="D428" s="103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5"/>
      <c r="T428" s="105"/>
    </row>
    <row r="429" spans="1:20" ht="13.2">
      <c r="A429" s="166"/>
      <c r="B429" s="166"/>
      <c r="C429" s="167"/>
      <c r="D429" s="103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5"/>
      <c r="T429" s="105"/>
    </row>
    <row r="430" spans="1:20" ht="13.2">
      <c r="A430" s="166"/>
      <c r="B430" s="166"/>
      <c r="C430" s="167"/>
      <c r="D430" s="103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5"/>
      <c r="T430" s="105"/>
    </row>
    <row r="431" spans="1:20" ht="13.2">
      <c r="A431" s="166"/>
      <c r="B431" s="166"/>
      <c r="C431" s="167"/>
      <c r="D431" s="103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5"/>
      <c r="T431" s="105"/>
    </row>
    <row r="432" spans="1:20" ht="13.2">
      <c r="A432" s="166"/>
      <c r="B432" s="166"/>
      <c r="C432" s="167"/>
      <c r="D432" s="103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5"/>
      <c r="T432" s="105"/>
    </row>
    <row r="433" spans="1:20" ht="13.2">
      <c r="A433" s="166"/>
      <c r="B433" s="166"/>
      <c r="C433" s="167"/>
      <c r="D433" s="103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5"/>
      <c r="T433" s="105"/>
    </row>
    <row r="434" spans="1:20" ht="13.2">
      <c r="A434" s="166"/>
      <c r="B434" s="166"/>
      <c r="C434" s="167"/>
      <c r="D434" s="103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5"/>
      <c r="T434" s="105"/>
    </row>
    <row r="435" spans="1:20" ht="13.2">
      <c r="A435" s="166"/>
      <c r="B435" s="166"/>
      <c r="C435" s="167"/>
      <c r="D435" s="103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5"/>
      <c r="T435" s="105"/>
    </row>
    <row r="436" spans="1:20" ht="13.2">
      <c r="A436" s="166"/>
      <c r="B436" s="166"/>
      <c r="C436" s="167"/>
      <c r="D436" s="103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5"/>
      <c r="T436" s="105"/>
    </row>
    <row r="437" spans="1:20" ht="13.2">
      <c r="A437" s="166"/>
      <c r="B437" s="166"/>
      <c r="C437" s="167"/>
      <c r="D437" s="103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5"/>
      <c r="T437" s="105"/>
    </row>
    <row r="438" spans="1:20" ht="13.2">
      <c r="A438" s="166"/>
      <c r="B438" s="166"/>
      <c r="C438" s="167"/>
      <c r="D438" s="103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5"/>
      <c r="T438" s="105"/>
    </row>
    <row r="439" spans="1:20" ht="13.2">
      <c r="A439" s="166"/>
      <c r="B439" s="166"/>
      <c r="C439" s="167"/>
      <c r="D439" s="103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5"/>
      <c r="T439" s="105"/>
    </row>
    <row r="440" spans="1:20" ht="13.2">
      <c r="A440" s="166"/>
      <c r="B440" s="166"/>
      <c r="C440" s="167"/>
      <c r="D440" s="103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5"/>
      <c r="T440" s="105"/>
    </row>
    <row r="441" spans="1:20" ht="13.2">
      <c r="A441" s="166"/>
      <c r="B441" s="166"/>
      <c r="C441" s="167"/>
      <c r="D441" s="103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5"/>
      <c r="T441" s="105"/>
    </row>
    <row r="442" spans="1:20" ht="13.2">
      <c r="A442" s="166"/>
      <c r="B442" s="166"/>
      <c r="C442" s="167"/>
      <c r="D442" s="103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5"/>
      <c r="T442" s="105"/>
    </row>
    <row r="443" spans="1:20" ht="13.2">
      <c r="A443" s="166"/>
      <c r="B443" s="166"/>
      <c r="C443" s="167"/>
      <c r="D443" s="103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5"/>
      <c r="T443" s="105"/>
    </row>
    <row r="444" spans="1:20" ht="13.2">
      <c r="A444" s="166"/>
      <c r="B444" s="166"/>
      <c r="C444" s="167"/>
      <c r="D444" s="103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5"/>
      <c r="T444" s="105"/>
    </row>
    <row r="445" spans="1:20" ht="13.2">
      <c r="A445" s="166"/>
      <c r="B445" s="166"/>
      <c r="C445" s="167"/>
      <c r="D445" s="103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5"/>
      <c r="T445" s="105"/>
    </row>
    <row r="446" spans="1:20" ht="13.2">
      <c r="A446" s="166"/>
      <c r="B446" s="166"/>
      <c r="C446" s="167"/>
      <c r="D446" s="103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5"/>
      <c r="T446" s="105"/>
    </row>
    <row r="447" spans="1:20" ht="13.2">
      <c r="A447" s="166"/>
      <c r="B447" s="166"/>
      <c r="C447" s="167"/>
      <c r="D447" s="103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5"/>
      <c r="T447" s="105"/>
    </row>
    <row r="448" spans="1:20" ht="13.2">
      <c r="A448" s="166"/>
      <c r="B448" s="166"/>
      <c r="C448" s="167"/>
      <c r="D448" s="103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5"/>
      <c r="T448" s="105"/>
    </row>
    <row r="449" spans="1:20" ht="13.2">
      <c r="A449" s="166"/>
      <c r="B449" s="166"/>
      <c r="C449" s="167"/>
      <c r="D449" s="103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5"/>
      <c r="T449" s="105"/>
    </row>
    <row r="450" spans="1:20" ht="13.2">
      <c r="A450" s="166"/>
      <c r="B450" s="166"/>
      <c r="C450" s="167"/>
      <c r="D450" s="103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5"/>
      <c r="T450" s="105"/>
    </row>
    <row r="451" spans="1:20" ht="13.2">
      <c r="A451" s="166"/>
      <c r="B451" s="166"/>
      <c r="C451" s="167"/>
      <c r="D451" s="103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5"/>
      <c r="T451" s="105"/>
    </row>
    <row r="452" spans="1:20" ht="13.2">
      <c r="A452" s="166"/>
      <c r="B452" s="166"/>
      <c r="C452" s="167"/>
      <c r="D452" s="103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5"/>
      <c r="T452" s="105"/>
    </row>
    <row r="453" spans="1:20" ht="13.2">
      <c r="A453" s="166"/>
      <c r="B453" s="166"/>
      <c r="C453" s="167"/>
      <c r="D453" s="103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5"/>
      <c r="T453" s="105"/>
    </row>
    <row r="454" spans="1:20" ht="13.2">
      <c r="A454" s="166"/>
      <c r="B454" s="166"/>
      <c r="C454" s="167"/>
      <c r="D454" s="103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5"/>
      <c r="T454" s="105"/>
    </row>
    <row r="455" spans="1:20" ht="13.2">
      <c r="A455" s="166"/>
      <c r="B455" s="166"/>
      <c r="C455" s="167"/>
      <c r="D455" s="103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5"/>
      <c r="T455" s="105"/>
    </row>
    <row r="456" spans="1:20" ht="13.2">
      <c r="A456" s="166"/>
      <c r="B456" s="166"/>
      <c r="C456" s="167"/>
      <c r="D456" s="103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5"/>
      <c r="T456" s="105"/>
    </row>
    <row r="457" spans="1:20" ht="13.2">
      <c r="A457" s="166"/>
      <c r="B457" s="166"/>
      <c r="C457" s="167"/>
      <c r="D457" s="103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5"/>
      <c r="T457" s="105"/>
    </row>
    <row r="458" spans="1:20" ht="13.2">
      <c r="A458" s="166"/>
      <c r="B458" s="166"/>
      <c r="C458" s="167"/>
      <c r="D458" s="103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5"/>
      <c r="T458" s="105"/>
    </row>
    <row r="459" spans="1:20" ht="13.2">
      <c r="A459" s="166"/>
      <c r="B459" s="166"/>
      <c r="C459" s="167"/>
      <c r="D459" s="103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5"/>
      <c r="T459" s="105"/>
    </row>
    <row r="460" spans="1:20" ht="13.2">
      <c r="A460" s="166"/>
      <c r="B460" s="166"/>
      <c r="C460" s="167"/>
      <c r="D460" s="103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5"/>
      <c r="T460" s="105"/>
    </row>
    <row r="461" spans="1:20" ht="13.2">
      <c r="A461" s="166"/>
      <c r="B461" s="166"/>
      <c r="C461" s="167"/>
      <c r="D461" s="103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5"/>
      <c r="T461" s="105"/>
    </row>
    <row r="462" spans="1:20" ht="13.2">
      <c r="A462" s="166"/>
      <c r="B462" s="166"/>
      <c r="C462" s="167"/>
      <c r="D462" s="103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5"/>
      <c r="T462" s="105"/>
    </row>
    <row r="463" spans="1:20" ht="13.2">
      <c r="A463" s="166"/>
      <c r="B463" s="166"/>
      <c r="C463" s="167"/>
      <c r="D463" s="103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5"/>
      <c r="T463" s="105"/>
    </row>
    <row r="464" spans="1:20" ht="13.2">
      <c r="A464" s="166"/>
      <c r="B464" s="166"/>
      <c r="C464" s="167"/>
      <c r="D464" s="103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5"/>
      <c r="T464" s="105"/>
    </row>
    <row r="465" spans="1:20" ht="13.2">
      <c r="A465" s="166"/>
      <c r="B465" s="166"/>
      <c r="C465" s="167"/>
      <c r="D465" s="103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5"/>
      <c r="T465" s="105"/>
    </row>
    <row r="466" spans="1:20" ht="13.2">
      <c r="A466" s="166"/>
      <c r="B466" s="166"/>
      <c r="C466" s="167"/>
      <c r="D466" s="103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5"/>
      <c r="T466" s="105"/>
    </row>
    <row r="467" spans="1:20" ht="13.2">
      <c r="A467" s="166"/>
      <c r="B467" s="166"/>
      <c r="C467" s="167"/>
      <c r="D467" s="103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5"/>
      <c r="T467" s="105"/>
    </row>
    <row r="468" spans="1:20" ht="13.2">
      <c r="A468" s="166"/>
      <c r="B468" s="166"/>
      <c r="C468" s="167"/>
      <c r="D468" s="103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5"/>
      <c r="T468" s="105"/>
    </row>
    <row r="469" spans="1:20" ht="13.2">
      <c r="A469" s="166"/>
      <c r="B469" s="166"/>
      <c r="C469" s="167"/>
      <c r="D469" s="103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5"/>
      <c r="T469" s="105"/>
    </row>
    <row r="470" spans="1:20" ht="13.2">
      <c r="A470" s="166"/>
      <c r="B470" s="166"/>
      <c r="C470" s="167"/>
      <c r="D470" s="103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5"/>
      <c r="T470" s="105"/>
    </row>
    <row r="471" spans="1:20" ht="13.2">
      <c r="A471" s="166"/>
      <c r="B471" s="166"/>
      <c r="C471" s="167"/>
      <c r="D471" s="103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5"/>
      <c r="T471" s="105"/>
    </row>
    <row r="472" spans="1:20" ht="13.2">
      <c r="A472" s="166"/>
      <c r="B472" s="166"/>
      <c r="C472" s="167"/>
      <c r="D472" s="103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5"/>
      <c r="T472" s="105"/>
    </row>
    <row r="473" spans="1:20" ht="13.2">
      <c r="A473" s="166"/>
      <c r="B473" s="166"/>
      <c r="C473" s="167"/>
      <c r="D473" s="103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5"/>
      <c r="T473" s="105"/>
    </row>
    <row r="474" spans="1:20" ht="13.2">
      <c r="A474" s="166"/>
      <c r="B474" s="166"/>
      <c r="C474" s="167"/>
      <c r="D474" s="103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5"/>
      <c r="T474" s="105"/>
    </row>
    <row r="475" spans="1:20" ht="13.2">
      <c r="A475" s="166"/>
      <c r="B475" s="166"/>
      <c r="C475" s="167"/>
      <c r="D475" s="103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5"/>
      <c r="T475" s="105"/>
    </row>
    <row r="476" spans="1:20" ht="13.2">
      <c r="A476" s="166"/>
      <c r="B476" s="166"/>
      <c r="C476" s="167"/>
      <c r="D476" s="103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5"/>
      <c r="T476" s="105"/>
    </row>
    <row r="477" spans="1:20" ht="13.2">
      <c r="A477" s="166"/>
      <c r="B477" s="166"/>
      <c r="C477" s="167"/>
      <c r="D477" s="103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5"/>
      <c r="T477" s="105"/>
    </row>
    <row r="478" spans="1:20" ht="13.2">
      <c r="A478" s="166"/>
      <c r="B478" s="166"/>
      <c r="C478" s="167"/>
      <c r="D478" s="103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5"/>
      <c r="T478" s="105"/>
    </row>
    <row r="479" spans="1:20" ht="13.2">
      <c r="A479" s="166"/>
      <c r="B479" s="166"/>
      <c r="C479" s="167"/>
      <c r="D479" s="103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5"/>
      <c r="T479" s="105"/>
    </row>
    <row r="480" spans="1:20" ht="13.2">
      <c r="A480" s="166"/>
      <c r="B480" s="166"/>
      <c r="C480" s="167"/>
      <c r="D480" s="103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5"/>
      <c r="T480" s="105"/>
    </row>
    <row r="481" spans="1:20" ht="13.2">
      <c r="A481" s="166"/>
      <c r="B481" s="166"/>
      <c r="C481" s="167"/>
      <c r="D481" s="103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5"/>
      <c r="T481" s="105"/>
    </row>
    <row r="482" spans="1:20" ht="13.2">
      <c r="A482" s="166"/>
      <c r="B482" s="166"/>
      <c r="C482" s="167"/>
      <c r="D482" s="103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5"/>
      <c r="T482" s="105"/>
    </row>
    <row r="483" spans="1:20" ht="13.2">
      <c r="A483" s="166"/>
      <c r="B483" s="166"/>
      <c r="C483" s="167"/>
      <c r="D483" s="103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5"/>
      <c r="T483" s="105"/>
    </row>
    <row r="484" spans="1:20" ht="13.2">
      <c r="A484" s="166"/>
      <c r="B484" s="166"/>
      <c r="C484" s="167"/>
      <c r="D484" s="103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5"/>
      <c r="T484" s="105"/>
    </row>
    <row r="485" spans="1:20" ht="13.2">
      <c r="A485" s="166"/>
      <c r="B485" s="166"/>
      <c r="C485" s="167"/>
      <c r="D485" s="103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5"/>
      <c r="T485" s="105"/>
    </row>
    <row r="486" spans="1:20" ht="13.2">
      <c r="A486" s="166"/>
      <c r="B486" s="166"/>
      <c r="C486" s="167"/>
      <c r="D486" s="103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5"/>
      <c r="T486" s="105"/>
    </row>
    <row r="487" spans="1:20" ht="13.2">
      <c r="A487" s="166"/>
      <c r="B487" s="166"/>
      <c r="C487" s="167"/>
      <c r="D487" s="103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5"/>
      <c r="T487" s="105"/>
    </row>
    <row r="488" spans="1:20" ht="13.2">
      <c r="A488" s="166"/>
      <c r="B488" s="166"/>
      <c r="C488" s="167"/>
      <c r="D488" s="103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5"/>
      <c r="T488" s="105"/>
    </row>
    <row r="489" spans="1:20" ht="13.2">
      <c r="A489" s="166"/>
      <c r="B489" s="166"/>
      <c r="C489" s="167"/>
      <c r="D489" s="103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5"/>
      <c r="T489" s="105"/>
    </row>
    <row r="490" spans="1:20" ht="13.2">
      <c r="A490" s="166"/>
      <c r="B490" s="166"/>
      <c r="C490" s="167"/>
      <c r="D490" s="103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5"/>
      <c r="T490" s="105"/>
    </row>
    <row r="491" spans="1:20" ht="13.2">
      <c r="A491" s="166"/>
      <c r="B491" s="166"/>
      <c r="C491" s="167"/>
      <c r="D491" s="103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5"/>
      <c r="T491" s="105"/>
    </row>
    <row r="492" spans="1:20" ht="13.2">
      <c r="A492" s="166"/>
      <c r="B492" s="166"/>
      <c r="C492" s="167"/>
      <c r="D492" s="103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5"/>
      <c r="T492" s="105"/>
    </row>
    <row r="493" spans="1:20" ht="13.2">
      <c r="A493" s="166"/>
      <c r="B493" s="166"/>
      <c r="C493" s="167"/>
      <c r="D493" s="103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5"/>
      <c r="T493" s="105"/>
    </row>
    <row r="494" spans="1:20" ht="13.2">
      <c r="A494" s="166"/>
      <c r="B494" s="166"/>
      <c r="C494" s="167"/>
      <c r="D494" s="103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5"/>
      <c r="T494" s="105"/>
    </row>
    <row r="495" spans="1:20" ht="13.2">
      <c r="A495" s="166"/>
      <c r="B495" s="166"/>
      <c r="C495" s="167"/>
      <c r="D495" s="103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5"/>
      <c r="T495" s="105"/>
    </row>
    <row r="496" spans="1:20" ht="13.2">
      <c r="A496" s="166"/>
      <c r="B496" s="166"/>
      <c r="C496" s="167"/>
      <c r="D496" s="103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5"/>
      <c r="T496" s="105"/>
    </row>
    <row r="497" spans="1:20" ht="13.2">
      <c r="A497" s="166"/>
      <c r="B497" s="166"/>
      <c r="C497" s="167"/>
      <c r="D497" s="103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5"/>
      <c r="T497" s="105"/>
    </row>
    <row r="498" spans="1:20" ht="13.2">
      <c r="A498" s="166"/>
      <c r="B498" s="166"/>
      <c r="C498" s="167"/>
      <c r="D498" s="103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5"/>
      <c r="T498" s="105"/>
    </row>
    <row r="499" spans="1:20" ht="13.2">
      <c r="A499" s="166"/>
      <c r="B499" s="166"/>
      <c r="C499" s="167"/>
      <c r="D499" s="103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5"/>
      <c r="T499" s="105"/>
    </row>
    <row r="500" spans="1:20" ht="13.2">
      <c r="A500" s="166"/>
      <c r="B500" s="166"/>
      <c r="C500" s="167"/>
      <c r="D500" s="103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5"/>
      <c r="T500" s="105"/>
    </row>
    <row r="501" spans="1:20" ht="13.2">
      <c r="A501" s="166"/>
      <c r="B501" s="166"/>
      <c r="C501" s="167"/>
      <c r="D501" s="103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5"/>
      <c r="T501" s="105"/>
    </row>
    <row r="502" spans="1:20" ht="13.2">
      <c r="A502" s="166"/>
      <c r="B502" s="166"/>
      <c r="C502" s="167"/>
      <c r="D502" s="103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5"/>
      <c r="T502" s="105"/>
    </row>
    <row r="503" spans="1:20" ht="13.2">
      <c r="A503" s="166"/>
      <c r="B503" s="166"/>
      <c r="C503" s="167"/>
      <c r="D503" s="103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5"/>
      <c r="T503" s="105"/>
    </row>
    <row r="504" spans="1:20" ht="13.2">
      <c r="A504" s="166"/>
      <c r="B504" s="166"/>
      <c r="C504" s="167"/>
      <c r="D504" s="103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5"/>
      <c r="T504" s="105"/>
    </row>
    <row r="505" spans="1:20" ht="13.2">
      <c r="A505" s="166"/>
      <c r="B505" s="166"/>
      <c r="C505" s="167"/>
      <c r="D505" s="103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5"/>
      <c r="T505" s="105"/>
    </row>
    <row r="506" spans="1:20" ht="13.2">
      <c r="A506" s="166"/>
      <c r="B506" s="166"/>
      <c r="C506" s="167"/>
      <c r="D506" s="103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5"/>
      <c r="T506" s="105"/>
    </row>
    <row r="507" spans="1:20" ht="13.2">
      <c r="A507" s="166"/>
      <c r="B507" s="166"/>
      <c r="C507" s="167"/>
      <c r="D507" s="103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5"/>
      <c r="T507" s="105"/>
    </row>
    <row r="508" spans="1:20" ht="13.2">
      <c r="A508" s="166"/>
      <c r="B508" s="166"/>
      <c r="C508" s="167"/>
      <c r="D508" s="103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5"/>
      <c r="T508" s="105"/>
    </row>
    <row r="509" spans="1:20" ht="13.2">
      <c r="A509" s="166"/>
      <c r="B509" s="166"/>
      <c r="C509" s="167"/>
      <c r="D509" s="103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5"/>
      <c r="T509" s="105"/>
    </row>
    <row r="510" spans="1:20" ht="13.2">
      <c r="A510" s="166"/>
      <c r="B510" s="166"/>
      <c r="C510" s="167"/>
      <c r="D510" s="103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5"/>
      <c r="T510" s="105"/>
    </row>
    <row r="511" spans="1:20" ht="13.2">
      <c r="A511" s="166"/>
      <c r="B511" s="166"/>
      <c r="C511" s="167"/>
      <c r="D511" s="103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5"/>
      <c r="T511" s="105"/>
    </row>
    <row r="512" spans="1:20" ht="13.2">
      <c r="A512" s="166"/>
      <c r="B512" s="166"/>
      <c r="C512" s="167"/>
      <c r="D512" s="103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5"/>
      <c r="T512" s="105"/>
    </row>
    <row r="513" spans="1:20" ht="13.2">
      <c r="A513" s="166"/>
      <c r="B513" s="166"/>
      <c r="C513" s="167"/>
      <c r="D513" s="103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5"/>
      <c r="T513" s="105"/>
    </row>
    <row r="514" spans="1:20" ht="13.2">
      <c r="A514" s="166"/>
      <c r="B514" s="166"/>
      <c r="C514" s="167"/>
      <c r="D514" s="103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5"/>
      <c r="T514" s="105"/>
    </row>
    <row r="515" spans="1:20" ht="13.2">
      <c r="A515" s="166"/>
      <c r="B515" s="166"/>
      <c r="C515" s="167"/>
      <c r="D515" s="103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5"/>
      <c r="T515" s="105"/>
    </row>
    <row r="516" spans="1:20" ht="13.2">
      <c r="A516" s="166"/>
      <c r="B516" s="166"/>
      <c r="C516" s="167"/>
      <c r="D516" s="103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5"/>
      <c r="T516" s="105"/>
    </row>
    <row r="517" spans="1:20" ht="13.2">
      <c r="A517" s="166"/>
      <c r="B517" s="166"/>
      <c r="C517" s="167"/>
      <c r="D517" s="103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5"/>
      <c r="T517" s="105"/>
    </row>
    <row r="518" spans="1:20" ht="13.2">
      <c r="A518" s="166"/>
      <c r="B518" s="166"/>
      <c r="C518" s="167"/>
      <c r="D518" s="103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5"/>
      <c r="T518" s="105"/>
    </row>
    <row r="519" spans="1:20" ht="13.2">
      <c r="A519" s="166"/>
      <c r="B519" s="166"/>
      <c r="C519" s="167"/>
      <c r="D519" s="103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5"/>
      <c r="T519" s="105"/>
    </row>
    <row r="520" spans="1:20" ht="13.2">
      <c r="A520" s="166"/>
      <c r="B520" s="166"/>
      <c r="C520" s="167"/>
      <c r="D520" s="103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5"/>
      <c r="T520" s="105"/>
    </row>
    <row r="521" spans="1:20" ht="13.2">
      <c r="A521" s="166"/>
      <c r="B521" s="166"/>
      <c r="C521" s="167"/>
      <c r="D521" s="103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5"/>
      <c r="T521" s="105"/>
    </row>
    <row r="522" spans="1:20" ht="13.2">
      <c r="A522" s="166"/>
      <c r="B522" s="166"/>
      <c r="C522" s="167"/>
      <c r="D522" s="103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5"/>
      <c r="T522" s="105"/>
    </row>
    <row r="523" spans="1:20" ht="13.2">
      <c r="A523" s="166"/>
      <c r="B523" s="166"/>
      <c r="C523" s="167"/>
      <c r="D523" s="103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5"/>
      <c r="T523" s="105"/>
    </row>
    <row r="524" spans="1:20" ht="13.2">
      <c r="A524" s="166"/>
      <c r="B524" s="166"/>
      <c r="C524" s="167"/>
      <c r="D524" s="103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5"/>
      <c r="T524" s="105"/>
    </row>
    <row r="525" spans="1:20" ht="13.2">
      <c r="A525" s="166"/>
      <c r="B525" s="166"/>
      <c r="C525" s="167"/>
      <c r="D525" s="103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5"/>
      <c r="T525" s="105"/>
    </row>
    <row r="526" spans="1:20" ht="13.2">
      <c r="A526" s="166"/>
      <c r="B526" s="166"/>
      <c r="C526" s="167"/>
      <c r="D526" s="103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5"/>
      <c r="T526" s="105"/>
    </row>
    <row r="527" spans="1:20" ht="13.2">
      <c r="A527" s="166"/>
      <c r="B527" s="166"/>
      <c r="C527" s="167"/>
      <c r="D527" s="103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5"/>
      <c r="T527" s="105"/>
    </row>
    <row r="528" spans="1:20" ht="13.2">
      <c r="A528" s="166"/>
      <c r="B528" s="166"/>
      <c r="C528" s="167"/>
      <c r="D528" s="103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5"/>
      <c r="T528" s="105"/>
    </row>
    <row r="529" spans="1:20" ht="13.2">
      <c r="A529" s="166"/>
      <c r="B529" s="166"/>
      <c r="C529" s="167"/>
      <c r="D529" s="103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5"/>
      <c r="T529" s="105"/>
    </row>
    <row r="530" spans="1:20" ht="13.2">
      <c r="A530" s="166"/>
      <c r="B530" s="166"/>
      <c r="C530" s="167"/>
      <c r="D530" s="103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5"/>
      <c r="T530" s="105"/>
    </row>
    <row r="531" spans="1:20" ht="13.2">
      <c r="A531" s="166"/>
      <c r="B531" s="166"/>
      <c r="C531" s="167"/>
      <c r="D531" s="103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5"/>
      <c r="T531" s="105"/>
    </row>
    <row r="532" spans="1:20" ht="13.2">
      <c r="A532" s="166"/>
      <c r="B532" s="166"/>
      <c r="C532" s="167"/>
      <c r="D532" s="103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5"/>
      <c r="T532" s="105"/>
    </row>
    <row r="533" spans="1:20" ht="13.2">
      <c r="A533" s="166"/>
      <c r="B533" s="166"/>
      <c r="C533" s="167"/>
      <c r="D533" s="103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5"/>
      <c r="T533" s="105"/>
    </row>
    <row r="534" spans="1:20" ht="13.2">
      <c r="A534" s="166"/>
      <c r="B534" s="166"/>
      <c r="C534" s="167"/>
      <c r="D534" s="103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5"/>
      <c r="T534" s="105"/>
    </row>
    <row r="535" spans="1:20" ht="13.2">
      <c r="A535" s="166"/>
      <c r="B535" s="166"/>
      <c r="C535" s="167"/>
      <c r="D535" s="103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5"/>
      <c r="T535" s="105"/>
    </row>
    <row r="536" spans="1:20" ht="13.2">
      <c r="A536" s="166"/>
      <c r="B536" s="166"/>
      <c r="C536" s="167"/>
      <c r="D536" s="103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5"/>
      <c r="T536" s="105"/>
    </row>
    <row r="537" spans="1:20" ht="13.2">
      <c r="A537" s="166"/>
      <c r="B537" s="166"/>
      <c r="C537" s="167"/>
      <c r="D537" s="103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5"/>
      <c r="T537" s="105"/>
    </row>
    <row r="538" spans="1:20" ht="13.2">
      <c r="A538" s="166"/>
      <c r="B538" s="166"/>
      <c r="C538" s="167"/>
      <c r="D538" s="103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5"/>
      <c r="T538" s="105"/>
    </row>
    <row r="539" spans="1:20" ht="13.2">
      <c r="A539" s="166"/>
      <c r="B539" s="166"/>
      <c r="C539" s="167"/>
      <c r="D539" s="103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5"/>
      <c r="T539" s="105"/>
    </row>
    <row r="540" spans="1:20" ht="13.2">
      <c r="A540" s="166"/>
      <c r="B540" s="166"/>
      <c r="C540" s="167"/>
      <c r="D540" s="103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5"/>
      <c r="T540" s="105"/>
    </row>
    <row r="541" spans="1:20" ht="13.2">
      <c r="A541" s="166"/>
      <c r="B541" s="166"/>
      <c r="C541" s="167"/>
      <c r="D541" s="103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5"/>
      <c r="T541" s="105"/>
    </row>
    <row r="542" spans="1:20" ht="13.2">
      <c r="A542" s="166"/>
      <c r="B542" s="166"/>
      <c r="C542" s="167"/>
      <c r="D542" s="103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5"/>
      <c r="T542" s="105"/>
    </row>
    <row r="543" spans="1:20" ht="13.2">
      <c r="A543" s="166"/>
      <c r="B543" s="166"/>
      <c r="C543" s="167"/>
      <c r="D543" s="103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5"/>
      <c r="T543" s="105"/>
    </row>
    <row r="544" spans="1:20" ht="13.2">
      <c r="A544" s="166"/>
      <c r="B544" s="166"/>
      <c r="C544" s="167"/>
      <c r="D544" s="103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5"/>
      <c r="T544" s="105"/>
    </row>
    <row r="545" spans="1:20" ht="13.2">
      <c r="A545" s="166"/>
      <c r="B545" s="166"/>
      <c r="C545" s="167"/>
      <c r="D545" s="103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5"/>
      <c r="T545" s="105"/>
    </row>
    <row r="546" spans="1:20" ht="13.2">
      <c r="A546" s="166"/>
      <c r="B546" s="166"/>
      <c r="C546" s="167"/>
      <c r="D546" s="103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5"/>
      <c r="T546" s="105"/>
    </row>
    <row r="547" spans="1:20" ht="13.2">
      <c r="A547" s="166"/>
      <c r="B547" s="166"/>
      <c r="C547" s="167"/>
      <c r="D547" s="103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5"/>
      <c r="T547" s="105"/>
    </row>
    <row r="548" spans="1:20" ht="13.2">
      <c r="A548" s="166"/>
      <c r="B548" s="166"/>
      <c r="C548" s="167"/>
      <c r="D548" s="103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5"/>
      <c r="T548" s="105"/>
    </row>
    <row r="549" spans="1:20" ht="13.2">
      <c r="A549" s="166"/>
      <c r="B549" s="166"/>
      <c r="C549" s="167"/>
      <c r="D549" s="103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5"/>
      <c r="T549" s="105"/>
    </row>
    <row r="550" spans="1:20" ht="13.2">
      <c r="A550" s="166"/>
      <c r="B550" s="166"/>
      <c r="C550" s="167"/>
      <c r="D550" s="103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5"/>
      <c r="T550" s="105"/>
    </row>
    <row r="551" spans="1:20" ht="13.2">
      <c r="A551" s="166"/>
      <c r="B551" s="166"/>
      <c r="C551" s="167"/>
      <c r="D551" s="103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5"/>
      <c r="T551" s="105"/>
    </row>
    <row r="552" spans="1:20" ht="13.2">
      <c r="A552" s="166"/>
      <c r="B552" s="166"/>
      <c r="C552" s="167"/>
      <c r="D552" s="103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5"/>
      <c r="T552" s="105"/>
    </row>
    <row r="553" spans="1:20" ht="13.2">
      <c r="A553" s="166"/>
      <c r="B553" s="166"/>
      <c r="C553" s="167"/>
      <c r="D553" s="103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5"/>
      <c r="T553" s="105"/>
    </row>
    <row r="554" spans="1:20" ht="13.2">
      <c r="A554" s="166"/>
      <c r="B554" s="166"/>
      <c r="C554" s="167"/>
      <c r="D554" s="103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5"/>
      <c r="T554" s="105"/>
    </row>
    <row r="555" spans="1:20" ht="13.2">
      <c r="A555" s="166"/>
      <c r="B555" s="166"/>
      <c r="C555" s="167"/>
      <c r="D555" s="103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5"/>
      <c r="T555" s="105"/>
    </row>
    <row r="556" spans="1:20" ht="13.2">
      <c r="A556" s="166"/>
      <c r="B556" s="166"/>
      <c r="C556" s="167"/>
      <c r="D556" s="103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5"/>
      <c r="T556" s="105"/>
    </row>
    <row r="557" spans="1:20" ht="13.2">
      <c r="A557" s="166"/>
      <c r="B557" s="166"/>
      <c r="C557" s="167"/>
      <c r="D557" s="103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5"/>
      <c r="T557" s="105"/>
    </row>
    <row r="558" spans="1:20" ht="13.2">
      <c r="A558" s="166"/>
      <c r="B558" s="166"/>
      <c r="C558" s="167"/>
      <c r="D558" s="103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5"/>
      <c r="T558" s="105"/>
    </row>
    <row r="559" spans="1:20" ht="13.2">
      <c r="A559" s="166"/>
      <c r="B559" s="166"/>
      <c r="C559" s="167"/>
      <c r="D559" s="103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5"/>
      <c r="T559" s="105"/>
    </row>
    <row r="560" spans="1:20" ht="13.2">
      <c r="A560" s="166"/>
      <c r="B560" s="166"/>
      <c r="C560" s="167"/>
      <c r="D560" s="103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5"/>
      <c r="T560" s="105"/>
    </row>
    <row r="561" spans="1:20" ht="13.2">
      <c r="A561" s="166"/>
      <c r="B561" s="166"/>
      <c r="C561" s="167"/>
      <c r="D561" s="103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5"/>
      <c r="T561" s="105"/>
    </row>
    <row r="562" spans="1:20" ht="13.2">
      <c r="A562" s="166"/>
      <c r="B562" s="166"/>
      <c r="C562" s="167"/>
      <c r="D562" s="103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5"/>
      <c r="T562" s="105"/>
    </row>
    <row r="563" spans="1:20" ht="13.2">
      <c r="A563" s="166"/>
      <c r="B563" s="166"/>
      <c r="C563" s="167"/>
      <c r="D563" s="103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5"/>
      <c r="T563" s="105"/>
    </row>
    <row r="564" spans="1:20" ht="13.2">
      <c r="A564" s="166"/>
      <c r="B564" s="166"/>
      <c r="C564" s="167"/>
      <c r="D564" s="103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5"/>
      <c r="T564" s="105"/>
    </row>
    <row r="565" spans="1:20" ht="13.2">
      <c r="A565" s="166"/>
      <c r="B565" s="166"/>
      <c r="C565" s="167"/>
      <c r="D565" s="103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5"/>
      <c r="T565" s="105"/>
    </row>
    <row r="566" spans="1:20" ht="13.2">
      <c r="A566" s="166"/>
      <c r="B566" s="166"/>
      <c r="C566" s="167"/>
      <c r="D566" s="103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5"/>
      <c r="T566" s="105"/>
    </row>
    <row r="567" spans="1:20" ht="13.2">
      <c r="A567" s="166"/>
      <c r="B567" s="166"/>
      <c r="C567" s="167"/>
      <c r="D567" s="103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5"/>
      <c r="T567" s="105"/>
    </row>
    <row r="568" spans="1:20" ht="13.2">
      <c r="A568" s="166"/>
      <c r="B568" s="166"/>
      <c r="C568" s="167"/>
      <c r="D568" s="103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5"/>
      <c r="T568" s="105"/>
    </row>
    <row r="569" spans="1:20" ht="13.2">
      <c r="A569" s="166"/>
      <c r="B569" s="166"/>
      <c r="C569" s="167"/>
      <c r="D569" s="103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5"/>
      <c r="T569" s="105"/>
    </row>
    <row r="570" spans="1:20" ht="13.2">
      <c r="A570" s="166"/>
      <c r="B570" s="166"/>
      <c r="C570" s="167"/>
      <c r="D570" s="103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5"/>
      <c r="T570" s="105"/>
    </row>
    <row r="571" spans="1:20" ht="13.2">
      <c r="A571" s="166"/>
      <c r="B571" s="166"/>
      <c r="C571" s="167"/>
      <c r="D571" s="103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5"/>
      <c r="T571" s="105"/>
    </row>
    <row r="572" spans="1:20" ht="13.2">
      <c r="A572" s="166"/>
      <c r="B572" s="166"/>
      <c r="C572" s="167"/>
      <c r="D572" s="103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5"/>
      <c r="T572" s="105"/>
    </row>
    <row r="573" spans="1:20" ht="13.2">
      <c r="A573" s="166"/>
      <c r="B573" s="166"/>
      <c r="C573" s="167"/>
      <c r="D573" s="103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5"/>
      <c r="T573" s="105"/>
    </row>
    <row r="574" spans="1:20" ht="13.2">
      <c r="A574" s="166"/>
      <c r="B574" s="166"/>
      <c r="C574" s="167"/>
      <c r="D574" s="103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5"/>
      <c r="T574" s="105"/>
    </row>
    <row r="575" spans="1:20" ht="13.2">
      <c r="A575" s="166"/>
      <c r="B575" s="166"/>
      <c r="C575" s="167"/>
      <c r="D575" s="103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5"/>
      <c r="T575" s="105"/>
    </row>
    <row r="576" spans="1:20" ht="13.2">
      <c r="A576" s="166"/>
      <c r="B576" s="166"/>
      <c r="C576" s="167"/>
      <c r="D576" s="103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5"/>
      <c r="T576" s="105"/>
    </row>
    <row r="577" spans="1:20" ht="13.2">
      <c r="A577" s="166"/>
      <c r="B577" s="166"/>
      <c r="C577" s="167"/>
      <c r="D577" s="103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5"/>
      <c r="T577" s="105"/>
    </row>
    <row r="578" spans="1:20" ht="13.2">
      <c r="A578" s="166"/>
      <c r="B578" s="166"/>
      <c r="C578" s="167"/>
      <c r="D578" s="103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5"/>
      <c r="T578" s="105"/>
    </row>
    <row r="579" spans="1:20" ht="13.2">
      <c r="A579" s="166"/>
      <c r="B579" s="166"/>
      <c r="C579" s="167"/>
      <c r="D579" s="103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5"/>
      <c r="T579" s="105"/>
    </row>
    <row r="580" spans="1:20" ht="13.2">
      <c r="A580" s="166"/>
      <c r="B580" s="166"/>
      <c r="C580" s="167"/>
      <c r="D580" s="103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5"/>
      <c r="T580" s="105"/>
    </row>
    <row r="581" spans="1:20" ht="13.2">
      <c r="A581" s="166"/>
      <c r="B581" s="166"/>
      <c r="C581" s="167"/>
      <c r="D581" s="103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5"/>
      <c r="T581" s="105"/>
    </row>
    <row r="582" spans="1:20" ht="13.2">
      <c r="A582" s="166"/>
      <c r="B582" s="166"/>
      <c r="C582" s="167"/>
      <c r="D582" s="103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5"/>
      <c r="T582" s="105"/>
    </row>
    <row r="583" spans="1:20" ht="13.2">
      <c r="A583" s="166"/>
      <c r="B583" s="166"/>
      <c r="C583" s="167"/>
      <c r="D583" s="103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5"/>
      <c r="T583" s="105"/>
    </row>
    <row r="584" spans="1:20" ht="13.2">
      <c r="A584" s="166"/>
      <c r="B584" s="166"/>
      <c r="C584" s="167"/>
      <c r="D584" s="103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5"/>
      <c r="T584" s="105"/>
    </row>
    <row r="585" spans="1:20" ht="13.2">
      <c r="A585" s="166"/>
      <c r="B585" s="166"/>
      <c r="C585" s="167"/>
      <c r="D585" s="103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5"/>
      <c r="T585" s="105"/>
    </row>
    <row r="586" spans="1:20" ht="13.2">
      <c r="A586" s="166"/>
      <c r="B586" s="166"/>
      <c r="C586" s="167"/>
      <c r="D586" s="103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5"/>
      <c r="T586" s="105"/>
    </row>
    <row r="587" spans="1:20" ht="13.2">
      <c r="A587" s="166"/>
      <c r="B587" s="166"/>
      <c r="C587" s="167"/>
      <c r="D587" s="103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5"/>
      <c r="T587" s="105"/>
    </row>
    <row r="588" spans="1:20" ht="13.2">
      <c r="A588" s="166"/>
      <c r="B588" s="166"/>
      <c r="C588" s="167"/>
      <c r="D588" s="103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5"/>
      <c r="T588" s="105"/>
    </row>
    <row r="589" spans="1:20" ht="13.2">
      <c r="A589" s="166"/>
      <c r="B589" s="166"/>
      <c r="C589" s="167"/>
      <c r="D589" s="103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5"/>
      <c r="T589" s="105"/>
    </row>
    <row r="590" spans="1:20" ht="13.2">
      <c r="A590" s="166"/>
      <c r="B590" s="166"/>
      <c r="C590" s="167"/>
      <c r="D590" s="103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5"/>
      <c r="T590" s="105"/>
    </row>
    <row r="591" spans="1:20" ht="13.2">
      <c r="A591" s="166"/>
      <c r="B591" s="166"/>
      <c r="C591" s="167"/>
      <c r="D591" s="103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5"/>
      <c r="T591" s="105"/>
    </row>
    <row r="592" spans="1:20" ht="13.2">
      <c r="A592" s="166"/>
      <c r="B592" s="166"/>
      <c r="C592" s="167"/>
      <c r="D592" s="103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5"/>
      <c r="T592" s="105"/>
    </row>
    <row r="593" spans="1:20" ht="13.2">
      <c r="A593" s="166"/>
      <c r="B593" s="166"/>
      <c r="C593" s="167"/>
      <c r="D593" s="103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5"/>
      <c r="T593" s="105"/>
    </row>
    <row r="594" spans="1:20" ht="13.2">
      <c r="A594" s="166"/>
      <c r="B594" s="166"/>
      <c r="C594" s="167"/>
      <c r="D594" s="103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5"/>
      <c r="T594" s="105"/>
    </row>
    <row r="595" spans="1:20" ht="13.2">
      <c r="A595" s="166"/>
      <c r="B595" s="166"/>
      <c r="C595" s="167"/>
      <c r="D595" s="103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5"/>
      <c r="T595" s="105"/>
    </row>
    <row r="596" spans="1:20" ht="13.2">
      <c r="A596" s="166"/>
      <c r="B596" s="166"/>
      <c r="C596" s="167"/>
      <c r="D596" s="103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5"/>
      <c r="T596" s="105"/>
    </row>
    <row r="597" spans="1:20" ht="13.2">
      <c r="A597" s="166"/>
      <c r="B597" s="166"/>
      <c r="C597" s="167"/>
      <c r="D597" s="103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5"/>
      <c r="T597" s="105"/>
    </row>
    <row r="598" spans="1:20" ht="13.2">
      <c r="A598" s="166"/>
      <c r="B598" s="166"/>
      <c r="C598" s="167"/>
      <c r="D598" s="103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5"/>
      <c r="T598" s="105"/>
    </row>
    <row r="599" spans="1:20" ht="13.2">
      <c r="A599" s="166"/>
      <c r="B599" s="166"/>
      <c r="C599" s="167"/>
      <c r="D599" s="103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5"/>
      <c r="T599" s="105"/>
    </row>
    <row r="600" spans="1:20" ht="13.2">
      <c r="A600" s="166"/>
      <c r="B600" s="166"/>
      <c r="C600" s="167"/>
      <c r="D600" s="103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5"/>
      <c r="T600" s="105"/>
    </row>
    <row r="601" spans="1:20" ht="13.2">
      <c r="A601" s="166"/>
      <c r="B601" s="166"/>
      <c r="C601" s="167"/>
      <c r="D601" s="103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5"/>
      <c r="T601" s="105"/>
    </row>
    <row r="602" spans="1:20" ht="13.2">
      <c r="A602" s="166"/>
      <c r="B602" s="166"/>
      <c r="C602" s="167"/>
      <c r="D602" s="103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5"/>
      <c r="T602" s="105"/>
    </row>
    <row r="603" spans="1:20" ht="13.2">
      <c r="A603" s="166"/>
      <c r="B603" s="166"/>
      <c r="C603" s="167"/>
      <c r="D603" s="103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5"/>
      <c r="T603" s="105"/>
    </row>
    <row r="604" spans="1:20" ht="13.2">
      <c r="A604" s="166"/>
      <c r="B604" s="166"/>
      <c r="C604" s="167"/>
      <c r="D604" s="103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5"/>
      <c r="T604" s="105"/>
    </row>
    <row r="605" spans="1:20" ht="13.2">
      <c r="A605" s="166"/>
      <c r="B605" s="166"/>
      <c r="C605" s="167"/>
      <c r="D605" s="103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5"/>
      <c r="T605" s="105"/>
    </row>
    <row r="606" spans="1:20" ht="13.2">
      <c r="A606" s="166"/>
      <c r="B606" s="166"/>
      <c r="C606" s="167"/>
      <c r="D606" s="103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5"/>
      <c r="T606" s="105"/>
    </row>
    <row r="607" spans="1:20" ht="13.2">
      <c r="A607" s="166"/>
      <c r="B607" s="166"/>
      <c r="C607" s="167"/>
      <c r="D607" s="103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5"/>
      <c r="T607" s="105"/>
    </row>
    <row r="608" spans="1:20" ht="13.2">
      <c r="A608" s="166"/>
      <c r="B608" s="166"/>
      <c r="C608" s="167"/>
      <c r="D608" s="103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5"/>
      <c r="T608" s="105"/>
    </row>
    <row r="609" spans="1:20" ht="13.2">
      <c r="A609" s="166"/>
      <c r="B609" s="166"/>
      <c r="C609" s="167"/>
      <c r="D609" s="103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5"/>
      <c r="T609" s="105"/>
    </row>
    <row r="610" spans="1:20" ht="13.2">
      <c r="A610" s="166"/>
      <c r="B610" s="166"/>
      <c r="C610" s="167"/>
      <c r="D610" s="103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5"/>
      <c r="T610" s="105"/>
    </row>
    <row r="611" spans="1:20" ht="13.2">
      <c r="A611" s="166"/>
      <c r="B611" s="166"/>
      <c r="C611" s="167"/>
      <c r="D611" s="103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5"/>
      <c r="T611" s="105"/>
    </row>
    <row r="612" spans="1:20" ht="13.2">
      <c r="A612" s="166"/>
      <c r="B612" s="166"/>
      <c r="C612" s="167"/>
      <c r="D612" s="103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5"/>
      <c r="T612" s="105"/>
    </row>
    <row r="613" spans="1:20" ht="13.2">
      <c r="A613" s="166"/>
      <c r="B613" s="166"/>
      <c r="C613" s="167"/>
      <c r="D613" s="103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5"/>
      <c r="T613" s="105"/>
    </row>
    <row r="614" spans="1:20" ht="13.2">
      <c r="A614" s="166"/>
      <c r="B614" s="166"/>
      <c r="C614" s="167"/>
      <c r="D614" s="103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5"/>
      <c r="T614" s="105"/>
    </row>
    <row r="615" spans="1:20" ht="13.2">
      <c r="A615" s="166"/>
      <c r="B615" s="166"/>
      <c r="C615" s="167"/>
      <c r="D615" s="103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5"/>
      <c r="T615" s="105"/>
    </row>
    <row r="616" spans="1:20" ht="13.2">
      <c r="A616" s="166"/>
      <c r="B616" s="166"/>
      <c r="C616" s="167"/>
      <c r="D616" s="103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5"/>
      <c r="T616" s="105"/>
    </row>
    <row r="617" spans="1:20" ht="13.2">
      <c r="A617" s="166"/>
      <c r="B617" s="166"/>
      <c r="C617" s="167"/>
      <c r="D617" s="103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5"/>
      <c r="T617" s="105"/>
    </row>
    <row r="618" spans="1:20" ht="13.2">
      <c r="A618" s="166"/>
      <c r="B618" s="166"/>
      <c r="C618" s="167"/>
      <c r="D618" s="103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5"/>
      <c r="T618" s="105"/>
    </row>
    <row r="619" spans="1:20" ht="13.2">
      <c r="A619" s="166"/>
      <c r="B619" s="166"/>
      <c r="C619" s="167"/>
      <c r="D619" s="103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5"/>
      <c r="T619" s="105"/>
    </row>
    <row r="620" spans="1:20" ht="13.2">
      <c r="A620" s="166"/>
      <c r="B620" s="166"/>
      <c r="C620" s="167"/>
      <c r="D620" s="103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5"/>
      <c r="T620" s="105"/>
    </row>
    <row r="621" spans="1:20" ht="13.2">
      <c r="A621" s="166"/>
      <c r="B621" s="166"/>
      <c r="C621" s="167"/>
      <c r="D621" s="103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5"/>
      <c r="T621" s="105"/>
    </row>
    <row r="622" spans="1:20" ht="13.2">
      <c r="A622" s="166"/>
      <c r="B622" s="166"/>
      <c r="C622" s="167"/>
      <c r="D622" s="103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5"/>
      <c r="T622" s="105"/>
    </row>
    <row r="623" spans="1:20" ht="13.2">
      <c r="A623" s="166"/>
      <c r="B623" s="166"/>
      <c r="C623" s="167"/>
      <c r="D623" s="103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5"/>
      <c r="T623" s="105"/>
    </row>
    <row r="624" spans="1:20" ht="13.2">
      <c r="A624" s="166"/>
      <c r="B624" s="166"/>
      <c r="C624" s="167"/>
      <c r="D624" s="103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5"/>
      <c r="T624" s="105"/>
    </row>
    <row r="625" spans="1:20" ht="13.2">
      <c r="A625" s="166"/>
      <c r="B625" s="166"/>
      <c r="C625" s="167"/>
      <c r="D625" s="103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5"/>
      <c r="T625" s="105"/>
    </row>
    <row r="626" spans="1:20" ht="13.2">
      <c r="A626" s="166"/>
      <c r="B626" s="166"/>
      <c r="C626" s="167"/>
      <c r="D626" s="103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5"/>
      <c r="T626" s="105"/>
    </row>
    <row r="627" spans="1:20" ht="13.2">
      <c r="A627" s="166"/>
      <c r="B627" s="166"/>
      <c r="C627" s="167"/>
      <c r="D627" s="103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5"/>
      <c r="T627" s="105"/>
    </row>
    <row r="628" spans="1:20" ht="13.2">
      <c r="A628" s="166"/>
      <c r="B628" s="166"/>
      <c r="C628" s="167"/>
      <c r="D628" s="103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5"/>
      <c r="T628" s="105"/>
    </row>
    <row r="629" spans="1:20" ht="13.2">
      <c r="A629" s="166"/>
      <c r="B629" s="166"/>
      <c r="C629" s="167"/>
      <c r="D629" s="103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5"/>
      <c r="T629" s="105"/>
    </row>
    <row r="630" spans="1:20" ht="13.2">
      <c r="A630" s="166"/>
      <c r="B630" s="166"/>
      <c r="C630" s="167"/>
      <c r="D630" s="103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5"/>
      <c r="T630" s="105"/>
    </row>
    <row r="631" spans="1:20" ht="13.2">
      <c r="A631" s="166"/>
      <c r="B631" s="166"/>
      <c r="C631" s="167"/>
      <c r="D631" s="103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5"/>
      <c r="T631" s="105"/>
    </row>
    <row r="632" spans="1:20" ht="13.2">
      <c r="A632" s="166"/>
      <c r="B632" s="166"/>
      <c r="C632" s="167"/>
      <c r="D632" s="103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5"/>
      <c r="T632" s="105"/>
    </row>
    <row r="633" spans="1:20" ht="13.2">
      <c r="A633" s="166"/>
      <c r="B633" s="166"/>
      <c r="C633" s="167"/>
      <c r="D633" s="103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5"/>
      <c r="T633" s="105"/>
    </row>
    <row r="634" spans="1:20" ht="13.2">
      <c r="A634" s="166"/>
      <c r="B634" s="166"/>
      <c r="C634" s="167"/>
      <c r="D634" s="103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5"/>
      <c r="T634" s="105"/>
    </row>
    <row r="635" spans="1:20" ht="13.2">
      <c r="A635" s="166"/>
      <c r="B635" s="166"/>
      <c r="C635" s="167"/>
      <c r="D635" s="103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5"/>
      <c r="T635" s="105"/>
    </row>
    <row r="636" spans="1:20" ht="13.2">
      <c r="A636" s="166"/>
      <c r="B636" s="166"/>
      <c r="C636" s="167"/>
      <c r="D636" s="103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5"/>
      <c r="T636" s="105"/>
    </row>
    <row r="637" spans="1:20" ht="13.2">
      <c r="A637" s="166"/>
      <c r="B637" s="166"/>
      <c r="C637" s="167"/>
      <c r="D637" s="103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5"/>
      <c r="T637" s="105"/>
    </row>
    <row r="638" spans="1:20" ht="13.2">
      <c r="A638" s="166"/>
      <c r="B638" s="166"/>
      <c r="C638" s="167"/>
      <c r="D638" s="103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5"/>
      <c r="T638" s="105"/>
    </row>
    <row r="639" spans="1:20" ht="13.2">
      <c r="A639" s="166"/>
      <c r="B639" s="166"/>
      <c r="C639" s="167"/>
      <c r="D639" s="103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5"/>
      <c r="T639" s="105"/>
    </row>
    <row r="640" spans="1:20" ht="13.2">
      <c r="A640" s="166"/>
      <c r="B640" s="166"/>
      <c r="C640" s="167"/>
      <c r="D640" s="103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5"/>
      <c r="T640" s="105"/>
    </row>
    <row r="641" spans="1:20" ht="13.2">
      <c r="A641" s="166"/>
      <c r="B641" s="166"/>
      <c r="C641" s="167"/>
      <c r="D641" s="103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5"/>
      <c r="T641" s="105"/>
    </row>
    <row r="642" spans="1:20" ht="13.2">
      <c r="A642" s="166"/>
      <c r="B642" s="166"/>
      <c r="C642" s="167"/>
      <c r="D642" s="103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5"/>
      <c r="T642" s="105"/>
    </row>
    <row r="643" spans="1:20" ht="13.2">
      <c r="A643" s="166"/>
      <c r="B643" s="166"/>
      <c r="C643" s="167"/>
      <c r="D643" s="103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5"/>
      <c r="T643" s="105"/>
    </row>
    <row r="644" spans="1:20" ht="13.2">
      <c r="A644" s="166"/>
      <c r="B644" s="166"/>
      <c r="C644" s="167"/>
      <c r="D644" s="103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5"/>
      <c r="T644" s="105"/>
    </row>
    <row r="645" spans="1:20" ht="13.2">
      <c r="A645" s="166"/>
      <c r="B645" s="166"/>
      <c r="C645" s="167"/>
      <c r="D645" s="103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5"/>
      <c r="T645" s="105"/>
    </row>
    <row r="646" spans="1:20" ht="13.2">
      <c r="A646" s="166"/>
      <c r="B646" s="166"/>
      <c r="C646" s="167"/>
      <c r="D646" s="103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5"/>
      <c r="T646" s="105"/>
    </row>
    <row r="647" spans="1:20" ht="13.2">
      <c r="A647" s="166"/>
      <c r="B647" s="166"/>
      <c r="C647" s="167"/>
      <c r="D647" s="103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5"/>
      <c r="T647" s="105"/>
    </row>
    <row r="648" spans="1:20" ht="13.2">
      <c r="A648" s="166"/>
      <c r="B648" s="166"/>
      <c r="C648" s="167"/>
      <c r="D648" s="103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5"/>
      <c r="T648" s="105"/>
    </row>
    <row r="649" spans="1:20" ht="13.2">
      <c r="A649" s="166"/>
      <c r="B649" s="166"/>
      <c r="C649" s="167"/>
      <c r="D649" s="103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5"/>
      <c r="T649" s="105"/>
    </row>
    <row r="650" spans="1:20" ht="13.2">
      <c r="A650" s="166"/>
      <c r="B650" s="166"/>
      <c r="C650" s="167"/>
      <c r="D650" s="103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5"/>
      <c r="T650" s="105"/>
    </row>
    <row r="651" spans="1:20" ht="13.2">
      <c r="A651" s="166"/>
      <c r="B651" s="166"/>
      <c r="C651" s="167"/>
      <c r="D651" s="103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5"/>
      <c r="T651" s="105"/>
    </row>
    <row r="652" spans="1:20" ht="13.2">
      <c r="A652" s="166"/>
      <c r="B652" s="166"/>
      <c r="C652" s="167"/>
      <c r="D652" s="103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5"/>
      <c r="T652" s="105"/>
    </row>
    <row r="653" spans="1:20" ht="13.2">
      <c r="A653" s="166"/>
      <c r="B653" s="166"/>
      <c r="C653" s="167"/>
      <c r="D653" s="103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5"/>
      <c r="T653" s="105"/>
    </row>
    <row r="654" spans="1:20" ht="13.2">
      <c r="A654" s="166"/>
      <c r="B654" s="166"/>
      <c r="C654" s="167"/>
      <c r="D654" s="103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5"/>
      <c r="T654" s="105"/>
    </row>
    <row r="655" spans="1:20" ht="13.2">
      <c r="A655" s="166"/>
      <c r="B655" s="166"/>
      <c r="C655" s="167"/>
      <c r="D655" s="103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5"/>
      <c r="T655" s="105"/>
    </row>
    <row r="656" spans="1:20" ht="13.2">
      <c r="A656" s="166"/>
      <c r="B656" s="166"/>
      <c r="C656" s="167"/>
      <c r="D656" s="103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5"/>
      <c r="T656" s="105"/>
    </row>
    <row r="657" spans="1:20" ht="13.2">
      <c r="A657" s="166"/>
      <c r="B657" s="166"/>
      <c r="C657" s="167"/>
      <c r="D657" s="103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5"/>
      <c r="T657" s="105"/>
    </row>
    <row r="658" spans="1:20" ht="13.2">
      <c r="A658" s="166"/>
      <c r="B658" s="166"/>
      <c r="C658" s="167"/>
      <c r="D658" s="103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5"/>
      <c r="T658" s="105"/>
    </row>
    <row r="659" spans="1:20" ht="13.2">
      <c r="A659" s="166"/>
      <c r="B659" s="166"/>
      <c r="C659" s="167"/>
      <c r="D659" s="103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5"/>
      <c r="T659" s="105"/>
    </row>
    <row r="660" spans="1:20" ht="13.2">
      <c r="A660" s="166"/>
      <c r="B660" s="166"/>
      <c r="C660" s="167"/>
      <c r="D660" s="103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5"/>
      <c r="T660" s="105"/>
    </row>
    <row r="661" spans="1:20" ht="13.2">
      <c r="A661" s="166"/>
      <c r="B661" s="166"/>
      <c r="C661" s="167"/>
      <c r="D661" s="103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5"/>
      <c r="T661" s="105"/>
    </row>
    <row r="662" spans="1:20" ht="13.2">
      <c r="A662" s="166"/>
      <c r="B662" s="166"/>
      <c r="C662" s="167"/>
      <c r="D662" s="103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5"/>
      <c r="T662" s="105"/>
    </row>
    <row r="663" spans="1:20" ht="13.2">
      <c r="A663" s="166"/>
      <c r="B663" s="166"/>
      <c r="C663" s="167"/>
      <c r="D663" s="103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5"/>
      <c r="T663" s="105"/>
    </row>
    <row r="664" spans="1:20" ht="13.2">
      <c r="A664" s="166"/>
      <c r="B664" s="166"/>
      <c r="C664" s="167"/>
      <c r="D664" s="103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5"/>
      <c r="T664" s="105"/>
    </row>
    <row r="665" spans="1:20" ht="13.2">
      <c r="A665" s="166"/>
      <c r="B665" s="166"/>
      <c r="C665" s="167"/>
      <c r="D665" s="103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5"/>
      <c r="T665" s="105"/>
    </row>
    <row r="666" spans="1:20" ht="13.2">
      <c r="A666" s="166"/>
      <c r="B666" s="166"/>
      <c r="C666" s="167"/>
      <c r="D666" s="103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5"/>
      <c r="T666" s="105"/>
    </row>
    <row r="667" spans="1:20" ht="13.2">
      <c r="A667" s="166"/>
      <c r="B667" s="166"/>
      <c r="C667" s="167"/>
      <c r="D667" s="103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5"/>
      <c r="T667" s="105"/>
    </row>
    <row r="668" spans="1:20" ht="13.2">
      <c r="A668" s="166"/>
      <c r="B668" s="166"/>
      <c r="C668" s="167"/>
      <c r="D668" s="103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5"/>
      <c r="T668" s="105"/>
    </row>
    <row r="669" spans="1:20" ht="13.2">
      <c r="A669" s="166"/>
      <c r="B669" s="166"/>
      <c r="C669" s="167"/>
      <c r="D669" s="103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5"/>
      <c r="T669" s="105"/>
    </row>
    <row r="670" spans="1:20" ht="13.2">
      <c r="A670" s="166"/>
      <c r="B670" s="166"/>
      <c r="C670" s="167"/>
      <c r="D670" s="103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5"/>
      <c r="T670" s="105"/>
    </row>
    <row r="671" spans="1:20" ht="13.2">
      <c r="A671" s="166"/>
      <c r="B671" s="166"/>
      <c r="C671" s="167"/>
      <c r="D671" s="103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5"/>
      <c r="T671" s="105"/>
    </row>
    <row r="672" spans="1:20" ht="13.2">
      <c r="A672" s="166"/>
      <c r="B672" s="166"/>
      <c r="C672" s="167"/>
      <c r="D672" s="103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5"/>
      <c r="T672" s="105"/>
    </row>
    <row r="673" spans="1:20" ht="13.2">
      <c r="A673" s="166"/>
      <c r="B673" s="166"/>
      <c r="C673" s="167"/>
      <c r="D673" s="103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5"/>
      <c r="T673" s="105"/>
    </row>
    <row r="674" spans="1:20" ht="13.2">
      <c r="A674" s="166"/>
      <c r="B674" s="166"/>
      <c r="C674" s="167"/>
      <c r="D674" s="103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5"/>
      <c r="T674" s="105"/>
    </row>
    <row r="675" spans="1:20" ht="13.2">
      <c r="A675" s="166"/>
      <c r="B675" s="166"/>
      <c r="C675" s="167"/>
      <c r="D675" s="103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5"/>
      <c r="T675" s="105"/>
    </row>
    <row r="676" spans="1:20" ht="13.2">
      <c r="A676" s="166"/>
      <c r="B676" s="166"/>
      <c r="C676" s="167"/>
      <c r="D676" s="103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5"/>
      <c r="T676" s="105"/>
    </row>
    <row r="677" spans="1:20" ht="13.2">
      <c r="A677" s="166"/>
      <c r="B677" s="166"/>
      <c r="C677" s="167"/>
      <c r="D677" s="103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5"/>
      <c r="T677" s="105"/>
    </row>
    <row r="678" spans="1:20" ht="13.2">
      <c r="A678" s="166"/>
      <c r="B678" s="166"/>
      <c r="C678" s="167"/>
      <c r="D678" s="103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5"/>
      <c r="T678" s="105"/>
    </row>
    <row r="679" spans="1:20" ht="13.2">
      <c r="A679" s="166"/>
      <c r="B679" s="166"/>
      <c r="C679" s="167"/>
      <c r="D679" s="103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5"/>
      <c r="T679" s="105"/>
    </row>
    <row r="680" spans="1:20" ht="13.2">
      <c r="A680" s="166"/>
      <c r="B680" s="166"/>
      <c r="C680" s="167"/>
      <c r="D680" s="103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5"/>
      <c r="T680" s="105"/>
    </row>
    <row r="681" spans="1:20" ht="13.2">
      <c r="A681" s="166"/>
      <c r="B681" s="166"/>
      <c r="C681" s="167"/>
      <c r="D681" s="103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5"/>
      <c r="T681" s="105"/>
    </row>
    <row r="682" spans="1:20" ht="13.2">
      <c r="A682" s="166"/>
      <c r="B682" s="166"/>
      <c r="C682" s="167"/>
      <c r="D682" s="103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5"/>
      <c r="T682" s="105"/>
    </row>
    <row r="683" spans="1:20" ht="13.2">
      <c r="A683" s="166"/>
      <c r="B683" s="166"/>
      <c r="C683" s="167"/>
      <c r="D683" s="103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5"/>
      <c r="T683" s="105"/>
    </row>
    <row r="684" spans="1:20" ht="13.2">
      <c r="A684" s="166"/>
      <c r="B684" s="166"/>
      <c r="C684" s="167"/>
      <c r="D684" s="103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5"/>
      <c r="T684" s="105"/>
    </row>
    <row r="685" spans="1:20" ht="13.2">
      <c r="A685" s="166"/>
      <c r="B685" s="166"/>
      <c r="C685" s="167"/>
      <c r="D685" s="103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5"/>
      <c r="T685" s="105"/>
    </row>
    <row r="686" spans="1:20" ht="13.2">
      <c r="A686" s="166"/>
      <c r="B686" s="166"/>
      <c r="C686" s="167"/>
      <c r="D686" s="103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5"/>
      <c r="T686" s="105"/>
    </row>
    <row r="687" spans="1:20" ht="13.2">
      <c r="A687" s="166"/>
      <c r="B687" s="166"/>
      <c r="C687" s="167"/>
      <c r="D687" s="103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5"/>
      <c r="T687" s="105"/>
    </row>
    <row r="688" spans="1:20" ht="13.2">
      <c r="A688" s="166"/>
      <c r="B688" s="166"/>
      <c r="C688" s="167"/>
      <c r="D688" s="103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5"/>
      <c r="T688" s="105"/>
    </row>
    <row r="689" spans="1:20" ht="13.2">
      <c r="A689" s="166"/>
      <c r="B689" s="166"/>
      <c r="C689" s="167"/>
      <c r="D689" s="103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5"/>
      <c r="T689" s="105"/>
    </row>
    <row r="690" spans="1:20" ht="13.2">
      <c r="A690" s="166"/>
      <c r="B690" s="166"/>
      <c r="C690" s="167"/>
      <c r="D690" s="103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5"/>
      <c r="T690" s="105"/>
    </row>
    <row r="691" spans="1:20" ht="13.2">
      <c r="A691" s="166"/>
      <c r="B691" s="166"/>
      <c r="C691" s="167"/>
      <c r="D691" s="103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5"/>
      <c r="T691" s="105"/>
    </row>
    <row r="692" spans="1:20" ht="13.2">
      <c r="A692" s="166"/>
      <c r="B692" s="166"/>
      <c r="C692" s="167"/>
      <c r="D692" s="103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5"/>
      <c r="T692" s="105"/>
    </row>
    <row r="693" spans="1:20" ht="13.2">
      <c r="A693" s="166"/>
      <c r="B693" s="166"/>
      <c r="C693" s="167"/>
      <c r="D693" s="103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5"/>
      <c r="T693" s="105"/>
    </row>
    <row r="694" spans="1:20" ht="13.2">
      <c r="A694" s="166"/>
      <c r="B694" s="166"/>
      <c r="C694" s="167"/>
      <c r="D694" s="103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5"/>
      <c r="T694" s="105"/>
    </row>
    <row r="695" spans="1:20" ht="13.2">
      <c r="A695" s="166"/>
      <c r="B695" s="166"/>
      <c r="C695" s="167"/>
      <c r="D695" s="103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5"/>
      <c r="T695" s="105"/>
    </row>
    <row r="696" spans="1:20" ht="13.2">
      <c r="A696" s="166"/>
      <c r="B696" s="166"/>
      <c r="C696" s="167"/>
      <c r="D696" s="103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5"/>
      <c r="T696" s="105"/>
    </row>
    <row r="697" spans="1:20" ht="13.2">
      <c r="A697" s="166"/>
      <c r="B697" s="166"/>
      <c r="C697" s="167"/>
      <c r="D697" s="103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5"/>
      <c r="T697" s="105"/>
    </row>
    <row r="698" spans="1:20" ht="13.2">
      <c r="A698" s="166"/>
      <c r="B698" s="166"/>
      <c r="C698" s="167"/>
      <c r="D698" s="103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5"/>
      <c r="T698" s="105"/>
    </row>
    <row r="699" spans="1:20" ht="13.2">
      <c r="A699" s="166"/>
      <c r="B699" s="166"/>
      <c r="C699" s="167"/>
      <c r="D699" s="103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5"/>
      <c r="T699" s="105"/>
    </row>
    <row r="700" spans="1:20" ht="13.2">
      <c r="A700" s="166"/>
      <c r="B700" s="166"/>
      <c r="C700" s="167"/>
      <c r="D700" s="103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5"/>
      <c r="T700" s="105"/>
    </row>
    <row r="701" spans="1:20" ht="13.2">
      <c r="A701" s="166"/>
      <c r="B701" s="166"/>
      <c r="C701" s="167"/>
      <c r="D701" s="103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5"/>
      <c r="T701" s="105"/>
    </row>
    <row r="702" spans="1:20" ht="13.2">
      <c r="A702" s="166"/>
      <c r="B702" s="166"/>
      <c r="C702" s="167"/>
      <c r="D702" s="103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5"/>
      <c r="T702" s="105"/>
    </row>
    <row r="703" spans="1:20" ht="13.2">
      <c r="A703" s="166"/>
      <c r="B703" s="166"/>
      <c r="C703" s="167"/>
      <c r="D703" s="103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5"/>
      <c r="T703" s="105"/>
    </row>
    <row r="704" spans="1:20" ht="13.2">
      <c r="A704" s="166"/>
      <c r="B704" s="166"/>
      <c r="C704" s="167"/>
      <c r="D704" s="103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5"/>
      <c r="T704" s="105"/>
    </row>
    <row r="705" spans="1:20" ht="13.2">
      <c r="A705" s="166"/>
      <c r="B705" s="166"/>
      <c r="C705" s="167"/>
      <c r="D705" s="103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5"/>
      <c r="T705" s="105"/>
    </row>
    <row r="706" spans="1:20" ht="13.2">
      <c r="A706" s="166"/>
      <c r="B706" s="166"/>
      <c r="C706" s="167"/>
      <c r="D706" s="103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5"/>
      <c r="T706" s="105"/>
    </row>
    <row r="707" spans="1:20" ht="13.2">
      <c r="A707" s="166"/>
      <c r="B707" s="166"/>
      <c r="C707" s="167"/>
      <c r="D707" s="103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5"/>
      <c r="T707" s="105"/>
    </row>
    <row r="708" spans="1:20" ht="13.2">
      <c r="A708" s="166"/>
      <c r="B708" s="166"/>
      <c r="C708" s="167"/>
      <c r="D708" s="103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5"/>
      <c r="T708" s="105"/>
    </row>
    <row r="709" spans="1:20" ht="13.2">
      <c r="A709" s="166"/>
      <c r="B709" s="166"/>
      <c r="C709" s="167"/>
      <c r="D709" s="103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5"/>
      <c r="T709" s="105"/>
    </row>
    <row r="710" spans="1:20" ht="13.2">
      <c r="A710" s="166"/>
      <c r="B710" s="166"/>
      <c r="C710" s="167"/>
      <c r="D710" s="103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5"/>
      <c r="T710" s="105"/>
    </row>
    <row r="711" spans="1:20" ht="13.2">
      <c r="A711" s="166"/>
      <c r="B711" s="166"/>
      <c r="C711" s="167"/>
      <c r="D711" s="103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5"/>
      <c r="T711" s="105"/>
    </row>
    <row r="712" spans="1:20" ht="13.2">
      <c r="A712" s="166"/>
      <c r="B712" s="166"/>
      <c r="C712" s="167"/>
      <c r="D712" s="103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5"/>
      <c r="T712" s="105"/>
    </row>
    <row r="713" spans="1:20" ht="13.2">
      <c r="A713" s="166"/>
      <c r="B713" s="166"/>
      <c r="C713" s="167"/>
      <c r="D713" s="103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5"/>
      <c r="T713" s="105"/>
    </row>
    <row r="714" spans="1:20" ht="13.2">
      <c r="A714" s="166"/>
      <c r="B714" s="166"/>
      <c r="C714" s="167"/>
      <c r="D714" s="103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5"/>
      <c r="T714" s="105"/>
    </row>
    <row r="715" spans="1:20" ht="13.2">
      <c r="A715" s="166"/>
      <c r="B715" s="166"/>
      <c r="C715" s="167"/>
      <c r="D715" s="103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5"/>
      <c r="T715" s="105"/>
    </row>
    <row r="716" spans="1:20" ht="13.2">
      <c r="A716" s="166"/>
      <c r="B716" s="166"/>
      <c r="C716" s="167"/>
      <c r="D716" s="103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5"/>
      <c r="T716" s="105"/>
    </row>
    <row r="717" spans="1:20" ht="13.2">
      <c r="A717" s="166"/>
      <c r="B717" s="166"/>
      <c r="C717" s="167"/>
      <c r="D717" s="103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5"/>
      <c r="T717" s="105"/>
    </row>
    <row r="718" spans="1:20" ht="13.2">
      <c r="A718" s="166"/>
      <c r="B718" s="166"/>
      <c r="C718" s="167"/>
      <c r="D718" s="103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5"/>
      <c r="T718" s="105"/>
    </row>
    <row r="719" spans="1:20" ht="13.2">
      <c r="A719" s="166"/>
      <c r="B719" s="166"/>
      <c r="C719" s="167"/>
      <c r="D719" s="103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5"/>
      <c r="T719" s="105"/>
    </row>
    <row r="720" spans="1:20" ht="13.2">
      <c r="A720" s="166"/>
      <c r="B720" s="166"/>
      <c r="C720" s="167"/>
      <c r="D720" s="103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5"/>
      <c r="T720" s="105"/>
    </row>
    <row r="721" spans="1:20" ht="13.2">
      <c r="A721" s="166"/>
      <c r="B721" s="166"/>
      <c r="C721" s="167"/>
      <c r="D721" s="103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5"/>
      <c r="T721" s="105"/>
    </row>
    <row r="722" spans="1:20" ht="13.2">
      <c r="A722" s="166"/>
      <c r="B722" s="166"/>
      <c r="C722" s="167"/>
      <c r="D722" s="103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5"/>
      <c r="T722" s="105"/>
    </row>
    <row r="723" spans="1:20" ht="13.2">
      <c r="A723" s="166"/>
      <c r="B723" s="166"/>
      <c r="C723" s="167"/>
      <c r="D723" s="103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5"/>
      <c r="T723" s="105"/>
    </row>
    <row r="724" spans="1:20" ht="13.2">
      <c r="A724" s="166"/>
      <c r="B724" s="166"/>
      <c r="C724" s="167"/>
      <c r="D724" s="103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5"/>
      <c r="T724" s="105"/>
    </row>
    <row r="725" spans="1:20" ht="13.2">
      <c r="A725" s="166"/>
      <c r="B725" s="166"/>
      <c r="C725" s="167"/>
      <c r="D725" s="103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5"/>
      <c r="T725" s="105"/>
    </row>
    <row r="726" spans="1:20" ht="13.2">
      <c r="A726" s="166"/>
      <c r="B726" s="166"/>
      <c r="C726" s="167"/>
      <c r="D726" s="103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5"/>
      <c r="T726" s="105"/>
    </row>
    <row r="727" spans="1:20" ht="13.2">
      <c r="A727" s="166"/>
      <c r="B727" s="166"/>
      <c r="C727" s="167"/>
      <c r="D727" s="103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5"/>
      <c r="T727" s="105"/>
    </row>
    <row r="728" spans="1:20" ht="13.2">
      <c r="A728" s="166"/>
      <c r="B728" s="166"/>
      <c r="C728" s="167"/>
      <c r="D728" s="103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5"/>
      <c r="T728" s="105"/>
    </row>
    <row r="729" spans="1:20" ht="13.2">
      <c r="A729" s="166"/>
      <c r="B729" s="166"/>
      <c r="C729" s="167"/>
      <c r="D729" s="103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5"/>
      <c r="T729" s="105"/>
    </row>
    <row r="730" spans="1:20" ht="13.2">
      <c r="A730" s="166"/>
      <c r="B730" s="166"/>
      <c r="C730" s="167"/>
      <c r="D730" s="103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5"/>
      <c r="T730" s="105"/>
    </row>
    <row r="731" spans="1:20" ht="13.2">
      <c r="A731" s="166"/>
      <c r="B731" s="166"/>
      <c r="C731" s="167"/>
      <c r="D731" s="103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5"/>
      <c r="T731" s="105"/>
    </row>
    <row r="732" spans="1:20" ht="13.2">
      <c r="A732" s="166"/>
      <c r="B732" s="166"/>
      <c r="C732" s="167"/>
      <c r="D732" s="103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5"/>
      <c r="T732" s="105"/>
    </row>
    <row r="733" spans="1:20" ht="13.2">
      <c r="A733" s="166"/>
      <c r="B733" s="166"/>
      <c r="C733" s="167"/>
      <c r="D733" s="103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5"/>
      <c r="T733" s="105"/>
    </row>
    <row r="734" spans="1:20" ht="13.2">
      <c r="A734" s="166"/>
      <c r="B734" s="166"/>
      <c r="C734" s="167"/>
      <c r="D734" s="103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5"/>
      <c r="T734" s="105"/>
    </row>
    <row r="735" spans="1:20" ht="13.2">
      <c r="A735" s="166"/>
      <c r="B735" s="166"/>
      <c r="C735" s="167"/>
      <c r="D735" s="103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5"/>
      <c r="T735" s="105"/>
    </row>
    <row r="736" spans="1:20" ht="13.2">
      <c r="A736" s="166"/>
      <c r="B736" s="166"/>
      <c r="C736" s="167"/>
      <c r="D736" s="103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5"/>
      <c r="T736" s="105"/>
    </row>
    <row r="737" spans="1:20" ht="13.2">
      <c r="A737" s="166"/>
      <c r="B737" s="166"/>
      <c r="C737" s="167"/>
      <c r="D737" s="103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5"/>
      <c r="T737" s="105"/>
    </row>
    <row r="738" spans="1:20" ht="13.2">
      <c r="A738" s="166"/>
      <c r="B738" s="166"/>
      <c r="C738" s="167"/>
      <c r="D738" s="103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5"/>
      <c r="T738" s="105"/>
    </row>
    <row r="739" spans="1:20" ht="13.2">
      <c r="A739" s="166"/>
      <c r="B739" s="166"/>
      <c r="C739" s="167"/>
      <c r="D739" s="103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5"/>
      <c r="T739" s="105"/>
    </row>
    <row r="740" spans="1:20" ht="13.2">
      <c r="A740" s="166"/>
      <c r="B740" s="166"/>
      <c r="C740" s="167"/>
      <c r="D740" s="103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5"/>
      <c r="T740" s="105"/>
    </row>
    <row r="741" spans="1:20" ht="13.2">
      <c r="A741" s="166"/>
      <c r="B741" s="166"/>
      <c r="C741" s="167"/>
      <c r="D741" s="103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5"/>
      <c r="T741" s="105"/>
    </row>
    <row r="742" spans="1:20" ht="13.2">
      <c r="A742" s="166"/>
      <c r="B742" s="166"/>
      <c r="C742" s="167"/>
      <c r="D742" s="103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5"/>
      <c r="T742" s="105"/>
    </row>
    <row r="743" spans="1:20" ht="13.2">
      <c r="A743" s="166"/>
      <c r="B743" s="166"/>
      <c r="C743" s="167"/>
      <c r="D743" s="103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5"/>
      <c r="T743" s="105"/>
    </row>
    <row r="744" spans="1:20" ht="13.2">
      <c r="A744" s="166"/>
      <c r="B744" s="166"/>
      <c r="C744" s="167"/>
      <c r="D744" s="103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5"/>
      <c r="T744" s="105"/>
    </row>
    <row r="745" spans="1:20" ht="13.2">
      <c r="A745" s="166"/>
      <c r="B745" s="166"/>
      <c r="C745" s="167"/>
      <c r="D745" s="103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5"/>
      <c r="T745" s="105"/>
    </row>
    <row r="746" spans="1:20" ht="13.2">
      <c r="A746" s="166"/>
      <c r="B746" s="166"/>
      <c r="C746" s="167"/>
      <c r="D746" s="103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5"/>
      <c r="T746" s="105"/>
    </row>
    <row r="747" spans="1:20" ht="13.2">
      <c r="A747" s="166"/>
      <c r="B747" s="166"/>
      <c r="C747" s="167"/>
      <c r="D747" s="103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5"/>
      <c r="T747" s="105"/>
    </row>
    <row r="748" spans="1:20" ht="13.2">
      <c r="A748" s="166"/>
      <c r="B748" s="166"/>
      <c r="C748" s="167"/>
      <c r="D748" s="103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5"/>
      <c r="T748" s="105"/>
    </row>
    <row r="749" spans="1:20" ht="13.2">
      <c r="A749" s="166"/>
      <c r="B749" s="166"/>
      <c r="C749" s="167"/>
      <c r="D749" s="103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5"/>
      <c r="T749" s="105"/>
    </row>
    <row r="750" spans="1:20" ht="13.2">
      <c r="A750" s="166"/>
      <c r="B750" s="166"/>
      <c r="C750" s="167"/>
      <c r="D750" s="103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5"/>
      <c r="T750" s="105"/>
    </row>
    <row r="751" spans="1:20" ht="13.2">
      <c r="A751" s="166"/>
      <c r="B751" s="166"/>
      <c r="C751" s="167"/>
      <c r="D751" s="103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5"/>
      <c r="T751" s="105"/>
    </row>
    <row r="752" spans="1:20" ht="13.2">
      <c r="A752" s="166"/>
      <c r="B752" s="166"/>
      <c r="C752" s="167"/>
      <c r="D752" s="103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5"/>
      <c r="T752" s="105"/>
    </row>
    <row r="753" spans="1:20" ht="13.2">
      <c r="A753" s="166"/>
      <c r="B753" s="166"/>
      <c r="C753" s="167"/>
      <c r="D753" s="103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5"/>
      <c r="T753" s="105"/>
    </row>
    <row r="754" spans="1:20" ht="13.2">
      <c r="A754" s="166"/>
      <c r="B754" s="166"/>
      <c r="C754" s="167"/>
      <c r="D754" s="103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5"/>
      <c r="T754" s="105"/>
    </row>
    <row r="755" spans="1:20" ht="13.2">
      <c r="A755" s="166"/>
      <c r="B755" s="166"/>
      <c r="C755" s="167"/>
      <c r="D755" s="103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5"/>
      <c r="T755" s="105"/>
    </row>
    <row r="756" spans="1:20" ht="13.2">
      <c r="A756" s="166"/>
      <c r="B756" s="166"/>
      <c r="C756" s="167"/>
      <c r="D756" s="103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5"/>
      <c r="T756" s="105"/>
    </row>
    <row r="757" spans="1:20" ht="13.2">
      <c r="A757" s="166"/>
      <c r="B757" s="166"/>
      <c r="C757" s="167"/>
      <c r="D757" s="103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5"/>
      <c r="T757" s="105"/>
    </row>
    <row r="758" spans="1:20" ht="13.2">
      <c r="A758" s="166"/>
      <c r="B758" s="166"/>
      <c r="C758" s="167"/>
      <c r="D758" s="103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5"/>
      <c r="T758" s="105"/>
    </row>
    <row r="759" spans="1:20" ht="13.2">
      <c r="A759" s="166"/>
      <c r="B759" s="166"/>
      <c r="C759" s="167"/>
      <c r="D759" s="103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5"/>
      <c r="T759" s="105"/>
    </row>
    <row r="760" spans="1:20" ht="13.2">
      <c r="A760" s="166"/>
      <c r="B760" s="166"/>
      <c r="C760" s="167"/>
      <c r="D760" s="103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5"/>
      <c r="T760" s="105"/>
    </row>
    <row r="761" spans="1:20" ht="13.2">
      <c r="A761" s="166"/>
      <c r="B761" s="166"/>
      <c r="C761" s="167"/>
      <c r="D761" s="103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5"/>
      <c r="T761" s="105"/>
    </row>
    <row r="762" spans="1:20" ht="13.2">
      <c r="A762" s="166"/>
      <c r="B762" s="166"/>
      <c r="C762" s="167"/>
      <c r="D762" s="103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5"/>
      <c r="T762" s="105"/>
    </row>
    <row r="763" spans="1:20" ht="13.2">
      <c r="A763" s="166"/>
      <c r="B763" s="166"/>
      <c r="C763" s="167"/>
      <c r="D763" s="103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5"/>
      <c r="T763" s="105"/>
    </row>
    <row r="764" spans="1:20" ht="13.2">
      <c r="A764" s="166"/>
      <c r="B764" s="166"/>
      <c r="C764" s="167"/>
      <c r="D764" s="103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5"/>
      <c r="T764" s="105"/>
    </row>
    <row r="765" spans="1:20" ht="13.2">
      <c r="A765" s="166"/>
      <c r="B765" s="166"/>
      <c r="C765" s="167"/>
      <c r="D765" s="103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5"/>
      <c r="T765" s="105"/>
    </row>
    <row r="766" spans="1:20" ht="13.2">
      <c r="A766" s="166"/>
      <c r="B766" s="166"/>
      <c r="C766" s="167"/>
      <c r="D766" s="103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5"/>
      <c r="T766" s="105"/>
    </row>
    <row r="767" spans="1:20" ht="13.2">
      <c r="A767" s="166"/>
      <c r="B767" s="166"/>
      <c r="C767" s="167"/>
      <c r="D767" s="103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5"/>
      <c r="T767" s="105"/>
    </row>
    <row r="768" spans="1:20" ht="13.2">
      <c r="A768" s="166"/>
      <c r="B768" s="166"/>
      <c r="C768" s="167"/>
      <c r="D768" s="103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5"/>
      <c r="T768" s="105"/>
    </row>
    <row r="769" spans="1:20" ht="13.2">
      <c r="A769" s="166"/>
      <c r="B769" s="166"/>
      <c r="C769" s="167"/>
      <c r="D769" s="103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5"/>
      <c r="T769" s="105"/>
    </row>
    <row r="770" spans="1:20" ht="13.2">
      <c r="A770" s="166"/>
      <c r="B770" s="166"/>
      <c r="C770" s="167"/>
      <c r="D770" s="103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5"/>
      <c r="T770" s="105"/>
    </row>
    <row r="771" spans="1:20" ht="13.2">
      <c r="A771" s="166"/>
      <c r="B771" s="166"/>
      <c r="C771" s="167"/>
      <c r="D771" s="103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5"/>
      <c r="T771" s="105"/>
    </row>
    <row r="772" spans="1:20" ht="13.2">
      <c r="A772" s="166"/>
      <c r="B772" s="166"/>
      <c r="C772" s="167"/>
      <c r="D772" s="103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5"/>
      <c r="T772" s="105"/>
    </row>
    <row r="773" spans="1:20" ht="13.2">
      <c r="A773" s="166"/>
      <c r="B773" s="166"/>
      <c r="C773" s="167"/>
      <c r="D773" s="103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5"/>
      <c r="T773" s="105"/>
    </row>
    <row r="774" spans="1:20" ht="13.2">
      <c r="A774" s="166"/>
      <c r="B774" s="166"/>
      <c r="C774" s="167"/>
      <c r="D774" s="103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5"/>
      <c r="T774" s="105"/>
    </row>
    <row r="775" spans="1:20" ht="13.2">
      <c r="A775" s="166"/>
      <c r="B775" s="166"/>
      <c r="C775" s="167"/>
      <c r="D775" s="103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5"/>
      <c r="T775" s="105"/>
    </row>
    <row r="776" spans="1:20" ht="13.2">
      <c r="A776" s="166"/>
      <c r="B776" s="166"/>
      <c r="C776" s="167"/>
      <c r="D776" s="103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5"/>
      <c r="T776" s="105"/>
    </row>
    <row r="777" spans="1:20" ht="13.2">
      <c r="A777" s="166"/>
      <c r="B777" s="166"/>
      <c r="C777" s="167"/>
      <c r="D777" s="103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5"/>
      <c r="T777" s="105"/>
    </row>
    <row r="778" spans="1:20" ht="13.2">
      <c r="A778" s="166"/>
      <c r="B778" s="166"/>
      <c r="C778" s="167"/>
      <c r="D778" s="103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5"/>
      <c r="T778" s="105"/>
    </row>
    <row r="779" spans="1:20" ht="13.2">
      <c r="A779" s="166"/>
      <c r="B779" s="166"/>
      <c r="C779" s="167"/>
      <c r="D779" s="103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5"/>
      <c r="T779" s="105"/>
    </row>
    <row r="780" spans="1:20" ht="13.2">
      <c r="A780" s="166"/>
      <c r="B780" s="166"/>
      <c r="C780" s="167"/>
      <c r="D780" s="103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5"/>
      <c r="T780" s="105"/>
    </row>
    <row r="781" spans="1:20" ht="13.2">
      <c r="A781" s="166"/>
      <c r="B781" s="166"/>
      <c r="C781" s="167"/>
      <c r="D781" s="103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5"/>
      <c r="T781" s="105"/>
    </row>
    <row r="782" spans="1:20" ht="13.2">
      <c r="A782" s="166"/>
      <c r="B782" s="166"/>
      <c r="C782" s="167"/>
      <c r="D782" s="103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5"/>
      <c r="T782" s="105"/>
    </row>
    <row r="783" spans="1:20" ht="13.2">
      <c r="A783" s="166"/>
      <c r="B783" s="166"/>
      <c r="C783" s="167"/>
      <c r="D783" s="103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5"/>
      <c r="T783" s="105"/>
    </row>
    <row r="784" spans="1:20" ht="13.2">
      <c r="A784" s="166"/>
      <c r="B784" s="166"/>
      <c r="C784" s="167"/>
      <c r="D784" s="103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5"/>
      <c r="T784" s="105"/>
    </row>
    <row r="785" spans="1:20" ht="13.2">
      <c r="A785" s="166"/>
      <c r="B785" s="166"/>
      <c r="C785" s="167"/>
      <c r="D785" s="103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5"/>
      <c r="T785" s="105"/>
    </row>
    <row r="786" spans="1:20" ht="13.2">
      <c r="A786" s="166"/>
      <c r="B786" s="166"/>
      <c r="C786" s="167"/>
      <c r="D786" s="103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5"/>
      <c r="T786" s="105"/>
    </row>
    <row r="787" spans="1:20" ht="13.2">
      <c r="A787" s="166"/>
      <c r="B787" s="166"/>
      <c r="C787" s="167"/>
      <c r="D787" s="103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5"/>
      <c r="T787" s="105"/>
    </row>
    <row r="788" spans="1:20" ht="13.2">
      <c r="A788" s="166"/>
      <c r="B788" s="166"/>
      <c r="C788" s="167"/>
      <c r="D788" s="103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5"/>
      <c r="T788" s="105"/>
    </row>
    <row r="789" spans="1:20" ht="13.2">
      <c r="A789" s="166"/>
      <c r="B789" s="166"/>
      <c r="C789" s="167"/>
      <c r="D789" s="103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5"/>
      <c r="T789" s="105"/>
    </row>
    <row r="790" spans="1:20" ht="13.2">
      <c r="A790" s="166"/>
      <c r="B790" s="166"/>
      <c r="C790" s="167"/>
      <c r="D790" s="103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5"/>
      <c r="T790" s="105"/>
    </row>
    <row r="791" spans="1:20" ht="13.2">
      <c r="A791" s="166"/>
      <c r="B791" s="166"/>
      <c r="C791" s="167"/>
      <c r="D791" s="103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5"/>
      <c r="T791" s="105"/>
    </row>
    <row r="792" spans="1:20" ht="13.2">
      <c r="A792" s="166"/>
      <c r="B792" s="166"/>
      <c r="C792" s="167"/>
      <c r="D792" s="103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5"/>
      <c r="T792" s="105"/>
    </row>
    <row r="793" spans="1:20" ht="13.2">
      <c r="A793" s="166"/>
      <c r="B793" s="166"/>
      <c r="C793" s="167"/>
      <c r="D793" s="103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5"/>
      <c r="T793" s="105"/>
    </row>
    <row r="794" spans="1:20" ht="13.2">
      <c r="A794" s="166"/>
      <c r="B794" s="166"/>
      <c r="C794" s="167"/>
      <c r="D794" s="103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5"/>
      <c r="T794" s="105"/>
    </row>
    <row r="795" spans="1:20" ht="13.2">
      <c r="A795" s="166"/>
      <c r="B795" s="166"/>
      <c r="C795" s="167"/>
      <c r="D795" s="103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5"/>
      <c r="T795" s="105"/>
    </row>
    <row r="796" spans="1:20" ht="13.2">
      <c r="A796" s="166"/>
      <c r="B796" s="166"/>
      <c r="C796" s="167"/>
      <c r="D796" s="103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5"/>
      <c r="T796" s="105"/>
    </row>
    <row r="797" spans="1:20" ht="13.2">
      <c r="A797" s="166"/>
      <c r="B797" s="166"/>
      <c r="C797" s="167"/>
      <c r="D797" s="103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5"/>
      <c r="T797" s="105"/>
    </row>
    <row r="798" spans="1:20" ht="13.2">
      <c r="A798" s="166"/>
      <c r="B798" s="166"/>
      <c r="C798" s="167"/>
      <c r="D798" s="103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5"/>
      <c r="T798" s="105"/>
    </row>
    <row r="799" spans="1:20" ht="13.2">
      <c r="A799" s="166"/>
      <c r="B799" s="166"/>
      <c r="C799" s="167"/>
      <c r="D799" s="103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5"/>
      <c r="T799" s="105"/>
    </row>
    <row r="800" spans="1:20" ht="13.2">
      <c r="A800" s="166"/>
      <c r="B800" s="166"/>
      <c r="C800" s="167"/>
      <c r="D800" s="103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5"/>
      <c r="T800" s="105"/>
    </row>
    <row r="801" spans="1:20" ht="13.2">
      <c r="A801" s="166"/>
      <c r="B801" s="166"/>
      <c r="C801" s="167"/>
      <c r="D801" s="103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5"/>
      <c r="T801" s="105"/>
    </row>
    <row r="802" spans="1:20" ht="13.2">
      <c r="A802" s="166"/>
      <c r="B802" s="166"/>
      <c r="C802" s="167"/>
      <c r="D802" s="103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5"/>
      <c r="T802" s="105"/>
    </row>
    <row r="803" spans="1:20" ht="13.2">
      <c r="A803" s="166"/>
      <c r="B803" s="166"/>
      <c r="C803" s="167"/>
      <c r="D803" s="103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5"/>
      <c r="T803" s="105"/>
    </row>
    <row r="804" spans="1:20" ht="13.2">
      <c r="A804" s="166"/>
      <c r="B804" s="166"/>
      <c r="C804" s="167"/>
      <c r="D804" s="103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5"/>
      <c r="T804" s="105"/>
    </row>
    <row r="805" spans="1:20" ht="13.2">
      <c r="A805" s="166"/>
      <c r="B805" s="166"/>
      <c r="C805" s="167"/>
      <c r="D805" s="103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5"/>
      <c r="T805" s="105"/>
    </row>
    <row r="806" spans="1:20" ht="13.2">
      <c r="A806" s="166"/>
      <c r="B806" s="166"/>
      <c r="C806" s="167"/>
      <c r="D806" s="103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5"/>
      <c r="T806" s="105"/>
    </row>
    <row r="807" spans="1:20" ht="13.2">
      <c r="A807" s="166"/>
      <c r="B807" s="166"/>
      <c r="C807" s="167"/>
      <c r="D807" s="103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5"/>
      <c r="T807" s="105"/>
    </row>
    <row r="808" spans="1:20" ht="13.2">
      <c r="A808" s="166"/>
      <c r="B808" s="166"/>
      <c r="C808" s="167"/>
      <c r="D808" s="103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5"/>
      <c r="T808" s="105"/>
    </row>
    <row r="809" spans="1:20" ht="13.2">
      <c r="A809" s="166"/>
      <c r="B809" s="166"/>
      <c r="C809" s="167"/>
      <c r="D809" s="103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5"/>
      <c r="T809" s="105"/>
    </row>
    <row r="810" spans="1:20" ht="13.2">
      <c r="A810" s="166"/>
      <c r="B810" s="166"/>
      <c r="C810" s="167"/>
      <c r="D810" s="103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5"/>
      <c r="T810" s="105"/>
    </row>
    <row r="811" spans="1:20" ht="13.2">
      <c r="A811" s="166"/>
      <c r="B811" s="166"/>
      <c r="C811" s="167"/>
      <c r="D811" s="103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5"/>
      <c r="T811" s="105"/>
    </row>
    <row r="812" spans="1:20" ht="13.2">
      <c r="A812" s="166"/>
      <c r="B812" s="166"/>
      <c r="C812" s="167"/>
      <c r="D812" s="103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5"/>
      <c r="T812" s="105"/>
    </row>
    <row r="813" spans="1:20" ht="13.2">
      <c r="A813" s="166"/>
      <c r="B813" s="166"/>
      <c r="C813" s="167"/>
      <c r="D813" s="103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5"/>
      <c r="T813" s="105"/>
    </row>
    <row r="814" spans="1:20" ht="13.2">
      <c r="A814" s="166"/>
      <c r="B814" s="166"/>
      <c r="C814" s="167"/>
      <c r="D814" s="103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5"/>
      <c r="T814" s="105"/>
    </row>
    <row r="815" spans="1:20" ht="13.2">
      <c r="A815" s="166"/>
      <c r="B815" s="166"/>
      <c r="C815" s="167"/>
      <c r="D815" s="103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5"/>
      <c r="T815" s="105"/>
    </row>
    <row r="816" spans="1:20" ht="13.2">
      <c r="A816" s="166"/>
      <c r="B816" s="166"/>
      <c r="C816" s="167"/>
      <c r="D816" s="103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5"/>
      <c r="T816" s="105"/>
    </row>
    <row r="817" spans="1:20" ht="13.2">
      <c r="A817" s="166"/>
      <c r="B817" s="166"/>
      <c r="C817" s="167"/>
      <c r="D817" s="103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5"/>
      <c r="T817" s="105"/>
    </row>
    <row r="818" spans="1:20" ht="13.2">
      <c r="A818" s="166"/>
      <c r="B818" s="166"/>
      <c r="C818" s="167"/>
      <c r="D818" s="103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5"/>
      <c r="T818" s="105"/>
    </row>
    <row r="819" spans="1:20" ht="13.2">
      <c r="A819" s="166"/>
      <c r="B819" s="166"/>
      <c r="C819" s="167"/>
      <c r="D819" s="103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5"/>
      <c r="T819" s="105"/>
    </row>
    <row r="820" spans="1:20" ht="13.2">
      <c r="A820" s="166"/>
      <c r="B820" s="166"/>
      <c r="C820" s="167"/>
      <c r="D820" s="103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5"/>
      <c r="T820" s="105"/>
    </row>
    <row r="821" spans="1:20" ht="13.2">
      <c r="A821" s="166"/>
      <c r="B821" s="166"/>
      <c r="C821" s="167"/>
      <c r="D821" s="103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5"/>
      <c r="T821" s="105"/>
    </row>
    <row r="822" spans="1:20" ht="13.2">
      <c r="A822" s="166"/>
      <c r="B822" s="166"/>
      <c r="C822" s="167"/>
      <c r="D822" s="103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5"/>
      <c r="T822" s="105"/>
    </row>
    <row r="823" spans="1:20" ht="13.2">
      <c r="A823" s="166"/>
      <c r="B823" s="166"/>
      <c r="C823" s="167"/>
      <c r="D823" s="103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5"/>
      <c r="T823" s="105"/>
    </row>
    <row r="824" spans="1:20" ht="13.2">
      <c r="A824" s="166"/>
      <c r="B824" s="166"/>
      <c r="C824" s="167"/>
      <c r="D824" s="103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5"/>
      <c r="T824" s="105"/>
    </row>
    <row r="825" spans="1:20" ht="13.2">
      <c r="A825" s="166"/>
      <c r="B825" s="166"/>
      <c r="C825" s="167"/>
      <c r="D825" s="103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5"/>
      <c r="T825" s="105"/>
    </row>
    <row r="826" spans="1:20" ht="13.2">
      <c r="A826" s="166"/>
      <c r="B826" s="166"/>
      <c r="C826" s="167"/>
      <c r="D826" s="103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5"/>
      <c r="T826" s="105"/>
    </row>
    <row r="827" spans="1:20" ht="13.2">
      <c r="A827" s="166"/>
      <c r="B827" s="166"/>
      <c r="C827" s="167"/>
      <c r="D827" s="103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5"/>
      <c r="T827" s="105"/>
    </row>
    <row r="828" spans="1:20" ht="13.2">
      <c r="A828" s="166"/>
      <c r="B828" s="166"/>
      <c r="C828" s="167"/>
      <c r="D828" s="103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5"/>
      <c r="T828" s="105"/>
    </row>
    <row r="829" spans="1:20" ht="13.2">
      <c r="A829" s="166"/>
      <c r="B829" s="166"/>
      <c r="C829" s="167"/>
      <c r="D829" s="103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5"/>
      <c r="T829" s="105"/>
    </row>
    <row r="830" spans="1:20" ht="13.2">
      <c r="A830" s="166"/>
      <c r="B830" s="166"/>
      <c r="C830" s="167"/>
      <c r="D830" s="103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5"/>
      <c r="T830" s="105"/>
    </row>
    <row r="831" spans="1:20" ht="13.2">
      <c r="A831" s="166"/>
      <c r="B831" s="166"/>
      <c r="C831" s="167"/>
      <c r="D831" s="103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5"/>
      <c r="T831" s="105"/>
    </row>
    <row r="832" spans="1:20" ht="13.2">
      <c r="A832" s="166"/>
      <c r="B832" s="166"/>
      <c r="C832" s="167"/>
      <c r="D832" s="103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5"/>
      <c r="T832" s="105"/>
    </row>
    <row r="833" spans="1:20" ht="13.2">
      <c r="A833" s="166"/>
      <c r="B833" s="166"/>
      <c r="C833" s="167"/>
      <c r="D833" s="103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5"/>
      <c r="T833" s="105"/>
    </row>
    <row r="834" spans="1:20" ht="13.2">
      <c r="A834" s="166"/>
      <c r="B834" s="166"/>
      <c r="C834" s="167"/>
      <c r="D834" s="103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5"/>
      <c r="T834" s="105"/>
    </row>
    <row r="835" spans="1:20" ht="13.2">
      <c r="A835" s="166"/>
      <c r="B835" s="166"/>
      <c r="C835" s="167"/>
      <c r="D835" s="103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5"/>
      <c r="T835" s="105"/>
    </row>
    <row r="836" spans="1:20" ht="13.2">
      <c r="A836" s="166"/>
      <c r="B836" s="166"/>
      <c r="C836" s="167"/>
      <c r="D836" s="103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5"/>
      <c r="T836" s="105"/>
    </row>
    <row r="837" spans="1:20" ht="13.2">
      <c r="A837" s="166"/>
      <c r="B837" s="166"/>
      <c r="C837" s="167"/>
      <c r="D837" s="103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5"/>
      <c r="T837" s="105"/>
    </row>
    <row r="838" spans="1:20" ht="13.2">
      <c r="A838" s="166"/>
      <c r="B838" s="166"/>
      <c r="C838" s="167"/>
      <c r="D838" s="103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5"/>
      <c r="T838" s="105"/>
    </row>
    <row r="839" spans="1:20" ht="13.2">
      <c r="A839" s="166"/>
      <c r="B839" s="166"/>
      <c r="C839" s="167"/>
      <c r="D839" s="103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5"/>
      <c r="T839" s="105"/>
    </row>
    <row r="840" spans="1:20" ht="13.2">
      <c r="A840" s="166"/>
      <c r="B840" s="166"/>
      <c r="C840" s="167"/>
      <c r="D840" s="103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5"/>
      <c r="T840" s="105"/>
    </row>
    <row r="841" spans="1:20" ht="13.2">
      <c r="A841" s="166"/>
      <c r="B841" s="166"/>
      <c r="C841" s="167"/>
      <c r="D841" s="103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5"/>
      <c r="T841" s="105"/>
    </row>
    <row r="842" spans="1:20" ht="13.2">
      <c r="A842" s="166"/>
      <c r="B842" s="166"/>
      <c r="C842" s="167"/>
      <c r="D842" s="103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5"/>
      <c r="T842" s="105"/>
    </row>
    <row r="843" spans="1:20" ht="13.2">
      <c r="A843" s="166"/>
      <c r="B843" s="166"/>
      <c r="C843" s="167"/>
      <c r="D843" s="103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5"/>
      <c r="T843" s="105"/>
    </row>
    <row r="844" spans="1:20" ht="13.2">
      <c r="A844" s="166"/>
      <c r="B844" s="166"/>
      <c r="C844" s="167"/>
      <c r="D844" s="103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5"/>
      <c r="T844" s="105"/>
    </row>
    <row r="845" spans="1:20" ht="13.2">
      <c r="A845" s="166"/>
      <c r="B845" s="166"/>
      <c r="C845" s="167"/>
      <c r="D845" s="103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5"/>
      <c r="T845" s="105"/>
    </row>
    <row r="846" spans="1:20" ht="13.2">
      <c r="A846" s="166"/>
      <c r="B846" s="166"/>
      <c r="C846" s="167"/>
      <c r="D846" s="103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5"/>
      <c r="T846" s="105"/>
    </row>
    <row r="847" spans="1:20" ht="13.2">
      <c r="A847" s="166"/>
      <c r="B847" s="166"/>
      <c r="C847" s="167"/>
      <c r="D847" s="103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5"/>
      <c r="T847" s="105"/>
    </row>
    <row r="848" spans="1:20" ht="13.2">
      <c r="A848" s="166"/>
      <c r="B848" s="166"/>
      <c r="C848" s="167"/>
      <c r="D848" s="103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5"/>
      <c r="T848" s="105"/>
    </row>
    <row r="849" spans="1:20" ht="13.2">
      <c r="A849" s="166"/>
      <c r="B849" s="166"/>
      <c r="C849" s="167"/>
      <c r="D849" s="103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5"/>
      <c r="T849" s="105"/>
    </row>
    <row r="850" spans="1:20" ht="13.2">
      <c r="A850" s="166"/>
      <c r="B850" s="166"/>
      <c r="C850" s="167"/>
      <c r="D850" s="103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5"/>
      <c r="T850" s="105"/>
    </row>
    <row r="851" spans="1:20" ht="13.2">
      <c r="A851" s="166"/>
      <c r="B851" s="166"/>
      <c r="C851" s="167"/>
      <c r="D851" s="103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5"/>
      <c r="T851" s="105"/>
    </row>
    <row r="852" spans="1:20" ht="13.2">
      <c r="A852" s="166"/>
      <c r="B852" s="166"/>
      <c r="C852" s="167"/>
      <c r="D852" s="103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5"/>
      <c r="T852" s="105"/>
    </row>
    <row r="853" spans="1:20" ht="13.2">
      <c r="A853" s="166"/>
      <c r="B853" s="166"/>
      <c r="C853" s="167"/>
      <c r="D853" s="103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5"/>
      <c r="T853" s="105"/>
    </row>
    <row r="854" spans="1:20" ht="13.2">
      <c r="A854" s="166"/>
      <c r="B854" s="166"/>
      <c r="C854" s="167"/>
      <c r="D854" s="103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5"/>
      <c r="T854" s="105"/>
    </row>
    <row r="855" spans="1:20" ht="13.2">
      <c r="A855" s="166"/>
      <c r="B855" s="166"/>
      <c r="C855" s="167"/>
      <c r="D855" s="103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5"/>
      <c r="T855" s="105"/>
    </row>
    <row r="856" spans="1:20" ht="13.2">
      <c r="A856" s="166"/>
      <c r="B856" s="166"/>
      <c r="C856" s="167"/>
      <c r="D856" s="103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5"/>
      <c r="T856" s="105"/>
    </row>
    <row r="857" spans="1:20" ht="13.2">
      <c r="A857" s="166"/>
      <c r="B857" s="166"/>
      <c r="C857" s="167"/>
      <c r="D857" s="103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5"/>
      <c r="T857" s="105"/>
    </row>
    <row r="858" spans="1:20" ht="13.2">
      <c r="A858" s="166"/>
      <c r="B858" s="166"/>
      <c r="C858" s="167"/>
      <c r="D858" s="103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5"/>
      <c r="T858" s="105"/>
    </row>
    <row r="859" spans="1:20" ht="13.2">
      <c r="A859" s="166"/>
      <c r="B859" s="166"/>
      <c r="C859" s="167"/>
      <c r="D859" s="103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5"/>
      <c r="T859" s="105"/>
    </row>
    <row r="860" spans="1:20" ht="13.2">
      <c r="A860" s="166"/>
      <c r="B860" s="166"/>
      <c r="C860" s="167"/>
      <c r="D860" s="103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5"/>
      <c r="T860" s="105"/>
    </row>
    <row r="861" spans="1:20" ht="13.2">
      <c r="A861" s="166"/>
      <c r="B861" s="166"/>
      <c r="C861" s="167"/>
      <c r="D861" s="103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5"/>
      <c r="T861" s="105"/>
    </row>
    <row r="862" spans="1:20" ht="13.2">
      <c r="A862" s="166"/>
      <c r="B862" s="166"/>
      <c r="C862" s="167"/>
      <c r="D862" s="103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5"/>
      <c r="T862" s="105"/>
    </row>
    <row r="863" spans="1:20" ht="13.2">
      <c r="A863" s="166"/>
      <c r="B863" s="166"/>
      <c r="C863" s="167"/>
      <c r="D863" s="103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5"/>
      <c r="T863" s="105"/>
    </row>
    <row r="864" spans="1:20" ht="13.2">
      <c r="A864" s="166"/>
      <c r="B864" s="166"/>
      <c r="C864" s="167"/>
      <c r="D864" s="103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5"/>
      <c r="T864" s="105"/>
    </row>
    <row r="865" spans="1:20" ht="13.2">
      <c r="A865" s="166"/>
      <c r="B865" s="166"/>
      <c r="C865" s="167"/>
      <c r="D865" s="103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5"/>
      <c r="T865" s="105"/>
    </row>
    <row r="866" spans="1:20" ht="13.2">
      <c r="A866" s="166"/>
      <c r="B866" s="166"/>
      <c r="C866" s="167"/>
      <c r="D866" s="103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5"/>
      <c r="T866" s="105"/>
    </row>
    <row r="867" spans="1:20" ht="13.2">
      <c r="A867" s="166"/>
      <c r="B867" s="166"/>
      <c r="C867" s="167"/>
      <c r="D867" s="103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5"/>
      <c r="T867" s="105"/>
    </row>
    <row r="868" spans="1:20" ht="13.2">
      <c r="A868" s="166"/>
      <c r="B868" s="166"/>
      <c r="C868" s="167"/>
      <c r="D868" s="103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5"/>
      <c r="T868" s="105"/>
    </row>
    <row r="869" spans="1:20" ht="13.2">
      <c r="A869" s="166"/>
      <c r="B869" s="166"/>
      <c r="C869" s="167"/>
      <c r="D869" s="103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5"/>
      <c r="T869" s="105"/>
    </row>
    <row r="870" spans="1:20" ht="13.2">
      <c r="A870" s="166"/>
      <c r="B870" s="166"/>
      <c r="C870" s="167"/>
      <c r="D870" s="103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5"/>
      <c r="T870" s="105"/>
    </row>
    <row r="871" spans="1:20" ht="13.2">
      <c r="A871" s="166"/>
      <c r="B871" s="166"/>
      <c r="C871" s="167"/>
      <c r="D871" s="103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5"/>
      <c r="T871" s="105"/>
    </row>
    <row r="872" spans="1:20" ht="13.2">
      <c r="A872" s="166"/>
      <c r="B872" s="166"/>
      <c r="C872" s="167"/>
      <c r="D872" s="103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5"/>
      <c r="T872" s="105"/>
    </row>
    <row r="873" spans="1:20" ht="13.2">
      <c r="A873" s="166"/>
      <c r="B873" s="166"/>
      <c r="C873" s="167"/>
      <c r="D873" s="103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5"/>
      <c r="T873" s="105"/>
    </row>
    <row r="874" spans="1:20" ht="13.2">
      <c r="A874" s="166"/>
      <c r="B874" s="166"/>
      <c r="C874" s="167"/>
      <c r="D874" s="103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5"/>
      <c r="T874" s="105"/>
    </row>
    <row r="875" spans="1:20" ht="13.2">
      <c r="A875" s="166"/>
      <c r="B875" s="166"/>
      <c r="C875" s="167"/>
      <c r="D875" s="103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5"/>
      <c r="T875" s="105"/>
    </row>
    <row r="876" spans="1:20" ht="13.2">
      <c r="A876" s="166"/>
      <c r="B876" s="166"/>
      <c r="C876" s="167"/>
      <c r="D876" s="103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5"/>
      <c r="T876" s="105"/>
    </row>
    <row r="877" spans="1:20" ht="13.2">
      <c r="A877" s="166"/>
      <c r="B877" s="166"/>
      <c r="C877" s="167"/>
      <c r="D877" s="103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5"/>
      <c r="T877" s="105"/>
    </row>
    <row r="878" spans="1:20" ht="13.2">
      <c r="A878" s="166"/>
      <c r="B878" s="166"/>
      <c r="C878" s="167"/>
      <c r="D878" s="103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5"/>
      <c r="T878" s="105"/>
    </row>
    <row r="879" spans="1:20" ht="13.2">
      <c r="A879" s="166"/>
      <c r="B879" s="166"/>
      <c r="C879" s="167"/>
      <c r="D879" s="103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5"/>
      <c r="T879" s="105"/>
    </row>
    <row r="880" spans="1:20" ht="13.2">
      <c r="A880" s="166"/>
      <c r="B880" s="166"/>
      <c r="C880" s="167"/>
      <c r="D880" s="103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5"/>
      <c r="T880" s="105"/>
    </row>
    <row r="881" spans="1:20" ht="13.2">
      <c r="A881" s="166"/>
      <c r="B881" s="166"/>
      <c r="C881" s="167"/>
      <c r="D881" s="103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5"/>
      <c r="T881" s="105"/>
    </row>
    <row r="882" spans="1:20" ht="13.2">
      <c r="A882" s="166"/>
      <c r="B882" s="166"/>
      <c r="C882" s="167"/>
      <c r="D882" s="103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5"/>
      <c r="T882" s="105"/>
    </row>
    <row r="883" spans="1:20" ht="13.2">
      <c r="A883" s="166"/>
      <c r="B883" s="166"/>
      <c r="C883" s="167"/>
      <c r="D883" s="103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5"/>
      <c r="T883" s="105"/>
    </row>
    <row r="884" spans="1:20" ht="13.2">
      <c r="A884" s="166"/>
      <c r="B884" s="166"/>
      <c r="C884" s="167"/>
      <c r="D884" s="103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5"/>
      <c r="T884" s="105"/>
    </row>
    <row r="885" spans="1:20" ht="13.2">
      <c r="A885" s="166"/>
      <c r="B885" s="166"/>
      <c r="C885" s="167"/>
      <c r="D885" s="103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5"/>
      <c r="T885" s="105"/>
    </row>
    <row r="886" spans="1:20" ht="13.2">
      <c r="A886" s="166"/>
      <c r="B886" s="166"/>
      <c r="C886" s="167"/>
      <c r="D886" s="103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5"/>
      <c r="T886" s="105"/>
    </row>
    <row r="887" spans="1:20" ht="13.2">
      <c r="A887" s="166"/>
      <c r="B887" s="166"/>
      <c r="C887" s="167"/>
      <c r="D887" s="103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5"/>
      <c r="T887" s="105"/>
    </row>
    <row r="888" spans="1:20" ht="13.2">
      <c r="A888" s="166"/>
      <c r="B888" s="166"/>
      <c r="C888" s="167"/>
      <c r="D888" s="103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5"/>
      <c r="T888" s="105"/>
    </row>
    <row r="889" spans="1:20" ht="13.2">
      <c r="A889" s="166"/>
      <c r="B889" s="166"/>
      <c r="C889" s="167"/>
      <c r="D889" s="103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5"/>
      <c r="T889" s="105"/>
    </row>
    <row r="890" spans="1:20" ht="13.2">
      <c r="A890" s="166"/>
      <c r="B890" s="166"/>
      <c r="C890" s="167"/>
      <c r="D890" s="103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5"/>
      <c r="T890" s="105"/>
    </row>
    <row r="891" spans="1:20" ht="13.2">
      <c r="A891" s="166"/>
      <c r="B891" s="166"/>
      <c r="C891" s="167"/>
      <c r="D891" s="103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5"/>
      <c r="T891" s="105"/>
    </row>
    <row r="892" spans="1:20" ht="13.2">
      <c r="A892" s="166"/>
      <c r="B892" s="166"/>
      <c r="C892" s="167"/>
      <c r="D892" s="103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5"/>
      <c r="T892" s="105"/>
    </row>
    <row r="893" spans="1:20" ht="13.2">
      <c r="A893" s="166"/>
      <c r="B893" s="166"/>
      <c r="C893" s="167"/>
      <c r="D893" s="103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5"/>
      <c r="T893" s="105"/>
    </row>
    <row r="894" spans="1:20" ht="13.2">
      <c r="A894" s="166"/>
      <c r="B894" s="166"/>
      <c r="C894" s="167"/>
      <c r="D894" s="103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5"/>
      <c r="T894" s="105"/>
    </row>
    <row r="895" spans="1:20" ht="13.2">
      <c r="A895" s="166"/>
      <c r="B895" s="166"/>
      <c r="C895" s="167"/>
      <c r="D895" s="103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5"/>
      <c r="T895" s="105"/>
    </row>
    <row r="896" spans="1:20" ht="13.2">
      <c r="A896" s="166"/>
      <c r="B896" s="166"/>
      <c r="C896" s="167"/>
      <c r="D896" s="103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5"/>
      <c r="T896" s="105"/>
    </row>
    <row r="897" spans="1:20" ht="13.2">
      <c r="A897" s="166"/>
      <c r="B897" s="166"/>
      <c r="C897" s="167"/>
      <c r="D897" s="103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5"/>
      <c r="T897" s="105"/>
    </row>
    <row r="898" spans="1:20" ht="13.2">
      <c r="A898" s="166"/>
      <c r="B898" s="166"/>
      <c r="C898" s="167"/>
      <c r="D898" s="103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5"/>
      <c r="T898" s="105"/>
    </row>
    <row r="899" spans="1:20" ht="13.2">
      <c r="A899" s="166"/>
      <c r="B899" s="166"/>
      <c r="C899" s="167"/>
      <c r="D899" s="103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5"/>
      <c r="T899" s="105"/>
    </row>
    <row r="900" spans="1:20" ht="13.2">
      <c r="A900" s="166"/>
      <c r="B900" s="166"/>
      <c r="C900" s="167"/>
      <c r="D900" s="103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5"/>
      <c r="T900" s="105"/>
    </row>
    <row r="901" spans="1:20" ht="13.2">
      <c r="A901" s="166"/>
      <c r="B901" s="166"/>
      <c r="C901" s="167"/>
      <c r="D901" s="103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5"/>
      <c r="T901" s="105"/>
    </row>
    <row r="902" spans="1:20" ht="13.2">
      <c r="A902" s="166"/>
      <c r="B902" s="166"/>
      <c r="C902" s="167"/>
      <c r="D902" s="103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5"/>
      <c r="T902" s="105"/>
    </row>
    <row r="903" spans="1:20" ht="13.2">
      <c r="A903" s="166"/>
      <c r="B903" s="166"/>
      <c r="C903" s="167"/>
      <c r="D903" s="103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5"/>
      <c r="T903" s="105"/>
    </row>
    <row r="904" spans="1:20" ht="13.2">
      <c r="A904" s="166"/>
      <c r="B904" s="166"/>
      <c r="C904" s="167"/>
      <c r="D904" s="103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5"/>
      <c r="T904" s="105"/>
    </row>
    <row r="905" spans="1:20" ht="13.2">
      <c r="A905" s="166"/>
      <c r="B905" s="166"/>
      <c r="C905" s="167"/>
      <c r="D905" s="103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5"/>
      <c r="T905" s="105"/>
    </row>
    <row r="906" spans="1:20" ht="13.2">
      <c r="A906" s="166"/>
      <c r="B906" s="166"/>
      <c r="C906" s="167"/>
      <c r="D906" s="103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5"/>
      <c r="T906" s="105"/>
    </row>
    <row r="907" spans="1:20" ht="13.2">
      <c r="A907" s="166"/>
      <c r="B907" s="166"/>
      <c r="C907" s="167"/>
      <c r="D907" s="103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5"/>
      <c r="T907" s="105"/>
    </row>
    <row r="908" spans="1:20" ht="13.2">
      <c r="A908" s="166"/>
      <c r="B908" s="166"/>
      <c r="C908" s="167"/>
      <c r="D908" s="103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5"/>
      <c r="T908" s="105"/>
    </row>
    <row r="909" spans="1:20" ht="13.2">
      <c r="A909" s="166"/>
      <c r="B909" s="166"/>
      <c r="C909" s="167"/>
      <c r="D909" s="103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5"/>
      <c r="T909" s="105"/>
    </row>
    <row r="910" spans="1:20" ht="13.2">
      <c r="A910" s="166"/>
      <c r="B910" s="166"/>
      <c r="C910" s="167"/>
      <c r="D910" s="103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5"/>
      <c r="T910" s="105"/>
    </row>
    <row r="911" spans="1:20" ht="13.2">
      <c r="A911" s="166"/>
      <c r="B911" s="166"/>
      <c r="C911" s="167"/>
      <c r="D911" s="103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5"/>
      <c r="T911" s="105"/>
    </row>
    <row r="912" spans="1:20" ht="13.2">
      <c r="A912" s="166"/>
      <c r="B912" s="166"/>
      <c r="C912" s="167"/>
      <c r="D912" s="103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5"/>
      <c r="T912" s="105"/>
    </row>
    <row r="913" spans="1:20" ht="13.2">
      <c r="A913" s="166"/>
      <c r="B913" s="166"/>
      <c r="C913" s="167"/>
      <c r="D913" s="103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5"/>
      <c r="T913" s="105"/>
    </row>
    <row r="914" spans="1:20" ht="13.2">
      <c r="A914" s="166"/>
      <c r="B914" s="166"/>
      <c r="C914" s="167"/>
      <c r="D914" s="103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5"/>
      <c r="T914" s="105"/>
    </row>
    <row r="915" spans="1:20" ht="13.2">
      <c r="A915" s="166"/>
      <c r="B915" s="166"/>
      <c r="C915" s="167"/>
      <c r="D915" s="103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5"/>
      <c r="T915" s="105"/>
    </row>
    <row r="916" spans="1:20" ht="13.2">
      <c r="A916" s="166"/>
      <c r="B916" s="166"/>
      <c r="C916" s="167"/>
      <c r="D916" s="103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5"/>
      <c r="T916" s="105"/>
    </row>
    <row r="917" spans="1:20" ht="13.2">
      <c r="A917" s="166"/>
      <c r="B917" s="166"/>
      <c r="C917" s="167"/>
      <c r="D917" s="103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5"/>
      <c r="T917" s="105"/>
    </row>
    <row r="918" spans="1:20" ht="13.2">
      <c r="A918" s="166"/>
      <c r="B918" s="166"/>
      <c r="C918" s="167"/>
      <c r="D918" s="103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5"/>
      <c r="T918" s="105"/>
    </row>
    <row r="919" spans="1:20" ht="13.2">
      <c r="A919" s="166"/>
      <c r="B919" s="166"/>
      <c r="C919" s="167"/>
      <c r="D919" s="103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5"/>
      <c r="T919" s="105"/>
    </row>
    <row r="920" spans="1:20" ht="13.2">
      <c r="A920" s="166"/>
      <c r="B920" s="166"/>
      <c r="C920" s="167"/>
      <c r="D920" s="103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5"/>
      <c r="T920" s="105"/>
    </row>
    <row r="921" spans="1:20" ht="13.2">
      <c r="A921" s="166"/>
      <c r="B921" s="166"/>
      <c r="C921" s="167"/>
      <c r="D921" s="103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5"/>
      <c r="T921" s="105"/>
    </row>
    <row r="922" spans="1:20" ht="13.2">
      <c r="A922" s="166"/>
      <c r="B922" s="166"/>
      <c r="C922" s="167"/>
      <c r="D922" s="103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5"/>
      <c r="T922" s="105"/>
    </row>
    <row r="923" spans="1:20" ht="13.2">
      <c r="A923" s="166"/>
      <c r="B923" s="166"/>
      <c r="C923" s="167"/>
      <c r="D923" s="103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5"/>
      <c r="T923" s="105"/>
    </row>
    <row r="924" spans="1:20" ht="13.2">
      <c r="A924" s="166"/>
      <c r="B924" s="166"/>
      <c r="C924" s="167"/>
      <c r="D924" s="103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5"/>
      <c r="T924" s="105"/>
    </row>
    <row r="925" spans="1:20" ht="13.2">
      <c r="A925" s="166"/>
      <c r="B925" s="166"/>
      <c r="C925" s="167"/>
      <c r="D925" s="103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5"/>
      <c r="T925" s="105"/>
    </row>
    <row r="926" spans="1:20" ht="13.2">
      <c r="A926" s="166"/>
      <c r="B926" s="166"/>
      <c r="C926" s="167"/>
      <c r="D926" s="103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5"/>
      <c r="T926" s="105"/>
    </row>
    <row r="927" spans="1:20" ht="13.2">
      <c r="A927" s="166"/>
      <c r="B927" s="166"/>
      <c r="C927" s="167"/>
      <c r="D927" s="103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5"/>
      <c r="T927" s="105"/>
    </row>
    <row r="928" spans="1:20" ht="13.2">
      <c r="A928" s="166"/>
      <c r="B928" s="166"/>
      <c r="C928" s="167"/>
      <c r="D928" s="103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5"/>
      <c r="T928" s="105"/>
    </row>
    <row r="929" spans="1:20" ht="13.2">
      <c r="A929" s="166"/>
      <c r="B929" s="166"/>
      <c r="C929" s="167"/>
      <c r="D929" s="103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5"/>
      <c r="T929" s="105"/>
    </row>
    <row r="930" spans="1:20" ht="13.2">
      <c r="A930" s="166"/>
      <c r="B930" s="166"/>
      <c r="C930" s="167"/>
      <c r="D930" s="103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5"/>
      <c r="T930" s="105"/>
    </row>
    <row r="931" spans="1:20" ht="13.2">
      <c r="A931" s="166"/>
      <c r="B931" s="166"/>
      <c r="C931" s="167"/>
      <c r="D931" s="103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5"/>
      <c r="T931" s="105"/>
    </row>
    <row r="932" spans="1:20" ht="13.2">
      <c r="A932" s="166"/>
      <c r="B932" s="166"/>
      <c r="C932" s="167"/>
      <c r="D932" s="103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5"/>
      <c r="T932" s="105"/>
    </row>
    <row r="933" spans="1:20" ht="13.2">
      <c r="A933" s="166"/>
      <c r="B933" s="166"/>
      <c r="C933" s="167"/>
      <c r="D933" s="103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5"/>
      <c r="T933" s="105"/>
    </row>
    <row r="934" spans="1:20" ht="13.2">
      <c r="A934" s="166"/>
      <c r="B934" s="166"/>
      <c r="C934" s="167"/>
      <c r="D934" s="103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5"/>
      <c r="T934" s="105"/>
    </row>
    <row r="935" spans="1:20" ht="13.2">
      <c r="A935" s="166"/>
      <c r="B935" s="166"/>
      <c r="C935" s="167"/>
      <c r="D935" s="103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5"/>
      <c r="T935" s="105"/>
    </row>
    <row r="936" spans="1:20" ht="13.2">
      <c r="A936" s="166"/>
      <c r="B936" s="166"/>
      <c r="C936" s="167"/>
      <c r="D936" s="103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5"/>
      <c r="T936" s="105"/>
    </row>
    <row r="937" spans="1:20" ht="13.2">
      <c r="A937" s="166"/>
      <c r="B937" s="166"/>
      <c r="C937" s="167"/>
      <c r="D937" s="103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5"/>
      <c r="T937" s="105"/>
    </row>
    <row r="938" spans="1:20" ht="13.2">
      <c r="A938" s="166"/>
      <c r="B938" s="166"/>
      <c r="C938" s="167"/>
      <c r="D938" s="103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5"/>
      <c r="T938" s="105"/>
    </row>
    <row r="939" spans="1:20" ht="13.2">
      <c r="A939" s="166"/>
      <c r="B939" s="166"/>
      <c r="C939" s="167"/>
      <c r="D939" s="103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5"/>
      <c r="T939" s="105"/>
    </row>
    <row r="940" spans="1:20" ht="13.2">
      <c r="A940" s="166"/>
      <c r="B940" s="166"/>
      <c r="C940" s="167"/>
      <c r="D940" s="103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5"/>
      <c r="T940" s="105"/>
    </row>
    <row r="941" spans="1:20" ht="13.2">
      <c r="A941" s="166"/>
      <c r="B941" s="166"/>
      <c r="C941" s="167"/>
      <c r="D941" s="103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5"/>
      <c r="T941" s="105"/>
    </row>
    <row r="942" spans="1:20" ht="13.2">
      <c r="A942" s="166"/>
      <c r="B942" s="166"/>
      <c r="C942" s="167"/>
      <c r="D942" s="103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5"/>
      <c r="T942" s="105"/>
    </row>
    <row r="943" spans="1:20" ht="13.2">
      <c r="A943" s="166"/>
      <c r="B943" s="166"/>
      <c r="C943" s="167"/>
      <c r="D943" s="103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5"/>
      <c r="T943" s="105"/>
    </row>
    <row r="944" spans="1:20" ht="13.2">
      <c r="A944" s="166"/>
      <c r="B944" s="166"/>
      <c r="C944" s="167"/>
      <c r="D944" s="103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5"/>
      <c r="T944" s="105"/>
    </row>
    <row r="945" spans="1:20" ht="13.2">
      <c r="A945" s="166"/>
      <c r="B945" s="166"/>
      <c r="C945" s="167"/>
      <c r="D945" s="103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5"/>
      <c r="T945" s="105"/>
    </row>
    <row r="946" spans="1:20" ht="13.2">
      <c r="A946" s="166"/>
      <c r="B946" s="166"/>
      <c r="C946" s="167"/>
      <c r="D946" s="103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5"/>
      <c r="T946" s="105"/>
    </row>
    <row r="947" spans="1:20" ht="13.2">
      <c r="A947" s="166"/>
      <c r="B947" s="166"/>
      <c r="C947" s="167"/>
      <c r="D947" s="103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5"/>
      <c r="T947" s="105"/>
    </row>
    <row r="948" spans="1:20" ht="13.2">
      <c r="A948" s="166"/>
      <c r="B948" s="166"/>
      <c r="C948" s="167"/>
      <c r="D948" s="103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5"/>
      <c r="T948" s="105"/>
    </row>
    <row r="949" spans="1:20" ht="13.2">
      <c r="A949" s="166"/>
      <c r="B949" s="166"/>
      <c r="C949" s="167"/>
      <c r="D949" s="103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5"/>
      <c r="T949" s="105"/>
    </row>
    <row r="950" spans="1:20" ht="13.2">
      <c r="A950" s="166"/>
      <c r="B950" s="166"/>
      <c r="C950" s="167"/>
      <c r="D950" s="103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5"/>
      <c r="T950" s="105"/>
    </row>
    <row r="951" spans="1:20" ht="13.2">
      <c r="A951" s="166"/>
      <c r="B951" s="166"/>
      <c r="C951" s="167"/>
      <c r="D951" s="103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5"/>
      <c r="T951" s="105"/>
    </row>
    <row r="952" spans="1:20" ht="13.2">
      <c r="A952" s="166"/>
      <c r="B952" s="166"/>
      <c r="C952" s="167"/>
      <c r="D952" s="103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5"/>
      <c r="T952" s="105"/>
    </row>
    <row r="953" spans="1:20" ht="13.2">
      <c r="A953" s="166"/>
      <c r="B953" s="166"/>
      <c r="C953" s="167"/>
      <c r="D953" s="103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5"/>
      <c r="T953" s="105"/>
    </row>
    <row r="954" spans="1:20" ht="13.2">
      <c r="A954" s="166"/>
      <c r="B954" s="166"/>
      <c r="C954" s="167"/>
      <c r="D954" s="103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5"/>
      <c r="T954" s="105"/>
    </row>
    <row r="955" spans="1:20" ht="13.2">
      <c r="A955" s="166"/>
      <c r="B955" s="166"/>
      <c r="C955" s="167"/>
      <c r="D955" s="103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5"/>
      <c r="T955" s="105"/>
    </row>
    <row r="956" spans="1:20" ht="13.2">
      <c r="A956" s="166"/>
      <c r="B956" s="166"/>
      <c r="C956" s="167"/>
      <c r="D956" s="103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5"/>
      <c r="T956" s="105"/>
    </row>
    <row r="957" spans="1:20" ht="13.2">
      <c r="A957" s="166"/>
      <c r="B957" s="166"/>
      <c r="C957" s="167"/>
      <c r="D957" s="103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5"/>
      <c r="T957" s="105"/>
    </row>
    <row r="958" spans="1:20" ht="13.2">
      <c r="A958" s="166"/>
      <c r="B958" s="166"/>
      <c r="C958" s="167"/>
      <c r="D958" s="103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5"/>
      <c r="T958" s="105"/>
    </row>
    <row r="959" spans="1:20" ht="13.2">
      <c r="A959" s="166"/>
      <c r="B959" s="166"/>
      <c r="C959" s="167"/>
      <c r="D959" s="103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5"/>
      <c r="T959" s="105"/>
    </row>
    <row r="960" spans="1:20" ht="13.2">
      <c r="A960" s="166"/>
      <c r="B960" s="166"/>
      <c r="C960" s="167"/>
      <c r="D960" s="103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5"/>
      <c r="T960" s="105"/>
    </row>
    <row r="961" spans="1:20" ht="13.2">
      <c r="A961" s="166"/>
      <c r="B961" s="166"/>
      <c r="C961" s="167"/>
      <c r="D961" s="103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5"/>
      <c r="T961" s="105"/>
    </row>
    <row r="962" spans="1:20" ht="13.2">
      <c r="A962" s="166"/>
      <c r="B962" s="166"/>
      <c r="C962" s="167"/>
      <c r="D962" s="103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5"/>
      <c r="T962" s="105"/>
    </row>
    <row r="963" spans="1:20" ht="13.2">
      <c r="A963" s="166"/>
      <c r="B963" s="166"/>
      <c r="C963" s="167"/>
      <c r="D963" s="103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5"/>
      <c r="T963" s="105"/>
    </row>
    <row r="964" spans="1:20" ht="13.2">
      <c r="A964" s="166"/>
      <c r="B964" s="166"/>
      <c r="C964" s="167"/>
      <c r="D964" s="103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5"/>
      <c r="T964" s="105"/>
    </row>
    <row r="965" spans="1:20" ht="13.2">
      <c r="A965" s="166"/>
      <c r="B965" s="166"/>
      <c r="C965" s="167"/>
      <c r="D965" s="103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5"/>
      <c r="T965" s="105"/>
    </row>
    <row r="966" spans="1:20" ht="13.2">
      <c r="A966" s="166"/>
      <c r="B966" s="166"/>
      <c r="C966" s="167"/>
      <c r="D966" s="103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5"/>
      <c r="T966" s="105"/>
    </row>
    <row r="967" spans="1:20" ht="13.2">
      <c r="A967" s="166"/>
      <c r="B967" s="166"/>
      <c r="C967" s="167"/>
      <c r="D967" s="103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5"/>
      <c r="T967" s="105"/>
    </row>
    <row r="968" spans="1:20" ht="13.2">
      <c r="A968" s="166"/>
      <c r="B968" s="166"/>
      <c r="C968" s="167"/>
      <c r="D968" s="103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5"/>
      <c r="T968" s="105"/>
    </row>
    <row r="969" spans="1:20" ht="13.2">
      <c r="A969" s="166"/>
      <c r="B969" s="166"/>
      <c r="C969" s="167"/>
      <c r="D969" s="103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5"/>
      <c r="T969" s="105"/>
    </row>
    <row r="970" spans="1:20" ht="13.2">
      <c r="A970" s="166"/>
      <c r="B970" s="166"/>
      <c r="C970" s="167"/>
      <c r="D970" s="103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5"/>
      <c r="T970" s="105"/>
    </row>
    <row r="971" spans="1:20" ht="13.2">
      <c r="A971" s="166"/>
      <c r="B971" s="166"/>
      <c r="C971" s="167"/>
      <c r="D971" s="103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5"/>
      <c r="T971" s="105"/>
    </row>
    <row r="972" spans="1:20" ht="13.2">
      <c r="A972" s="166"/>
      <c r="B972" s="166"/>
      <c r="C972" s="167"/>
      <c r="D972" s="103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5"/>
      <c r="T972" s="105"/>
    </row>
    <row r="973" spans="1:20" ht="13.2">
      <c r="A973" s="166"/>
      <c r="B973" s="166"/>
      <c r="C973" s="167"/>
      <c r="D973" s="103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5"/>
      <c r="T973" s="105"/>
    </row>
    <row r="974" spans="1:20" ht="13.2">
      <c r="A974" s="166"/>
      <c r="B974" s="166"/>
      <c r="C974" s="167"/>
      <c r="D974" s="103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5"/>
      <c r="T974" s="105"/>
    </row>
    <row r="975" spans="1:20" ht="13.2">
      <c r="A975" s="166"/>
      <c r="B975" s="166"/>
      <c r="C975" s="167"/>
      <c r="D975" s="103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5"/>
      <c r="T975" s="105"/>
    </row>
    <row r="976" spans="1:20" ht="13.2">
      <c r="A976" s="166"/>
      <c r="B976" s="166"/>
      <c r="C976" s="167"/>
      <c r="D976" s="103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5"/>
      <c r="T976" s="105"/>
    </row>
    <row r="977" spans="1:20" ht="13.2">
      <c r="A977" s="166"/>
      <c r="B977" s="166"/>
      <c r="C977" s="167"/>
      <c r="D977" s="103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5"/>
      <c r="T977" s="105"/>
    </row>
    <row r="978" spans="1:20" ht="13.2">
      <c r="A978" s="166"/>
      <c r="B978" s="166"/>
      <c r="C978" s="167"/>
      <c r="D978" s="103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5"/>
      <c r="T978" s="105"/>
    </row>
    <row r="979" spans="1:20" ht="13.2">
      <c r="A979" s="166"/>
      <c r="B979" s="166"/>
      <c r="C979" s="167"/>
      <c r="D979" s="103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5"/>
      <c r="T979" s="105"/>
    </row>
    <row r="980" spans="1:20" ht="13.2">
      <c r="A980" s="166"/>
      <c r="B980" s="166"/>
      <c r="C980" s="167"/>
      <c r="D980" s="103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5"/>
      <c r="T980" s="105"/>
    </row>
    <row r="981" spans="1:20" ht="13.2">
      <c r="A981" s="166"/>
      <c r="B981" s="166"/>
      <c r="C981" s="167"/>
      <c r="D981" s="103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5"/>
      <c r="T981" s="105"/>
    </row>
    <row r="982" spans="1:20" ht="13.2">
      <c r="A982" s="166"/>
      <c r="B982" s="166"/>
      <c r="C982" s="167"/>
      <c r="D982" s="103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5"/>
      <c r="T982" s="105"/>
    </row>
    <row r="983" spans="1:20" ht="13.2">
      <c r="A983" s="166"/>
      <c r="B983" s="166"/>
      <c r="C983" s="167"/>
      <c r="D983" s="103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5"/>
      <c r="T983" s="105"/>
    </row>
    <row r="984" spans="1:20" ht="13.2">
      <c r="A984" s="166"/>
      <c r="B984" s="166"/>
      <c r="C984" s="167"/>
      <c r="D984" s="103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5"/>
      <c r="T984" s="105"/>
    </row>
    <row r="985" spans="1:20" ht="13.2">
      <c r="A985" s="166"/>
      <c r="B985" s="166"/>
      <c r="C985" s="167"/>
      <c r="D985" s="103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5"/>
      <c r="T985" s="105"/>
    </row>
    <row r="986" spans="1:20" ht="13.2">
      <c r="A986" s="166"/>
      <c r="B986" s="166"/>
      <c r="C986" s="167"/>
      <c r="D986" s="103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5"/>
      <c r="T986" s="105"/>
    </row>
    <row r="987" spans="1:20" ht="13.2">
      <c r="A987" s="166"/>
      <c r="B987" s="166"/>
      <c r="C987" s="167"/>
      <c r="D987" s="103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5"/>
      <c r="T987" s="105"/>
    </row>
    <row r="988" spans="1:20" ht="13.2">
      <c r="A988" s="166"/>
      <c r="B988" s="166"/>
      <c r="C988" s="167"/>
      <c r="D988" s="103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5"/>
      <c r="T988" s="105"/>
    </row>
    <row r="989" spans="1:20" ht="13.2">
      <c r="A989" s="166"/>
      <c r="B989" s="166"/>
      <c r="C989" s="167"/>
      <c r="D989" s="103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5"/>
      <c r="T989" s="105"/>
    </row>
    <row r="990" spans="1:20" ht="13.2">
      <c r="A990" s="166"/>
      <c r="B990" s="166"/>
      <c r="C990" s="167"/>
      <c r="D990" s="103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5"/>
      <c r="T990" s="105"/>
    </row>
    <row r="991" spans="1:20" ht="13.2">
      <c r="A991" s="166"/>
      <c r="B991" s="166"/>
      <c r="C991" s="167"/>
      <c r="D991" s="103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5"/>
      <c r="T991" s="105"/>
    </row>
    <row r="992" spans="1:20" ht="13.2">
      <c r="A992" s="166"/>
      <c r="B992" s="166"/>
      <c r="C992" s="167"/>
      <c r="D992" s="103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5"/>
      <c r="T992" s="105"/>
    </row>
    <row r="993" spans="1:20" ht="13.2">
      <c r="A993" s="166"/>
      <c r="B993" s="166"/>
      <c r="C993" s="167"/>
      <c r="D993" s="103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5"/>
      <c r="T993" s="105"/>
    </row>
    <row r="994" spans="1:20" ht="13.2">
      <c r="A994" s="166"/>
      <c r="B994" s="166"/>
      <c r="C994" s="167"/>
      <c r="D994" s="103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5"/>
      <c r="T994" s="105"/>
    </row>
    <row r="995" spans="1:20" ht="13.2">
      <c r="A995" s="166"/>
      <c r="B995" s="166"/>
      <c r="C995" s="167"/>
      <c r="D995" s="103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5"/>
      <c r="T995" s="105"/>
    </row>
    <row r="996" spans="1:20" ht="13.2">
      <c r="A996" s="166"/>
      <c r="B996" s="166"/>
      <c r="C996" s="167"/>
      <c r="D996" s="103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5"/>
      <c r="T996" s="105"/>
    </row>
    <row r="997" spans="1:20" ht="13.2">
      <c r="A997" s="166"/>
      <c r="B997" s="166"/>
      <c r="C997" s="167"/>
      <c r="D997" s="103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5"/>
      <c r="T997" s="105"/>
    </row>
    <row r="998" spans="1:20" ht="13.2">
      <c r="A998" s="166"/>
      <c r="B998" s="166"/>
      <c r="C998" s="167"/>
      <c r="D998" s="103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5"/>
      <c r="T998" s="105"/>
    </row>
    <row r="999" spans="1:20" ht="13.2">
      <c r="A999" s="166"/>
      <c r="B999" s="166"/>
      <c r="C999" s="167"/>
      <c r="D999" s="103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5"/>
      <c r="T999" s="105"/>
    </row>
    <row r="1000" spans="1:20" ht="13.2">
      <c r="A1000" s="166"/>
      <c r="B1000" s="166"/>
      <c r="C1000" s="167"/>
      <c r="D1000" s="103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5"/>
      <c r="T1000" s="105"/>
    </row>
    <row r="1001" spans="1:20" ht="13.2">
      <c r="A1001" s="166"/>
      <c r="B1001" s="166"/>
      <c r="C1001" s="167"/>
      <c r="D1001" s="103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5"/>
      <c r="T1001" s="105"/>
    </row>
    <row r="1002" spans="1:20" ht="13.2">
      <c r="A1002" s="166"/>
      <c r="B1002" s="166"/>
      <c r="C1002" s="167"/>
      <c r="D1002" s="103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5"/>
      <c r="T1002" s="105"/>
    </row>
    <row r="1003" spans="1:20" ht="13.2">
      <c r="A1003" s="166"/>
      <c r="B1003" s="166"/>
      <c r="C1003" s="167"/>
      <c r="D1003" s="103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5"/>
      <c r="T1003" s="105"/>
    </row>
    <row r="1004" spans="1:20" ht="13.2">
      <c r="A1004" s="166"/>
      <c r="B1004" s="166"/>
      <c r="C1004" s="167"/>
      <c r="D1004" s="103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5"/>
      <c r="T1004" s="105"/>
    </row>
    <row r="1005" spans="1:20" ht="13.2">
      <c r="A1005" s="166"/>
      <c r="B1005" s="166"/>
      <c r="C1005" s="167"/>
      <c r="D1005" s="103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5"/>
      <c r="T1005" s="105"/>
    </row>
    <row r="1006" spans="1:20" ht="13.2">
      <c r="A1006" s="166"/>
      <c r="B1006" s="166"/>
      <c r="C1006" s="167"/>
      <c r="D1006" s="103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5"/>
      <c r="T1006" s="105"/>
    </row>
    <row r="1007" spans="1:20" ht="13.2">
      <c r="A1007" s="166"/>
      <c r="B1007" s="166"/>
      <c r="C1007" s="167"/>
      <c r="D1007" s="103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5"/>
      <c r="T1007" s="105"/>
    </row>
    <row r="1008" spans="1:20" ht="13.2">
      <c r="A1008" s="166"/>
      <c r="B1008" s="166"/>
      <c r="C1008" s="167"/>
      <c r="D1008" s="103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5"/>
      <c r="T1008" s="105"/>
    </row>
    <row r="1009" spans="1:20" ht="13.2">
      <c r="A1009" s="166"/>
      <c r="B1009" s="166"/>
      <c r="C1009" s="167"/>
      <c r="D1009" s="103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5"/>
      <c r="T1009" s="105"/>
    </row>
    <row r="1010" spans="1:20" ht="13.2">
      <c r="A1010" s="166"/>
      <c r="B1010" s="166"/>
      <c r="C1010" s="167"/>
      <c r="D1010" s="103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5"/>
      <c r="T1010" s="105"/>
    </row>
    <row r="1011" spans="1:20" ht="13.2">
      <c r="A1011" s="166"/>
      <c r="B1011" s="166"/>
      <c r="C1011" s="167"/>
      <c r="D1011" s="103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5"/>
      <c r="T1011" s="105"/>
    </row>
    <row r="1012" spans="1:20" ht="13.2">
      <c r="A1012" s="166"/>
      <c r="B1012" s="166"/>
      <c r="C1012" s="167"/>
      <c r="D1012" s="103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5"/>
      <c r="T1012" s="105"/>
    </row>
    <row r="1013" spans="1:20" ht="13.2">
      <c r="A1013" s="166"/>
      <c r="B1013" s="166"/>
      <c r="C1013" s="167"/>
      <c r="D1013" s="103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5"/>
      <c r="T1013" s="105"/>
    </row>
    <row r="1014" spans="1:20" ht="13.2">
      <c r="A1014" s="166"/>
      <c r="B1014" s="166"/>
      <c r="C1014" s="167"/>
      <c r="D1014" s="103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5"/>
      <c r="T1014" s="105"/>
    </row>
    <row r="1015" spans="1:20" ht="13.2">
      <c r="A1015" s="166"/>
      <c r="B1015" s="166"/>
      <c r="C1015" s="167"/>
      <c r="D1015" s="103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Q1015" s="104"/>
      <c r="R1015" s="104"/>
      <c r="S1015" s="105"/>
      <c r="T1015" s="105"/>
    </row>
    <row r="1016" spans="1:20" ht="13.2">
      <c r="A1016" s="166"/>
      <c r="B1016" s="166"/>
      <c r="C1016" s="167"/>
      <c r="D1016" s="103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5"/>
      <c r="T1016" s="105"/>
    </row>
  </sheetData>
  <mergeCells count="14">
    <mergeCell ref="I190:J190"/>
    <mergeCell ref="I192:J192"/>
    <mergeCell ref="D1:R1"/>
    <mergeCell ref="D3:R3"/>
    <mergeCell ref="D16:R16"/>
    <mergeCell ref="D63:R63"/>
    <mergeCell ref="D66:R66"/>
    <mergeCell ref="D69:R69"/>
    <mergeCell ref="D156:R156"/>
    <mergeCell ref="D161:R161"/>
    <mergeCell ref="D169:R169"/>
    <mergeCell ref="D180:R180"/>
    <mergeCell ref="D183:R183"/>
    <mergeCell ref="D186:R186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T1016"/>
  <sheetViews>
    <sheetView workbookViewId="0">
      <pane ySplit="5" topLeftCell="A6" activePane="bottomLeft" state="frozen"/>
      <selection pane="bottomLeft" activeCell="Q62" sqref="Q62"/>
    </sheetView>
  </sheetViews>
  <sheetFormatPr defaultColWidth="12.5546875" defaultRowHeight="15.75" customHeight="1" outlineLevelRow="1" outlineLevelCol="1"/>
  <cols>
    <col min="1" max="1" width="12.44140625" style="191" hidden="1" customWidth="1" outlineLevel="1"/>
    <col min="2" max="2" width="11.33203125" style="191" hidden="1" customWidth="1" outlineLevel="1"/>
    <col min="3" max="3" width="13.5546875" style="191" hidden="1" customWidth="1" outlineLevel="1"/>
    <col min="4" max="4" width="38.5546875" style="191" customWidth="1" collapsed="1"/>
    <col min="5" max="5" width="13.109375" style="191" bestFit="1" customWidth="1"/>
    <col min="6" max="6" width="12.88671875" style="191" customWidth="1"/>
    <col min="7" max="17" width="12.6640625" style="191" bestFit="1" customWidth="1"/>
    <col min="18" max="18" width="15.6640625" style="191" bestFit="1" customWidth="1"/>
    <col min="19" max="19" width="12.6640625" style="191" bestFit="1" customWidth="1"/>
    <col min="20" max="20" width="15.6640625" style="191" bestFit="1" customWidth="1"/>
    <col min="21" max="16384" width="12.5546875" style="191"/>
  </cols>
  <sheetData>
    <row r="1" spans="1:20" ht="17.399999999999999">
      <c r="A1" s="188"/>
      <c r="B1" s="188"/>
      <c r="C1" s="189"/>
      <c r="D1" s="349" t="str">
        <f>'4611010'!D1</f>
        <v>Розрахунок до кошторису по загальному фонду на 2024 рік по галузі "Освіта" Подільського району</v>
      </c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190"/>
      <c r="T1" s="190"/>
    </row>
    <row r="2" spans="1:20" ht="13.8">
      <c r="A2" s="192"/>
      <c r="B2" s="192"/>
      <c r="C2" s="193"/>
      <c r="D2" s="194"/>
      <c r="E2" s="195"/>
      <c r="F2" s="195"/>
      <c r="G2" s="195"/>
      <c r="H2" s="195"/>
      <c r="I2" s="195"/>
      <c r="J2" s="195"/>
      <c r="K2" s="195"/>
      <c r="L2" s="195"/>
      <c r="M2" s="195"/>
      <c r="N2" s="196"/>
      <c r="O2" s="196"/>
      <c r="P2" s="196"/>
      <c r="Q2" s="196"/>
      <c r="R2" s="196"/>
      <c r="S2" s="197"/>
      <c r="T2" s="197"/>
    </row>
    <row r="3" spans="1:20" ht="13.8">
      <c r="A3" s="192"/>
      <c r="B3" s="192"/>
      <c r="C3" s="193"/>
      <c r="D3" s="350" t="s">
        <v>323</v>
      </c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197"/>
      <c r="T3" s="197"/>
    </row>
    <row r="4" spans="1:20" ht="13.8">
      <c r="A4" s="192"/>
      <c r="B4" s="192"/>
      <c r="C4" s="193"/>
      <c r="D4" s="194"/>
      <c r="E4" s="195"/>
      <c r="F4" s="195"/>
      <c r="G4" s="195"/>
      <c r="H4" s="195"/>
      <c r="I4" s="195"/>
      <c r="J4" s="195"/>
      <c r="K4" s="195"/>
      <c r="L4" s="195"/>
      <c r="M4" s="195"/>
      <c r="N4" s="196"/>
      <c r="O4" s="196"/>
      <c r="P4" s="196"/>
      <c r="Q4" s="196"/>
      <c r="R4" s="196" t="s">
        <v>1</v>
      </c>
      <c r="S4" s="197"/>
      <c r="T4" s="197"/>
    </row>
    <row r="5" spans="1:20" ht="27.6">
      <c r="A5" s="198"/>
      <c r="B5" s="198"/>
      <c r="C5" s="215" t="s">
        <v>241</v>
      </c>
      <c r="D5" s="294" t="s">
        <v>2</v>
      </c>
      <c r="E5" s="295">
        <v>4611141</v>
      </c>
      <c r="F5" s="295" t="s">
        <v>259</v>
      </c>
      <c r="G5" s="295" t="s">
        <v>260</v>
      </c>
      <c r="H5" s="295" t="s">
        <v>261</v>
      </c>
      <c r="I5" s="295" t="s">
        <v>262</v>
      </c>
      <c r="J5" s="295" t="s">
        <v>263</v>
      </c>
      <c r="K5" s="295" t="s">
        <v>264</v>
      </c>
      <c r="L5" s="295" t="s">
        <v>265</v>
      </c>
      <c r="M5" s="295" t="s">
        <v>266</v>
      </c>
      <c r="N5" s="295" t="s">
        <v>267</v>
      </c>
      <c r="O5" s="295" t="s">
        <v>268</v>
      </c>
      <c r="P5" s="295" t="s">
        <v>269</v>
      </c>
      <c r="Q5" s="295" t="s">
        <v>270</v>
      </c>
      <c r="R5" s="199" t="s">
        <v>13</v>
      </c>
      <c r="S5" s="197"/>
      <c r="T5" s="197"/>
    </row>
    <row r="6" spans="1:20" ht="15.6">
      <c r="A6" s="201"/>
      <c r="B6" s="201"/>
      <c r="C6" s="202"/>
      <c r="D6" s="203" t="s">
        <v>242</v>
      </c>
      <c r="E6" s="204" t="e">
        <f t="shared" ref="E6:R6" si="0">E7+E8</f>
        <v>#REF!</v>
      </c>
      <c r="F6" s="204" t="e">
        <f t="shared" si="0"/>
        <v>#REF!</v>
      </c>
      <c r="G6" s="204" t="e">
        <f t="shared" si="0"/>
        <v>#REF!</v>
      </c>
      <c r="H6" s="204" t="e">
        <f t="shared" si="0"/>
        <v>#REF!</v>
      </c>
      <c r="I6" s="204" t="e">
        <f t="shared" si="0"/>
        <v>#REF!</v>
      </c>
      <c r="J6" s="204" t="e">
        <f t="shared" si="0"/>
        <v>#REF!</v>
      </c>
      <c r="K6" s="204" t="e">
        <f t="shared" si="0"/>
        <v>#REF!</v>
      </c>
      <c r="L6" s="204" t="e">
        <f t="shared" si="0"/>
        <v>#REF!</v>
      </c>
      <c r="M6" s="204" t="e">
        <f t="shared" si="0"/>
        <v>#REF!</v>
      </c>
      <c r="N6" s="204" t="e">
        <f t="shared" si="0"/>
        <v>#REF!</v>
      </c>
      <c r="O6" s="204" t="e">
        <f t="shared" si="0"/>
        <v>#REF!</v>
      </c>
      <c r="P6" s="204" t="e">
        <f t="shared" si="0"/>
        <v>#REF!</v>
      </c>
      <c r="Q6" s="204" t="e">
        <f t="shared" si="0"/>
        <v>#REF!</v>
      </c>
      <c r="R6" s="204" t="e">
        <f t="shared" si="0"/>
        <v>#REF!</v>
      </c>
      <c r="S6" s="205" t="e">
        <f>#REF!</f>
        <v>#REF!</v>
      </c>
      <c r="T6" s="205" t="e">
        <f t="shared" ref="T6:T158" si="1">R6-E6</f>
        <v>#REF!</v>
      </c>
    </row>
    <row r="7" spans="1:20" ht="15.6" collapsed="1">
      <c r="A7" s="201" t="s">
        <v>243</v>
      </c>
      <c r="B7" s="201">
        <f>1465503.625</f>
        <v>1465503.625</v>
      </c>
      <c r="C7" s="207" t="e">
        <f>R7+R8</f>
        <v>#REF!</v>
      </c>
      <c r="D7" s="208" t="s">
        <v>25</v>
      </c>
      <c r="E7" s="209" t="e">
        <f t="shared" ref="E7:Q7" si="2">E9+E10+E62+E65+E68+E155+E158+E168+E179+E182+E185+E188</f>
        <v>#REF!</v>
      </c>
      <c r="F7" s="209" t="e">
        <f t="shared" si="2"/>
        <v>#REF!</v>
      </c>
      <c r="G7" s="209" t="e">
        <f t="shared" si="2"/>
        <v>#REF!</v>
      </c>
      <c r="H7" s="209" t="e">
        <f t="shared" si="2"/>
        <v>#REF!</v>
      </c>
      <c r="I7" s="209" t="e">
        <f t="shared" si="2"/>
        <v>#REF!</v>
      </c>
      <c r="J7" s="209" t="e">
        <f t="shared" si="2"/>
        <v>#REF!</v>
      </c>
      <c r="K7" s="209" t="e">
        <f t="shared" si="2"/>
        <v>#REF!</v>
      </c>
      <c r="L7" s="209" t="e">
        <f t="shared" si="2"/>
        <v>#REF!</v>
      </c>
      <c r="M7" s="209" t="e">
        <f t="shared" si="2"/>
        <v>#REF!</v>
      </c>
      <c r="N7" s="209" t="e">
        <f t="shared" si="2"/>
        <v>#REF!</v>
      </c>
      <c r="O7" s="209" t="e">
        <f t="shared" si="2"/>
        <v>#REF!</v>
      </c>
      <c r="P7" s="209" t="e">
        <f t="shared" si="2"/>
        <v>#REF!</v>
      </c>
      <c r="Q7" s="209" t="e">
        <f t="shared" si="2"/>
        <v>#REF!</v>
      </c>
      <c r="R7" s="210" t="e">
        <f t="shared" ref="R7:R12" si="3">SUM(F7:Q7)</f>
        <v>#REF!</v>
      </c>
      <c r="S7" s="226" t="e">
        <f t="shared" ref="S7:S158" si="4">SUM(F7:Q7)</f>
        <v>#REF!</v>
      </c>
      <c r="T7" s="205" t="e">
        <f t="shared" si="1"/>
        <v>#REF!</v>
      </c>
    </row>
    <row r="8" spans="1:20" ht="15.6" hidden="1" outlineLevel="1">
      <c r="A8" s="201"/>
      <c r="B8" s="211">
        <f>395193.756+978.3</f>
        <v>396172.05599999998</v>
      </c>
      <c r="C8" s="211" t="e">
        <f>B7-C7</f>
        <v>#REF!</v>
      </c>
      <c r="D8" s="208" t="s">
        <v>26</v>
      </c>
      <c r="E8" s="209" t="e">
        <f t="shared" ref="E8:Q8" si="5">E11+E12+E181</f>
        <v>#REF!</v>
      </c>
      <c r="F8" s="209">
        <f t="shared" si="5"/>
        <v>0</v>
      </c>
      <c r="G8" s="209">
        <f t="shared" si="5"/>
        <v>0</v>
      </c>
      <c r="H8" s="209">
        <f t="shared" si="5"/>
        <v>0</v>
      </c>
      <c r="I8" s="209">
        <f t="shared" si="5"/>
        <v>0</v>
      </c>
      <c r="J8" s="209">
        <f t="shared" si="5"/>
        <v>0</v>
      </c>
      <c r="K8" s="209">
        <f t="shared" si="5"/>
        <v>0</v>
      </c>
      <c r="L8" s="209">
        <f t="shared" si="5"/>
        <v>0</v>
      </c>
      <c r="M8" s="209">
        <f t="shared" si="5"/>
        <v>0</v>
      </c>
      <c r="N8" s="209">
        <f t="shared" si="5"/>
        <v>0</v>
      </c>
      <c r="O8" s="209">
        <f t="shared" si="5"/>
        <v>0</v>
      </c>
      <c r="P8" s="209">
        <f t="shared" si="5"/>
        <v>0</v>
      </c>
      <c r="Q8" s="209">
        <f t="shared" si="5"/>
        <v>0</v>
      </c>
      <c r="R8" s="210">
        <f t="shared" si="3"/>
        <v>0</v>
      </c>
      <c r="S8" s="226">
        <f t="shared" si="4"/>
        <v>0</v>
      </c>
      <c r="T8" s="205" t="e">
        <f t="shared" si="1"/>
        <v>#REF!</v>
      </c>
    </row>
    <row r="9" spans="1:20" ht="15.6">
      <c r="A9" s="201">
        <f>F9+G9+H9+I9+J9+K9+L9</f>
        <v>10606.579</v>
      </c>
      <c r="B9" s="211">
        <f t="shared" ref="B9:B12" si="6">R9-C9</f>
        <v>-584368.43400000001</v>
      </c>
      <c r="C9" s="201">
        <v>602584.53399999999</v>
      </c>
      <c r="D9" s="212" t="s">
        <v>27</v>
      </c>
      <c r="E9" s="213" t="e">
        <f>#REF!</f>
        <v>#REF!</v>
      </c>
      <c r="F9" s="213">
        <v>1372.4649999999999</v>
      </c>
      <c r="G9" s="213">
        <v>1403.087</v>
      </c>
      <c r="H9" s="213">
        <v>1372.4649999999999</v>
      </c>
      <c r="I9" s="213">
        <v>1503.8019999999999</v>
      </c>
      <c r="J9" s="213">
        <v>1672.76</v>
      </c>
      <c r="K9" s="213">
        <v>1648.0229999999999</v>
      </c>
      <c r="L9" s="213">
        <v>1633.9770000000001</v>
      </c>
      <c r="M9" s="213">
        <v>1624.723</v>
      </c>
      <c r="N9" s="213">
        <v>1538.2829999999999</v>
      </c>
      <c r="O9" s="213">
        <v>1503.8040000000001</v>
      </c>
      <c r="P9" s="213">
        <v>1503.8040000000001</v>
      </c>
      <c r="Q9" s="213">
        <v>1438.9069999999999</v>
      </c>
      <c r="R9" s="210">
        <f t="shared" si="3"/>
        <v>18216.099999999999</v>
      </c>
      <c r="S9" s="226">
        <f t="shared" si="4"/>
        <v>18216.099999999999</v>
      </c>
      <c r="T9" s="205" t="e">
        <f t="shared" si="1"/>
        <v>#REF!</v>
      </c>
    </row>
    <row r="10" spans="1:20" ht="15.6" collapsed="1">
      <c r="A10" s="201"/>
      <c r="B10" s="211">
        <f t="shared" si="6"/>
        <v>-128560.598</v>
      </c>
      <c r="C10" s="201">
        <v>132568.598</v>
      </c>
      <c r="D10" s="214" t="s">
        <v>28</v>
      </c>
      <c r="E10" s="210" t="e">
        <f>ROUND(E9*0.22,0)</f>
        <v>#REF!</v>
      </c>
      <c r="F10" s="210">
        <f>F9*0.22+0.458</f>
        <v>302.40030000000002</v>
      </c>
      <c r="G10" s="210">
        <f t="shared" ref="G10:Q10" si="7">G9*0.22</f>
        <v>308.67914000000002</v>
      </c>
      <c r="H10" s="210">
        <f t="shared" si="7"/>
        <v>301.94229999999999</v>
      </c>
      <c r="I10" s="210">
        <f t="shared" si="7"/>
        <v>330.83643999999998</v>
      </c>
      <c r="J10" s="210">
        <f t="shared" si="7"/>
        <v>368.00720000000001</v>
      </c>
      <c r="K10" s="210">
        <f t="shared" si="7"/>
        <v>362.56505999999996</v>
      </c>
      <c r="L10" s="210">
        <f t="shared" si="7"/>
        <v>359.47494</v>
      </c>
      <c r="M10" s="210">
        <f t="shared" si="7"/>
        <v>357.43905999999998</v>
      </c>
      <c r="N10" s="210">
        <f t="shared" si="7"/>
        <v>338.42225999999999</v>
      </c>
      <c r="O10" s="210">
        <f t="shared" si="7"/>
        <v>330.83688000000001</v>
      </c>
      <c r="P10" s="210">
        <f t="shared" si="7"/>
        <v>330.83688000000001</v>
      </c>
      <c r="Q10" s="210">
        <f t="shared" si="7"/>
        <v>316.55953999999997</v>
      </c>
      <c r="R10" s="210">
        <f t="shared" si="3"/>
        <v>4007.9999999999991</v>
      </c>
      <c r="S10" s="226">
        <f t="shared" si="4"/>
        <v>4007.9999999999991</v>
      </c>
      <c r="T10" s="205" t="e">
        <f t="shared" si="1"/>
        <v>#REF!</v>
      </c>
    </row>
    <row r="11" spans="1:20" ht="15.6" hidden="1" outlineLevel="1">
      <c r="A11" s="201"/>
      <c r="B11" s="211">
        <f t="shared" si="6"/>
        <v>-297141.7</v>
      </c>
      <c r="C11" s="201">
        <v>297141.7</v>
      </c>
      <c r="D11" s="212" t="s">
        <v>29</v>
      </c>
      <c r="E11" s="213" t="e">
        <f>#REF!</f>
        <v>#REF!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0">
        <f t="shared" si="3"/>
        <v>0</v>
      </c>
      <c r="S11" s="226">
        <f t="shared" si="4"/>
        <v>0</v>
      </c>
      <c r="T11" s="205" t="e">
        <f t="shared" si="1"/>
        <v>#REF!</v>
      </c>
    </row>
    <row r="12" spans="1:20" ht="15.6" hidden="1" outlineLevel="1">
      <c r="A12" s="201"/>
      <c r="B12" s="211">
        <f t="shared" si="6"/>
        <v>-65371.173999999999</v>
      </c>
      <c r="C12" s="201">
        <v>65371.173999999999</v>
      </c>
      <c r="D12" s="214" t="s">
        <v>28</v>
      </c>
      <c r="E12" s="210" t="e">
        <f t="shared" ref="E12:Q12" si="8">ROUND(E11*0.22,0)</f>
        <v>#REF!</v>
      </c>
      <c r="F12" s="210">
        <f t="shared" si="8"/>
        <v>0</v>
      </c>
      <c r="G12" s="210">
        <f t="shared" si="8"/>
        <v>0</v>
      </c>
      <c r="H12" s="210">
        <f t="shared" si="8"/>
        <v>0</v>
      </c>
      <c r="I12" s="210">
        <f t="shared" si="8"/>
        <v>0</v>
      </c>
      <c r="J12" s="210">
        <f t="shared" si="8"/>
        <v>0</v>
      </c>
      <c r="K12" s="210">
        <f t="shared" si="8"/>
        <v>0</v>
      </c>
      <c r="L12" s="210">
        <f t="shared" si="8"/>
        <v>0</v>
      </c>
      <c r="M12" s="210">
        <f t="shared" si="8"/>
        <v>0</v>
      </c>
      <c r="N12" s="210">
        <f t="shared" si="8"/>
        <v>0</v>
      </c>
      <c r="O12" s="210">
        <f t="shared" si="8"/>
        <v>0</v>
      </c>
      <c r="P12" s="210">
        <f t="shared" si="8"/>
        <v>0</v>
      </c>
      <c r="Q12" s="210">
        <f t="shared" si="8"/>
        <v>0</v>
      </c>
      <c r="R12" s="210">
        <f t="shared" si="3"/>
        <v>0</v>
      </c>
      <c r="S12" s="226">
        <f t="shared" si="4"/>
        <v>0</v>
      </c>
      <c r="T12" s="205" t="e">
        <f t="shared" si="1"/>
        <v>#REF!</v>
      </c>
    </row>
    <row r="13" spans="1:20" ht="15.6" hidden="1">
      <c r="A13" s="201">
        <f>A11-A12</f>
        <v>0</v>
      </c>
      <c r="B13" s="198"/>
      <c r="C13" s="215"/>
      <c r="D13" s="216"/>
      <c r="E13" s="217" t="e">
        <f>ПОТРЕБА_2024!B8+ПОТРЕБА_2024!B10</f>
        <v>#REF!</v>
      </c>
      <c r="F13" s="217" t="e">
        <f>ПОТРЕБА_2024!C8+ПОТРЕБА_2024!C10</f>
        <v>#REF!</v>
      </c>
      <c r="G13" s="217" t="e">
        <f>ПОТРЕБА_2024!D8+ПОТРЕБА_2024!D10</f>
        <v>#REF!</v>
      </c>
      <c r="H13" s="217" t="e">
        <f>ПОТРЕБА_2024!E8+ПОТРЕБА_2024!E10</f>
        <v>#REF!</v>
      </c>
      <c r="I13" s="217" t="e">
        <f>ПОТРЕБА_2024!F8+ПОТРЕБА_2024!F10</f>
        <v>#REF!</v>
      </c>
      <c r="J13" s="217" t="e">
        <f>ПОТРЕБА_2024!G8+ПОТРЕБА_2024!G10</f>
        <v>#REF!</v>
      </c>
      <c r="K13" s="217" t="e">
        <f>ПОТРЕБА_2024!H8+ПОТРЕБА_2024!H10</f>
        <v>#REF!</v>
      </c>
      <c r="L13" s="217" t="e">
        <f>ПОТРЕБА_2024!I8+ПОТРЕБА_2024!I10</f>
        <v>#REF!</v>
      </c>
      <c r="M13" s="217">
        <f>ПОТРЕБА_2024!J8+ПОТРЕБА_2024!J10</f>
        <v>0</v>
      </c>
      <c r="N13" s="216"/>
      <c r="O13" s="216"/>
      <c r="P13" s="216"/>
      <c r="Q13" s="216"/>
      <c r="R13" s="217" t="e">
        <f>ПОТРЕБА_2024!L8+ПОТРЕБА_2024!L10</f>
        <v>#REF!</v>
      </c>
      <c r="S13" s="226" t="e">
        <f t="shared" si="4"/>
        <v>#REF!</v>
      </c>
      <c r="T13" s="205" t="e">
        <f t="shared" si="1"/>
        <v>#REF!</v>
      </c>
    </row>
    <row r="14" spans="1:20" ht="15.6" hidden="1">
      <c r="A14" s="198" t="e">
        <f>A12/A13</f>
        <v>#DIV/0!</v>
      </c>
      <c r="B14" s="198"/>
      <c r="C14" s="215"/>
      <c r="D14" s="216"/>
      <c r="E14" s="217" t="e">
        <f t="shared" ref="E14:M14" si="9">E13-E9-E11</f>
        <v>#REF!</v>
      </c>
      <c r="F14" s="217" t="e">
        <f t="shared" si="9"/>
        <v>#REF!</v>
      </c>
      <c r="G14" s="217" t="e">
        <f t="shared" si="9"/>
        <v>#REF!</v>
      </c>
      <c r="H14" s="217" t="e">
        <f t="shared" si="9"/>
        <v>#REF!</v>
      </c>
      <c r="I14" s="217" t="e">
        <f t="shared" si="9"/>
        <v>#REF!</v>
      </c>
      <c r="J14" s="217" t="e">
        <f t="shared" si="9"/>
        <v>#REF!</v>
      </c>
      <c r="K14" s="217" t="e">
        <f t="shared" si="9"/>
        <v>#REF!</v>
      </c>
      <c r="L14" s="217" t="e">
        <f t="shared" si="9"/>
        <v>#REF!</v>
      </c>
      <c r="M14" s="217">
        <f t="shared" si="9"/>
        <v>-1624.723</v>
      </c>
      <c r="N14" s="216"/>
      <c r="O14" s="216"/>
      <c r="P14" s="216"/>
      <c r="Q14" s="216"/>
      <c r="R14" s="217" t="e">
        <f>R9-R13</f>
        <v>#REF!</v>
      </c>
      <c r="S14" s="226" t="e">
        <f t="shared" si="4"/>
        <v>#REF!</v>
      </c>
      <c r="T14" s="205" t="e">
        <f t="shared" si="1"/>
        <v>#REF!</v>
      </c>
    </row>
    <row r="15" spans="1:20" ht="15.6" hidden="1">
      <c r="A15" s="198"/>
      <c r="B15" s="198"/>
      <c r="C15" s="215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8">
        <f t="shared" si="4"/>
        <v>0</v>
      </c>
      <c r="T15" s="206">
        <f t="shared" si="1"/>
        <v>0</v>
      </c>
    </row>
    <row r="16" spans="1:20" ht="15.6" collapsed="1">
      <c r="A16" s="201" t="e">
        <f>F62+F65+F155+F179+F185+F188</f>
        <v>#REF!</v>
      </c>
      <c r="B16" s="198"/>
      <c r="C16" s="215"/>
      <c r="D16" s="351" t="s">
        <v>30</v>
      </c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6"/>
      <c r="S16" s="218">
        <f t="shared" si="4"/>
        <v>0</v>
      </c>
      <c r="T16" s="206">
        <f t="shared" si="1"/>
        <v>0</v>
      </c>
    </row>
    <row r="17" spans="1:20" ht="15.6" hidden="1" outlineLevel="1">
      <c r="A17" s="219"/>
      <c r="B17" s="219"/>
      <c r="C17" s="220"/>
      <c r="D17" s="221" t="s">
        <v>31</v>
      </c>
      <c r="E17" s="222" t="e">
        <f>#REF!</f>
        <v>#REF!</v>
      </c>
      <c r="F17" s="223"/>
      <c r="G17" s="223"/>
      <c r="H17" s="223"/>
      <c r="I17" s="223"/>
      <c r="J17" s="223"/>
      <c r="K17" s="223"/>
      <c r="L17" s="223"/>
      <c r="M17" s="223"/>
      <c r="N17" s="224"/>
      <c r="O17" s="224"/>
      <c r="P17" s="224"/>
      <c r="Q17" s="224"/>
      <c r="R17" s="225">
        <f t="shared" ref="R17:R61" si="10">SUM(F17:Q17)</f>
        <v>0</v>
      </c>
      <c r="S17" s="226">
        <f t="shared" si="4"/>
        <v>0</v>
      </c>
      <c r="T17" s="205" t="e">
        <f t="shared" si="1"/>
        <v>#REF!</v>
      </c>
    </row>
    <row r="18" spans="1:20" ht="15.6" hidden="1" outlineLevel="1">
      <c r="A18" s="219"/>
      <c r="B18" s="219"/>
      <c r="C18" s="220"/>
      <c r="D18" s="221" t="s">
        <v>32</v>
      </c>
      <c r="E18" s="222" t="e">
        <f>#REF!</f>
        <v>#REF!</v>
      </c>
      <c r="F18" s="223"/>
      <c r="G18" s="223"/>
      <c r="H18" s="223"/>
      <c r="I18" s="223"/>
      <c r="J18" s="223"/>
      <c r="K18" s="223"/>
      <c r="L18" s="223"/>
      <c r="M18" s="223"/>
      <c r="N18" s="224"/>
      <c r="O18" s="224"/>
      <c r="P18" s="224"/>
      <c r="Q18" s="224"/>
      <c r="R18" s="225">
        <f t="shared" si="10"/>
        <v>0</v>
      </c>
      <c r="S18" s="226">
        <f t="shared" si="4"/>
        <v>0</v>
      </c>
      <c r="T18" s="205" t="e">
        <f t="shared" si="1"/>
        <v>#REF!</v>
      </c>
    </row>
    <row r="19" spans="1:20" ht="15.6" hidden="1" outlineLevel="1">
      <c r="A19" s="219"/>
      <c r="B19" s="219"/>
      <c r="C19" s="220"/>
      <c r="D19" s="221" t="s">
        <v>290</v>
      </c>
      <c r="E19" s="222" t="e">
        <f>#REF!</f>
        <v>#REF!</v>
      </c>
      <c r="F19" s="223"/>
      <c r="G19" s="223"/>
      <c r="H19" s="223"/>
      <c r="I19" s="223"/>
      <c r="J19" s="223"/>
      <c r="K19" s="223"/>
      <c r="L19" s="223"/>
      <c r="M19" s="223"/>
      <c r="N19" s="224"/>
      <c r="O19" s="224"/>
      <c r="P19" s="224"/>
      <c r="Q19" s="224"/>
      <c r="R19" s="225">
        <f t="shared" si="10"/>
        <v>0</v>
      </c>
      <c r="S19" s="226">
        <f t="shared" si="4"/>
        <v>0</v>
      </c>
      <c r="T19" s="205" t="e">
        <f t="shared" si="1"/>
        <v>#REF!</v>
      </c>
    </row>
    <row r="20" spans="1:20" ht="27.6" hidden="1" outlineLevel="1">
      <c r="A20" s="219"/>
      <c r="B20" s="219"/>
      <c r="C20" s="220"/>
      <c r="D20" s="221" t="s">
        <v>34</v>
      </c>
      <c r="E20" s="222" t="e">
        <f>#REF!</f>
        <v>#REF!</v>
      </c>
      <c r="F20" s="223"/>
      <c r="G20" s="223"/>
      <c r="H20" s="223"/>
      <c r="I20" s="223"/>
      <c r="J20" s="223"/>
      <c r="K20" s="223"/>
      <c r="L20" s="223"/>
      <c r="M20" s="223"/>
      <c r="N20" s="224"/>
      <c r="O20" s="224"/>
      <c r="P20" s="224"/>
      <c r="Q20" s="224"/>
      <c r="R20" s="225">
        <f t="shared" si="10"/>
        <v>0</v>
      </c>
      <c r="S20" s="226">
        <f t="shared" si="4"/>
        <v>0</v>
      </c>
      <c r="T20" s="205" t="e">
        <f t="shared" si="1"/>
        <v>#REF!</v>
      </c>
    </row>
    <row r="21" spans="1:20" ht="15.6">
      <c r="A21" s="219"/>
      <c r="B21" s="219"/>
      <c r="C21" s="220"/>
      <c r="D21" s="221" t="s">
        <v>35</v>
      </c>
      <c r="E21" s="222" t="e">
        <f>#REF!</f>
        <v>#REF!</v>
      </c>
      <c r="F21" s="223" t="e">
        <f>E21/12</f>
        <v>#REF!</v>
      </c>
      <c r="G21" s="223" t="e">
        <f>F21</f>
        <v>#REF!</v>
      </c>
      <c r="H21" s="223" t="e">
        <f t="shared" ref="H21:Q21" si="11">G21</f>
        <v>#REF!</v>
      </c>
      <c r="I21" s="223" t="e">
        <f t="shared" si="11"/>
        <v>#REF!</v>
      </c>
      <c r="J21" s="223" t="e">
        <f t="shared" si="11"/>
        <v>#REF!</v>
      </c>
      <c r="K21" s="223">
        <v>0</v>
      </c>
      <c r="L21" s="223">
        <f t="shared" si="11"/>
        <v>0</v>
      </c>
      <c r="M21" s="223">
        <f t="shared" si="11"/>
        <v>0</v>
      </c>
      <c r="N21" s="223">
        <f t="shared" si="11"/>
        <v>0</v>
      </c>
      <c r="O21" s="223">
        <f t="shared" si="11"/>
        <v>0</v>
      </c>
      <c r="P21" s="223">
        <f t="shared" si="11"/>
        <v>0</v>
      </c>
      <c r="Q21" s="223">
        <f t="shared" si="11"/>
        <v>0</v>
      </c>
      <c r="R21" s="225" t="e">
        <f t="shared" si="10"/>
        <v>#REF!</v>
      </c>
      <c r="S21" s="226" t="e">
        <f t="shared" si="4"/>
        <v>#REF!</v>
      </c>
      <c r="T21" s="205" t="e">
        <f t="shared" si="1"/>
        <v>#REF!</v>
      </c>
    </row>
    <row r="22" spans="1:20" ht="15.6">
      <c r="A22" s="219"/>
      <c r="B22" s="219"/>
      <c r="C22" s="220"/>
      <c r="D22" s="221" t="s">
        <v>291</v>
      </c>
      <c r="E22" s="222" t="e">
        <f>#REF!</f>
        <v>#REF!</v>
      </c>
      <c r="F22" s="223" t="e">
        <f>E22/12+0.061</f>
        <v>#REF!</v>
      </c>
      <c r="G22" s="223" t="e">
        <f t="shared" ref="G22:Q22" si="12">F22</f>
        <v>#REF!</v>
      </c>
      <c r="H22" s="223" t="e">
        <f t="shared" si="12"/>
        <v>#REF!</v>
      </c>
      <c r="I22" s="223" t="e">
        <f t="shared" si="12"/>
        <v>#REF!</v>
      </c>
      <c r="J22" s="223" t="e">
        <f t="shared" si="12"/>
        <v>#REF!</v>
      </c>
      <c r="K22" s="223">
        <v>33.296999999999997</v>
      </c>
      <c r="L22" s="223" t="e">
        <f>J22</f>
        <v>#REF!</v>
      </c>
      <c r="M22" s="223" t="e">
        <f t="shared" si="12"/>
        <v>#REF!</v>
      </c>
      <c r="N22" s="223" t="e">
        <f t="shared" si="12"/>
        <v>#REF!</v>
      </c>
      <c r="O22" s="223" t="e">
        <f t="shared" si="12"/>
        <v>#REF!</v>
      </c>
      <c r="P22" s="223" t="e">
        <f t="shared" si="12"/>
        <v>#REF!</v>
      </c>
      <c r="Q22" s="223" t="e">
        <f t="shared" si="12"/>
        <v>#REF!</v>
      </c>
      <c r="R22" s="225" t="e">
        <f t="shared" si="10"/>
        <v>#REF!</v>
      </c>
      <c r="S22" s="226" t="e">
        <f t="shared" si="4"/>
        <v>#REF!</v>
      </c>
      <c r="T22" s="205" t="e">
        <f t="shared" si="1"/>
        <v>#REF!</v>
      </c>
    </row>
    <row r="23" spans="1:20" ht="15.6" collapsed="1">
      <c r="A23" s="219"/>
      <c r="B23" s="219"/>
      <c r="C23" s="220"/>
      <c r="D23" s="227" t="s">
        <v>37</v>
      </c>
      <c r="E23" s="222" t="e">
        <f>#REF!</f>
        <v>#REF!</v>
      </c>
      <c r="F23" s="223" t="e">
        <f t="shared" ref="F23:F51" si="13">E23/12</f>
        <v>#REF!</v>
      </c>
      <c r="G23" s="223" t="e">
        <f t="shared" ref="G23:Q23" si="14">F23</f>
        <v>#REF!</v>
      </c>
      <c r="H23" s="223" t="e">
        <f t="shared" si="14"/>
        <v>#REF!</v>
      </c>
      <c r="I23" s="223" t="e">
        <f t="shared" si="14"/>
        <v>#REF!</v>
      </c>
      <c r="J23" s="223" t="e">
        <f t="shared" si="14"/>
        <v>#REF!</v>
      </c>
      <c r="K23" s="223">
        <v>1.5189999999999999</v>
      </c>
      <c r="L23" s="223" t="e">
        <f>J23</f>
        <v>#REF!</v>
      </c>
      <c r="M23" s="223" t="e">
        <f t="shared" si="14"/>
        <v>#REF!</v>
      </c>
      <c r="N23" s="223" t="e">
        <f t="shared" si="14"/>
        <v>#REF!</v>
      </c>
      <c r="O23" s="223" t="e">
        <f t="shared" si="14"/>
        <v>#REF!</v>
      </c>
      <c r="P23" s="223" t="e">
        <f t="shared" si="14"/>
        <v>#REF!</v>
      </c>
      <c r="Q23" s="223" t="e">
        <f t="shared" si="14"/>
        <v>#REF!</v>
      </c>
      <c r="R23" s="225" t="e">
        <f t="shared" si="10"/>
        <v>#REF!</v>
      </c>
      <c r="S23" s="226" t="e">
        <f t="shared" si="4"/>
        <v>#REF!</v>
      </c>
      <c r="T23" s="205" t="e">
        <f t="shared" si="1"/>
        <v>#REF!</v>
      </c>
    </row>
    <row r="24" spans="1:20" ht="27.6" hidden="1" outlineLevel="1">
      <c r="A24" s="219"/>
      <c r="B24" s="219"/>
      <c r="C24" s="220"/>
      <c r="D24" s="221" t="s">
        <v>38</v>
      </c>
      <c r="E24" s="222" t="e">
        <f>#REF!</f>
        <v>#REF!</v>
      </c>
      <c r="F24" s="223" t="e">
        <f t="shared" si="13"/>
        <v>#REF!</v>
      </c>
      <c r="G24" s="223" t="e">
        <f t="shared" ref="G24:Q24" si="15">F24</f>
        <v>#REF!</v>
      </c>
      <c r="H24" s="223" t="e">
        <f t="shared" si="15"/>
        <v>#REF!</v>
      </c>
      <c r="I24" s="223" t="e">
        <f t="shared" si="15"/>
        <v>#REF!</v>
      </c>
      <c r="J24" s="223" t="e">
        <f t="shared" si="15"/>
        <v>#REF!</v>
      </c>
      <c r="K24" s="223" t="e">
        <f t="shared" si="15"/>
        <v>#REF!</v>
      </c>
      <c r="L24" s="223" t="e">
        <f t="shared" si="15"/>
        <v>#REF!</v>
      </c>
      <c r="M24" s="223" t="e">
        <f t="shared" si="15"/>
        <v>#REF!</v>
      </c>
      <c r="N24" s="223" t="e">
        <f t="shared" si="15"/>
        <v>#REF!</v>
      </c>
      <c r="O24" s="223" t="e">
        <f t="shared" si="15"/>
        <v>#REF!</v>
      </c>
      <c r="P24" s="223" t="e">
        <f t="shared" si="15"/>
        <v>#REF!</v>
      </c>
      <c r="Q24" s="223" t="e">
        <f t="shared" si="15"/>
        <v>#REF!</v>
      </c>
      <c r="R24" s="225" t="e">
        <f t="shared" si="10"/>
        <v>#REF!</v>
      </c>
      <c r="S24" s="226" t="e">
        <f t="shared" si="4"/>
        <v>#REF!</v>
      </c>
      <c r="T24" s="205" t="e">
        <f t="shared" si="1"/>
        <v>#REF!</v>
      </c>
    </row>
    <row r="25" spans="1:20" ht="15.6" hidden="1" outlineLevel="1">
      <c r="A25" s="219"/>
      <c r="B25" s="219"/>
      <c r="C25" s="220"/>
      <c r="D25" s="221" t="s">
        <v>292</v>
      </c>
      <c r="E25" s="222" t="e">
        <f>#REF!</f>
        <v>#REF!</v>
      </c>
      <c r="F25" s="223" t="e">
        <f t="shared" si="13"/>
        <v>#REF!</v>
      </c>
      <c r="G25" s="223" t="e">
        <f t="shared" ref="G25:Q25" si="16">F25</f>
        <v>#REF!</v>
      </c>
      <c r="H25" s="223" t="e">
        <f t="shared" si="16"/>
        <v>#REF!</v>
      </c>
      <c r="I25" s="223" t="e">
        <f t="shared" si="16"/>
        <v>#REF!</v>
      </c>
      <c r="J25" s="223" t="e">
        <f t="shared" si="16"/>
        <v>#REF!</v>
      </c>
      <c r="K25" s="223" t="e">
        <f t="shared" si="16"/>
        <v>#REF!</v>
      </c>
      <c r="L25" s="223" t="e">
        <f t="shared" si="16"/>
        <v>#REF!</v>
      </c>
      <c r="M25" s="223" t="e">
        <f t="shared" si="16"/>
        <v>#REF!</v>
      </c>
      <c r="N25" s="223" t="e">
        <f t="shared" si="16"/>
        <v>#REF!</v>
      </c>
      <c r="O25" s="223" t="e">
        <f t="shared" si="16"/>
        <v>#REF!</v>
      </c>
      <c r="P25" s="223" t="e">
        <f t="shared" si="16"/>
        <v>#REF!</v>
      </c>
      <c r="Q25" s="223" t="e">
        <f t="shared" si="16"/>
        <v>#REF!</v>
      </c>
      <c r="R25" s="225" t="e">
        <f t="shared" si="10"/>
        <v>#REF!</v>
      </c>
      <c r="S25" s="226" t="e">
        <f t="shared" si="4"/>
        <v>#REF!</v>
      </c>
      <c r="T25" s="205" t="e">
        <f t="shared" si="1"/>
        <v>#REF!</v>
      </c>
    </row>
    <row r="26" spans="1:20" ht="15.6" hidden="1" outlineLevel="1">
      <c r="A26" s="219"/>
      <c r="B26" s="219"/>
      <c r="C26" s="220"/>
      <c r="D26" s="221" t="s">
        <v>40</v>
      </c>
      <c r="E26" s="222" t="e">
        <f>#REF!</f>
        <v>#REF!</v>
      </c>
      <c r="F26" s="223" t="e">
        <f t="shared" si="13"/>
        <v>#REF!</v>
      </c>
      <c r="G26" s="223" t="e">
        <f t="shared" ref="G26:Q26" si="17">F26</f>
        <v>#REF!</v>
      </c>
      <c r="H26" s="223" t="e">
        <f t="shared" si="17"/>
        <v>#REF!</v>
      </c>
      <c r="I26" s="223" t="e">
        <f t="shared" si="17"/>
        <v>#REF!</v>
      </c>
      <c r="J26" s="223" t="e">
        <f t="shared" si="17"/>
        <v>#REF!</v>
      </c>
      <c r="K26" s="223" t="e">
        <f t="shared" si="17"/>
        <v>#REF!</v>
      </c>
      <c r="L26" s="223" t="e">
        <f t="shared" si="17"/>
        <v>#REF!</v>
      </c>
      <c r="M26" s="223" t="e">
        <f t="shared" si="17"/>
        <v>#REF!</v>
      </c>
      <c r="N26" s="223" t="e">
        <f t="shared" si="17"/>
        <v>#REF!</v>
      </c>
      <c r="O26" s="223" t="e">
        <f t="shared" si="17"/>
        <v>#REF!</v>
      </c>
      <c r="P26" s="223" t="e">
        <f t="shared" si="17"/>
        <v>#REF!</v>
      </c>
      <c r="Q26" s="223" t="e">
        <f t="shared" si="17"/>
        <v>#REF!</v>
      </c>
      <c r="R26" s="225" t="e">
        <f t="shared" si="10"/>
        <v>#REF!</v>
      </c>
      <c r="S26" s="226" t="e">
        <f t="shared" si="4"/>
        <v>#REF!</v>
      </c>
      <c r="T26" s="205" t="e">
        <f t="shared" si="1"/>
        <v>#REF!</v>
      </c>
    </row>
    <row r="27" spans="1:20" ht="15.6">
      <c r="A27" s="219"/>
      <c r="B27" s="219"/>
      <c r="C27" s="220"/>
      <c r="D27" s="221" t="s">
        <v>41</v>
      </c>
      <c r="E27" s="222" t="e">
        <f>#REF!</f>
        <v>#REF!</v>
      </c>
      <c r="F27" s="223">
        <v>0.86799999999999999</v>
      </c>
      <c r="G27" s="223">
        <f t="shared" ref="G27:Q27" si="18">F27</f>
        <v>0.86799999999999999</v>
      </c>
      <c r="H27" s="223">
        <f t="shared" si="18"/>
        <v>0.86799999999999999</v>
      </c>
      <c r="I27" s="223">
        <f t="shared" si="18"/>
        <v>0.86799999999999999</v>
      </c>
      <c r="J27" s="223">
        <f t="shared" si="18"/>
        <v>0.86799999999999999</v>
      </c>
      <c r="K27" s="223">
        <v>0.86799999999999999</v>
      </c>
      <c r="L27" s="223">
        <f t="shared" si="18"/>
        <v>0.86799999999999999</v>
      </c>
      <c r="M27" s="223">
        <f t="shared" si="18"/>
        <v>0.86799999999999999</v>
      </c>
      <c r="N27" s="223">
        <f t="shared" si="18"/>
        <v>0.86799999999999999</v>
      </c>
      <c r="O27" s="223">
        <f t="shared" si="18"/>
        <v>0.86799999999999999</v>
      </c>
      <c r="P27" s="223">
        <f t="shared" si="18"/>
        <v>0.86799999999999999</v>
      </c>
      <c r="Q27" s="223">
        <f t="shared" si="18"/>
        <v>0.86799999999999999</v>
      </c>
      <c r="R27" s="225">
        <f t="shared" si="10"/>
        <v>10.416000000000002</v>
      </c>
      <c r="S27" s="226">
        <f t="shared" si="4"/>
        <v>10.416000000000002</v>
      </c>
      <c r="T27" s="205" t="e">
        <f t="shared" si="1"/>
        <v>#REF!</v>
      </c>
    </row>
    <row r="28" spans="1:20" ht="15.6" collapsed="1">
      <c r="A28" s="219"/>
      <c r="B28" s="219"/>
      <c r="C28" s="220"/>
      <c r="D28" s="221" t="s">
        <v>42</v>
      </c>
      <c r="E28" s="222" t="e">
        <f>#REF!</f>
        <v>#REF!</v>
      </c>
      <c r="F28" s="223">
        <v>1.6830000000000001</v>
      </c>
      <c r="G28" s="223">
        <f t="shared" ref="G28:P28" si="19">F28</f>
        <v>1.6830000000000001</v>
      </c>
      <c r="H28" s="223">
        <f t="shared" si="19"/>
        <v>1.6830000000000001</v>
      </c>
      <c r="I28" s="223">
        <f t="shared" si="19"/>
        <v>1.6830000000000001</v>
      </c>
      <c r="J28" s="223">
        <f t="shared" si="19"/>
        <v>1.6830000000000001</v>
      </c>
      <c r="K28" s="223">
        <v>1.6830000000000001</v>
      </c>
      <c r="L28" s="223">
        <f t="shared" si="19"/>
        <v>1.6830000000000001</v>
      </c>
      <c r="M28" s="223">
        <f t="shared" si="19"/>
        <v>1.6830000000000001</v>
      </c>
      <c r="N28" s="223">
        <f t="shared" si="19"/>
        <v>1.6830000000000001</v>
      </c>
      <c r="O28" s="223">
        <f t="shared" si="19"/>
        <v>1.6830000000000001</v>
      </c>
      <c r="P28" s="223">
        <f t="shared" si="19"/>
        <v>1.6830000000000001</v>
      </c>
      <c r="Q28" s="223">
        <v>1.6830000000000001</v>
      </c>
      <c r="R28" s="225">
        <f t="shared" si="10"/>
        <v>20.196000000000002</v>
      </c>
      <c r="S28" s="226">
        <f t="shared" si="4"/>
        <v>20.196000000000002</v>
      </c>
      <c r="T28" s="205" t="e">
        <f t="shared" si="1"/>
        <v>#REF!</v>
      </c>
    </row>
    <row r="29" spans="1:20" ht="15.6" hidden="1" outlineLevel="1">
      <c r="A29" s="219"/>
      <c r="B29" s="219"/>
      <c r="C29" s="220"/>
      <c r="D29" s="221" t="s">
        <v>43</v>
      </c>
      <c r="E29" s="222" t="e">
        <f>#REF!</f>
        <v>#REF!</v>
      </c>
      <c r="F29" s="223" t="e">
        <f t="shared" si="13"/>
        <v>#REF!</v>
      </c>
      <c r="G29" s="223" t="e">
        <f t="shared" ref="G29:Q29" si="20">F29</f>
        <v>#REF!</v>
      </c>
      <c r="H29" s="223" t="e">
        <f t="shared" si="20"/>
        <v>#REF!</v>
      </c>
      <c r="I29" s="223" t="e">
        <f t="shared" si="20"/>
        <v>#REF!</v>
      </c>
      <c r="J29" s="223" t="e">
        <f t="shared" si="20"/>
        <v>#REF!</v>
      </c>
      <c r="K29" s="223" t="e">
        <f t="shared" si="20"/>
        <v>#REF!</v>
      </c>
      <c r="L29" s="223" t="e">
        <f t="shared" si="20"/>
        <v>#REF!</v>
      </c>
      <c r="M29" s="223" t="e">
        <f t="shared" si="20"/>
        <v>#REF!</v>
      </c>
      <c r="N29" s="223" t="e">
        <f t="shared" si="20"/>
        <v>#REF!</v>
      </c>
      <c r="O29" s="223" t="e">
        <f t="shared" si="20"/>
        <v>#REF!</v>
      </c>
      <c r="P29" s="223" t="e">
        <f t="shared" si="20"/>
        <v>#REF!</v>
      </c>
      <c r="Q29" s="223" t="e">
        <f t="shared" si="20"/>
        <v>#REF!</v>
      </c>
      <c r="R29" s="225" t="e">
        <f t="shared" si="10"/>
        <v>#REF!</v>
      </c>
      <c r="S29" s="226" t="e">
        <f t="shared" si="4"/>
        <v>#REF!</v>
      </c>
      <c r="T29" s="205" t="e">
        <f t="shared" si="1"/>
        <v>#REF!</v>
      </c>
    </row>
    <row r="30" spans="1:20" ht="27.6" hidden="1" outlineLevel="1">
      <c r="A30" s="219"/>
      <c r="B30" s="219"/>
      <c r="C30" s="220"/>
      <c r="D30" s="221" t="s">
        <v>44</v>
      </c>
      <c r="E30" s="222" t="e">
        <f>#REF!</f>
        <v>#REF!</v>
      </c>
      <c r="F30" s="223" t="e">
        <f t="shared" si="13"/>
        <v>#REF!</v>
      </c>
      <c r="G30" s="223" t="e">
        <f t="shared" ref="G30:Q30" si="21">F30</f>
        <v>#REF!</v>
      </c>
      <c r="H30" s="223" t="e">
        <f t="shared" si="21"/>
        <v>#REF!</v>
      </c>
      <c r="I30" s="223" t="e">
        <f t="shared" si="21"/>
        <v>#REF!</v>
      </c>
      <c r="J30" s="223" t="e">
        <f t="shared" si="21"/>
        <v>#REF!</v>
      </c>
      <c r="K30" s="223" t="e">
        <f t="shared" si="21"/>
        <v>#REF!</v>
      </c>
      <c r="L30" s="223" t="e">
        <f t="shared" si="21"/>
        <v>#REF!</v>
      </c>
      <c r="M30" s="223" t="e">
        <f t="shared" si="21"/>
        <v>#REF!</v>
      </c>
      <c r="N30" s="223" t="e">
        <f t="shared" si="21"/>
        <v>#REF!</v>
      </c>
      <c r="O30" s="223" t="e">
        <f t="shared" si="21"/>
        <v>#REF!</v>
      </c>
      <c r="P30" s="223" t="e">
        <f t="shared" si="21"/>
        <v>#REF!</v>
      </c>
      <c r="Q30" s="223" t="e">
        <f t="shared" si="21"/>
        <v>#REF!</v>
      </c>
      <c r="R30" s="225" t="e">
        <f t="shared" si="10"/>
        <v>#REF!</v>
      </c>
      <c r="S30" s="226" t="e">
        <f t="shared" si="4"/>
        <v>#REF!</v>
      </c>
      <c r="T30" s="205" t="e">
        <f t="shared" si="1"/>
        <v>#REF!</v>
      </c>
    </row>
    <row r="31" spans="1:20" ht="15.6">
      <c r="A31" s="219"/>
      <c r="B31" s="219"/>
      <c r="C31" s="220"/>
      <c r="D31" s="221" t="s">
        <v>45</v>
      </c>
      <c r="E31" s="222" t="e">
        <f>#REF!</f>
        <v>#REF!</v>
      </c>
      <c r="F31" s="223">
        <v>4.9580000000000002</v>
      </c>
      <c r="G31" s="223">
        <f t="shared" ref="G31:P31" si="22">F31</f>
        <v>4.9580000000000002</v>
      </c>
      <c r="H31" s="223">
        <f t="shared" si="22"/>
        <v>4.9580000000000002</v>
      </c>
      <c r="I31" s="223">
        <f t="shared" si="22"/>
        <v>4.9580000000000002</v>
      </c>
      <c r="J31" s="223">
        <f t="shared" si="22"/>
        <v>4.9580000000000002</v>
      </c>
      <c r="K31" s="223">
        <v>4.9580000000000002</v>
      </c>
      <c r="L31" s="223">
        <f t="shared" si="22"/>
        <v>4.9580000000000002</v>
      </c>
      <c r="M31" s="223">
        <f t="shared" si="22"/>
        <v>4.9580000000000002</v>
      </c>
      <c r="N31" s="223">
        <f t="shared" si="22"/>
        <v>4.9580000000000002</v>
      </c>
      <c r="O31" s="223">
        <f t="shared" si="22"/>
        <v>4.9580000000000002</v>
      </c>
      <c r="P31" s="223">
        <f t="shared" si="22"/>
        <v>4.9580000000000002</v>
      </c>
      <c r="Q31" s="223">
        <v>4.9580000000000002</v>
      </c>
      <c r="R31" s="225">
        <f t="shared" si="10"/>
        <v>59.495999999999988</v>
      </c>
      <c r="S31" s="226">
        <f t="shared" si="4"/>
        <v>59.495999999999988</v>
      </c>
      <c r="T31" s="205" t="e">
        <f t="shared" si="1"/>
        <v>#REF!</v>
      </c>
    </row>
    <row r="32" spans="1:20" ht="15.6" collapsed="1">
      <c r="A32" s="219"/>
      <c r="B32" s="219"/>
      <c r="C32" s="220"/>
      <c r="D32" s="221" t="s">
        <v>46</v>
      </c>
      <c r="E32" s="222" t="e">
        <f>#REF!</f>
        <v>#REF!</v>
      </c>
      <c r="F32" s="223">
        <v>0</v>
      </c>
      <c r="G32" s="223">
        <f t="shared" ref="G32:Q32" si="23">F32</f>
        <v>0</v>
      </c>
      <c r="H32" s="223">
        <f t="shared" si="23"/>
        <v>0</v>
      </c>
      <c r="I32" s="223">
        <f t="shared" si="23"/>
        <v>0</v>
      </c>
      <c r="J32" s="223">
        <f t="shared" si="23"/>
        <v>0</v>
      </c>
      <c r="K32" s="223">
        <v>0</v>
      </c>
      <c r="L32" s="223">
        <f t="shared" si="23"/>
        <v>0</v>
      </c>
      <c r="M32" s="223">
        <f t="shared" si="23"/>
        <v>0</v>
      </c>
      <c r="N32" s="223">
        <f t="shared" si="23"/>
        <v>0</v>
      </c>
      <c r="O32" s="223">
        <f t="shared" si="23"/>
        <v>0</v>
      </c>
      <c r="P32" s="223">
        <f t="shared" si="23"/>
        <v>0</v>
      </c>
      <c r="Q32" s="223">
        <f t="shared" si="23"/>
        <v>0</v>
      </c>
      <c r="R32" s="225">
        <f t="shared" si="10"/>
        <v>0</v>
      </c>
      <c r="S32" s="226">
        <f t="shared" si="4"/>
        <v>0</v>
      </c>
      <c r="T32" s="205" t="e">
        <f t="shared" si="1"/>
        <v>#REF!</v>
      </c>
    </row>
    <row r="33" spans="1:20" ht="15.6" hidden="1" outlineLevel="1">
      <c r="A33" s="219"/>
      <c r="B33" s="219"/>
      <c r="C33" s="220"/>
      <c r="D33" s="221" t="s">
        <v>293</v>
      </c>
      <c r="E33" s="222" t="e">
        <f>#REF!</f>
        <v>#REF!</v>
      </c>
      <c r="F33" s="223" t="e">
        <f t="shared" si="13"/>
        <v>#REF!</v>
      </c>
      <c r="G33" s="223" t="e">
        <f t="shared" ref="G33:Q33" si="24">F33</f>
        <v>#REF!</v>
      </c>
      <c r="H33" s="223" t="e">
        <f t="shared" si="24"/>
        <v>#REF!</v>
      </c>
      <c r="I33" s="223" t="e">
        <f t="shared" si="24"/>
        <v>#REF!</v>
      </c>
      <c r="J33" s="223" t="e">
        <f t="shared" si="24"/>
        <v>#REF!</v>
      </c>
      <c r="K33" s="223" t="e">
        <f t="shared" si="24"/>
        <v>#REF!</v>
      </c>
      <c r="L33" s="223" t="e">
        <f t="shared" si="24"/>
        <v>#REF!</v>
      </c>
      <c r="M33" s="223" t="e">
        <f t="shared" si="24"/>
        <v>#REF!</v>
      </c>
      <c r="N33" s="223" t="e">
        <f t="shared" si="24"/>
        <v>#REF!</v>
      </c>
      <c r="O33" s="223" t="e">
        <f t="shared" si="24"/>
        <v>#REF!</v>
      </c>
      <c r="P33" s="223" t="e">
        <f t="shared" si="24"/>
        <v>#REF!</v>
      </c>
      <c r="Q33" s="223" t="e">
        <f t="shared" si="24"/>
        <v>#REF!</v>
      </c>
      <c r="R33" s="225" t="e">
        <f t="shared" si="10"/>
        <v>#REF!</v>
      </c>
      <c r="S33" s="226" t="e">
        <f t="shared" si="4"/>
        <v>#REF!</v>
      </c>
      <c r="T33" s="205" t="e">
        <f t="shared" si="1"/>
        <v>#REF!</v>
      </c>
    </row>
    <row r="34" spans="1:20" ht="27.6" hidden="1" outlineLevel="1">
      <c r="A34" s="219"/>
      <c r="B34" s="219"/>
      <c r="C34" s="220"/>
      <c r="D34" s="221" t="s">
        <v>48</v>
      </c>
      <c r="E34" s="222" t="e">
        <f>#REF!</f>
        <v>#REF!</v>
      </c>
      <c r="F34" s="223" t="e">
        <f t="shared" si="13"/>
        <v>#REF!</v>
      </c>
      <c r="G34" s="223" t="e">
        <f t="shared" ref="G34:Q34" si="25">F34</f>
        <v>#REF!</v>
      </c>
      <c r="H34" s="223" t="e">
        <f t="shared" si="25"/>
        <v>#REF!</v>
      </c>
      <c r="I34" s="223" t="e">
        <f t="shared" si="25"/>
        <v>#REF!</v>
      </c>
      <c r="J34" s="223" t="e">
        <f t="shared" si="25"/>
        <v>#REF!</v>
      </c>
      <c r="K34" s="223" t="e">
        <f t="shared" si="25"/>
        <v>#REF!</v>
      </c>
      <c r="L34" s="223" t="e">
        <f t="shared" si="25"/>
        <v>#REF!</v>
      </c>
      <c r="M34" s="223" t="e">
        <f t="shared" si="25"/>
        <v>#REF!</v>
      </c>
      <c r="N34" s="223" t="e">
        <f t="shared" si="25"/>
        <v>#REF!</v>
      </c>
      <c r="O34" s="223" t="e">
        <f t="shared" si="25"/>
        <v>#REF!</v>
      </c>
      <c r="P34" s="223" t="e">
        <f t="shared" si="25"/>
        <v>#REF!</v>
      </c>
      <c r="Q34" s="223" t="e">
        <f t="shared" si="25"/>
        <v>#REF!</v>
      </c>
      <c r="R34" s="225" t="e">
        <f t="shared" si="10"/>
        <v>#REF!</v>
      </c>
      <c r="S34" s="226" t="e">
        <f t="shared" si="4"/>
        <v>#REF!</v>
      </c>
      <c r="T34" s="205" t="e">
        <f t="shared" si="1"/>
        <v>#REF!</v>
      </c>
    </row>
    <row r="35" spans="1:20" ht="41.4" collapsed="1">
      <c r="A35" s="219"/>
      <c r="B35" s="219"/>
      <c r="C35" s="220"/>
      <c r="D35" s="221" t="s">
        <v>49</v>
      </c>
      <c r="E35" s="222" t="e">
        <f>#REF!</f>
        <v>#REF!</v>
      </c>
      <c r="F35" s="223">
        <v>1.9E-2</v>
      </c>
      <c r="G35" s="223">
        <f t="shared" ref="G35:P35" si="26">F35</f>
        <v>1.9E-2</v>
      </c>
      <c r="H35" s="223">
        <f t="shared" si="26"/>
        <v>1.9E-2</v>
      </c>
      <c r="I35" s="223">
        <f t="shared" si="26"/>
        <v>1.9E-2</v>
      </c>
      <c r="J35" s="223">
        <f t="shared" si="26"/>
        <v>1.9E-2</v>
      </c>
      <c r="K35" s="223">
        <v>1.9E-2</v>
      </c>
      <c r="L35" s="223">
        <f t="shared" si="26"/>
        <v>1.9E-2</v>
      </c>
      <c r="M35" s="223">
        <f t="shared" si="26"/>
        <v>1.9E-2</v>
      </c>
      <c r="N35" s="223">
        <f t="shared" si="26"/>
        <v>1.9E-2</v>
      </c>
      <c r="O35" s="223">
        <f t="shared" si="26"/>
        <v>1.9E-2</v>
      </c>
      <c r="P35" s="223">
        <f t="shared" si="26"/>
        <v>1.9E-2</v>
      </c>
      <c r="Q35" s="223">
        <v>1.9E-2</v>
      </c>
      <c r="R35" s="225">
        <f t="shared" si="10"/>
        <v>0.22799999999999995</v>
      </c>
      <c r="S35" s="226">
        <f t="shared" si="4"/>
        <v>0.22799999999999995</v>
      </c>
      <c r="T35" s="205" t="e">
        <f t="shared" si="1"/>
        <v>#REF!</v>
      </c>
    </row>
    <row r="36" spans="1:20" ht="27.6" hidden="1" outlineLevel="1">
      <c r="A36" s="219"/>
      <c r="B36" s="219"/>
      <c r="C36" s="220"/>
      <c r="D36" s="221" t="s">
        <v>245</v>
      </c>
      <c r="E36" s="222" t="e">
        <f>#REF!</f>
        <v>#REF!</v>
      </c>
      <c r="F36" s="223" t="e">
        <f t="shared" si="13"/>
        <v>#REF!</v>
      </c>
      <c r="G36" s="223" t="e">
        <f t="shared" ref="G36:Q36" si="27">F36</f>
        <v>#REF!</v>
      </c>
      <c r="H36" s="223" t="e">
        <f t="shared" si="27"/>
        <v>#REF!</v>
      </c>
      <c r="I36" s="223" t="e">
        <f t="shared" si="27"/>
        <v>#REF!</v>
      </c>
      <c r="J36" s="223" t="e">
        <f t="shared" si="27"/>
        <v>#REF!</v>
      </c>
      <c r="K36" s="223" t="e">
        <f t="shared" si="27"/>
        <v>#REF!</v>
      </c>
      <c r="L36" s="223" t="e">
        <f t="shared" si="27"/>
        <v>#REF!</v>
      </c>
      <c r="M36" s="223" t="e">
        <f t="shared" si="27"/>
        <v>#REF!</v>
      </c>
      <c r="N36" s="223" t="e">
        <f t="shared" si="27"/>
        <v>#REF!</v>
      </c>
      <c r="O36" s="223" t="e">
        <f t="shared" si="27"/>
        <v>#REF!</v>
      </c>
      <c r="P36" s="223" t="e">
        <f t="shared" si="27"/>
        <v>#REF!</v>
      </c>
      <c r="Q36" s="223" t="e">
        <f t="shared" si="27"/>
        <v>#REF!</v>
      </c>
      <c r="R36" s="225" t="e">
        <f t="shared" si="10"/>
        <v>#REF!</v>
      </c>
      <c r="S36" s="226" t="e">
        <f t="shared" si="4"/>
        <v>#REF!</v>
      </c>
      <c r="T36" s="205" t="e">
        <f t="shared" si="1"/>
        <v>#REF!</v>
      </c>
    </row>
    <row r="37" spans="1:20" ht="15.6" collapsed="1">
      <c r="A37" s="219"/>
      <c r="B37" s="219"/>
      <c r="C37" s="220"/>
      <c r="D37" s="221" t="s">
        <v>51</v>
      </c>
      <c r="E37" s="222" t="e">
        <f>#REF!</f>
        <v>#REF!</v>
      </c>
      <c r="F37" s="223" t="e">
        <f t="shared" si="13"/>
        <v>#REF!</v>
      </c>
      <c r="G37" s="223" t="e">
        <f t="shared" ref="G37:Q37" si="28">F37</f>
        <v>#REF!</v>
      </c>
      <c r="H37" s="223" t="e">
        <f t="shared" si="28"/>
        <v>#REF!</v>
      </c>
      <c r="I37" s="223" t="e">
        <f t="shared" si="28"/>
        <v>#REF!</v>
      </c>
      <c r="J37" s="223" t="e">
        <f t="shared" si="28"/>
        <v>#REF!</v>
      </c>
      <c r="K37" s="223">
        <v>0</v>
      </c>
      <c r="L37" s="223">
        <f t="shared" si="28"/>
        <v>0</v>
      </c>
      <c r="M37" s="223">
        <f t="shared" si="28"/>
        <v>0</v>
      </c>
      <c r="N37" s="223">
        <f t="shared" si="28"/>
        <v>0</v>
      </c>
      <c r="O37" s="223">
        <f t="shared" si="28"/>
        <v>0</v>
      </c>
      <c r="P37" s="223">
        <f t="shared" si="28"/>
        <v>0</v>
      </c>
      <c r="Q37" s="223">
        <f t="shared" si="28"/>
        <v>0</v>
      </c>
      <c r="R37" s="225" t="e">
        <f t="shared" si="10"/>
        <v>#REF!</v>
      </c>
      <c r="S37" s="226" t="e">
        <f t="shared" si="4"/>
        <v>#REF!</v>
      </c>
      <c r="T37" s="205" t="e">
        <f t="shared" si="1"/>
        <v>#REF!</v>
      </c>
    </row>
    <row r="38" spans="1:20" ht="15.6" hidden="1" outlineLevel="1">
      <c r="A38" s="219"/>
      <c r="B38" s="219"/>
      <c r="C38" s="220"/>
      <c r="D38" s="221" t="s">
        <v>52</v>
      </c>
      <c r="E38" s="222" t="e">
        <f>#REF!</f>
        <v>#REF!</v>
      </c>
      <c r="F38" s="223" t="e">
        <f t="shared" si="13"/>
        <v>#REF!</v>
      </c>
      <c r="G38" s="223" t="e">
        <f t="shared" ref="G38:Q38" si="29">F38</f>
        <v>#REF!</v>
      </c>
      <c r="H38" s="223" t="e">
        <f t="shared" si="29"/>
        <v>#REF!</v>
      </c>
      <c r="I38" s="223" t="e">
        <f t="shared" si="29"/>
        <v>#REF!</v>
      </c>
      <c r="J38" s="223" t="e">
        <f t="shared" si="29"/>
        <v>#REF!</v>
      </c>
      <c r="K38" s="223" t="e">
        <f t="shared" si="29"/>
        <v>#REF!</v>
      </c>
      <c r="L38" s="223" t="e">
        <f t="shared" si="29"/>
        <v>#REF!</v>
      </c>
      <c r="M38" s="223" t="e">
        <f t="shared" si="29"/>
        <v>#REF!</v>
      </c>
      <c r="N38" s="223" t="e">
        <f t="shared" si="29"/>
        <v>#REF!</v>
      </c>
      <c r="O38" s="223" t="e">
        <f t="shared" si="29"/>
        <v>#REF!</v>
      </c>
      <c r="P38" s="223" t="e">
        <f t="shared" si="29"/>
        <v>#REF!</v>
      </c>
      <c r="Q38" s="223" t="e">
        <f t="shared" si="29"/>
        <v>#REF!</v>
      </c>
      <c r="R38" s="225" t="e">
        <f t="shared" si="10"/>
        <v>#REF!</v>
      </c>
      <c r="S38" s="226" t="e">
        <f t="shared" si="4"/>
        <v>#REF!</v>
      </c>
      <c r="T38" s="205" t="e">
        <f t="shared" si="1"/>
        <v>#REF!</v>
      </c>
    </row>
    <row r="39" spans="1:20" ht="15.6" hidden="1" outlineLevel="1">
      <c r="A39" s="219"/>
      <c r="B39" s="219"/>
      <c r="C39" s="220"/>
      <c r="D39" s="221" t="s">
        <v>53</v>
      </c>
      <c r="E39" s="222" t="e">
        <f>#REF!</f>
        <v>#REF!</v>
      </c>
      <c r="F39" s="223" t="e">
        <f t="shared" si="13"/>
        <v>#REF!</v>
      </c>
      <c r="G39" s="223" t="e">
        <f t="shared" ref="G39:Q39" si="30">F39</f>
        <v>#REF!</v>
      </c>
      <c r="H39" s="223" t="e">
        <f t="shared" si="30"/>
        <v>#REF!</v>
      </c>
      <c r="I39" s="223" t="e">
        <f t="shared" si="30"/>
        <v>#REF!</v>
      </c>
      <c r="J39" s="223" t="e">
        <f t="shared" si="30"/>
        <v>#REF!</v>
      </c>
      <c r="K39" s="223" t="e">
        <f t="shared" si="30"/>
        <v>#REF!</v>
      </c>
      <c r="L39" s="223" t="e">
        <f t="shared" si="30"/>
        <v>#REF!</v>
      </c>
      <c r="M39" s="223" t="e">
        <f t="shared" si="30"/>
        <v>#REF!</v>
      </c>
      <c r="N39" s="223" t="e">
        <f t="shared" si="30"/>
        <v>#REF!</v>
      </c>
      <c r="O39" s="223" t="e">
        <f t="shared" si="30"/>
        <v>#REF!</v>
      </c>
      <c r="P39" s="223" t="e">
        <f t="shared" si="30"/>
        <v>#REF!</v>
      </c>
      <c r="Q39" s="223" t="e">
        <f t="shared" si="30"/>
        <v>#REF!</v>
      </c>
      <c r="R39" s="225" t="e">
        <f t="shared" si="10"/>
        <v>#REF!</v>
      </c>
      <c r="S39" s="226" t="e">
        <f t="shared" si="4"/>
        <v>#REF!</v>
      </c>
      <c r="T39" s="205" t="e">
        <f t="shared" si="1"/>
        <v>#REF!</v>
      </c>
    </row>
    <row r="40" spans="1:20" ht="15.6" hidden="1" outlineLevel="1">
      <c r="A40" s="219"/>
      <c r="B40" s="219"/>
      <c r="C40" s="220"/>
      <c r="D40" s="221" t="s">
        <v>54</v>
      </c>
      <c r="E40" s="222" t="e">
        <f>#REF!</f>
        <v>#REF!</v>
      </c>
      <c r="F40" s="223" t="e">
        <f t="shared" si="13"/>
        <v>#REF!</v>
      </c>
      <c r="G40" s="223" t="e">
        <f t="shared" ref="G40:Q40" si="31">F40</f>
        <v>#REF!</v>
      </c>
      <c r="H40" s="223" t="e">
        <f t="shared" si="31"/>
        <v>#REF!</v>
      </c>
      <c r="I40" s="223" t="e">
        <f t="shared" si="31"/>
        <v>#REF!</v>
      </c>
      <c r="J40" s="223" t="e">
        <f t="shared" si="31"/>
        <v>#REF!</v>
      </c>
      <c r="K40" s="223" t="e">
        <f t="shared" si="31"/>
        <v>#REF!</v>
      </c>
      <c r="L40" s="223" t="e">
        <f t="shared" si="31"/>
        <v>#REF!</v>
      </c>
      <c r="M40" s="223" t="e">
        <f t="shared" si="31"/>
        <v>#REF!</v>
      </c>
      <c r="N40" s="223" t="e">
        <f t="shared" si="31"/>
        <v>#REF!</v>
      </c>
      <c r="O40" s="223" t="e">
        <f t="shared" si="31"/>
        <v>#REF!</v>
      </c>
      <c r="P40" s="223" t="e">
        <f t="shared" si="31"/>
        <v>#REF!</v>
      </c>
      <c r="Q40" s="223" t="e">
        <f t="shared" si="31"/>
        <v>#REF!</v>
      </c>
      <c r="R40" s="225" t="e">
        <f t="shared" si="10"/>
        <v>#REF!</v>
      </c>
      <c r="S40" s="226" t="e">
        <f t="shared" si="4"/>
        <v>#REF!</v>
      </c>
      <c r="T40" s="205" t="e">
        <f t="shared" si="1"/>
        <v>#REF!</v>
      </c>
    </row>
    <row r="41" spans="1:20" ht="15.6" hidden="1" outlineLevel="1">
      <c r="A41" s="219"/>
      <c r="B41" s="219"/>
      <c r="C41" s="220"/>
      <c r="D41" s="221" t="s">
        <v>55</v>
      </c>
      <c r="E41" s="222" t="e">
        <f>#REF!</f>
        <v>#REF!</v>
      </c>
      <c r="F41" s="223" t="e">
        <f t="shared" si="13"/>
        <v>#REF!</v>
      </c>
      <c r="G41" s="223" t="e">
        <f t="shared" ref="G41:Q41" si="32">F41</f>
        <v>#REF!</v>
      </c>
      <c r="H41" s="223" t="e">
        <f t="shared" si="32"/>
        <v>#REF!</v>
      </c>
      <c r="I41" s="223" t="e">
        <f t="shared" si="32"/>
        <v>#REF!</v>
      </c>
      <c r="J41" s="223" t="e">
        <f t="shared" si="32"/>
        <v>#REF!</v>
      </c>
      <c r="K41" s="223" t="e">
        <f t="shared" si="32"/>
        <v>#REF!</v>
      </c>
      <c r="L41" s="223" t="e">
        <f t="shared" si="32"/>
        <v>#REF!</v>
      </c>
      <c r="M41" s="223" t="e">
        <f t="shared" si="32"/>
        <v>#REF!</v>
      </c>
      <c r="N41" s="223" t="e">
        <f t="shared" si="32"/>
        <v>#REF!</v>
      </c>
      <c r="O41" s="223" t="e">
        <f t="shared" si="32"/>
        <v>#REF!</v>
      </c>
      <c r="P41" s="223" t="e">
        <f t="shared" si="32"/>
        <v>#REF!</v>
      </c>
      <c r="Q41" s="223" t="e">
        <f t="shared" si="32"/>
        <v>#REF!</v>
      </c>
      <c r="R41" s="225" t="e">
        <f t="shared" si="10"/>
        <v>#REF!</v>
      </c>
      <c r="S41" s="226" t="e">
        <f t="shared" si="4"/>
        <v>#REF!</v>
      </c>
      <c r="T41" s="205" t="e">
        <f t="shared" si="1"/>
        <v>#REF!</v>
      </c>
    </row>
    <row r="42" spans="1:20" ht="15.6" hidden="1" outlineLevel="1">
      <c r="A42" s="219"/>
      <c r="B42" s="219"/>
      <c r="C42" s="220"/>
      <c r="D42" s="221" t="s">
        <v>56</v>
      </c>
      <c r="E42" s="222" t="e">
        <f>#REF!</f>
        <v>#REF!</v>
      </c>
      <c r="F42" s="223" t="e">
        <f t="shared" si="13"/>
        <v>#REF!</v>
      </c>
      <c r="G42" s="223" t="e">
        <f t="shared" ref="G42:Q42" si="33">F42</f>
        <v>#REF!</v>
      </c>
      <c r="H42" s="223" t="e">
        <f t="shared" si="33"/>
        <v>#REF!</v>
      </c>
      <c r="I42" s="223" t="e">
        <f t="shared" si="33"/>
        <v>#REF!</v>
      </c>
      <c r="J42" s="223" t="e">
        <f t="shared" si="33"/>
        <v>#REF!</v>
      </c>
      <c r="K42" s="223" t="e">
        <f t="shared" si="33"/>
        <v>#REF!</v>
      </c>
      <c r="L42" s="223" t="e">
        <f t="shared" si="33"/>
        <v>#REF!</v>
      </c>
      <c r="M42" s="223" t="e">
        <f t="shared" si="33"/>
        <v>#REF!</v>
      </c>
      <c r="N42" s="223" t="e">
        <f t="shared" si="33"/>
        <v>#REF!</v>
      </c>
      <c r="O42" s="223" t="e">
        <f t="shared" si="33"/>
        <v>#REF!</v>
      </c>
      <c r="P42" s="223" t="e">
        <f t="shared" si="33"/>
        <v>#REF!</v>
      </c>
      <c r="Q42" s="223" t="e">
        <f t="shared" si="33"/>
        <v>#REF!</v>
      </c>
      <c r="R42" s="225" t="e">
        <f t="shared" si="10"/>
        <v>#REF!</v>
      </c>
      <c r="S42" s="226" t="e">
        <f t="shared" si="4"/>
        <v>#REF!</v>
      </c>
      <c r="T42" s="205" t="e">
        <f t="shared" si="1"/>
        <v>#REF!</v>
      </c>
    </row>
    <row r="43" spans="1:20" ht="15.6" hidden="1" outlineLevel="1">
      <c r="A43" s="219"/>
      <c r="B43" s="219"/>
      <c r="C43" s="220"/>
      <c r="D43" s="221" t="s">
        <v>57</v>
      </c>
      <c r="E43" s="222" t="e">
        <f>#REF!</f>
        <v>#REF!</v>
      </c>
      <c r="F43" s="223" t="e">
        <f t="shared" si="13"/>
        <v>#REF!</v>
      </c>
      <c r="G43" s="223" t="e">
        <f t="shared" ref="G43:Q43" si="34">F43</f>
        <v>#REF!</v>
      </c>
      <c r="H43" s="223" t="e">
        <f t="shared" si="34"/>
        <v>#REF!</v>
      </c>
      <c r="I43" s="223" t="e">
        <f t="shared" si="34"/>
        <v>#REF!</v>
      </c>
      <c r="J43" s="223" t="e">
        <f t="shared" si="34"/>
        <v>#REF!</v>
      </c>
      <c r="K43" s="223" t="e">
        <f t="shared" si="34"/>
        <v>#REF!</v>
      </c>
      <c r="L43" s="223" t="e">
        <f t="shared" si="34"/>
        <v>#REF!</v>
      </c>
      <c r="M43" s="223" t="e">
        <f t="shared" si="34"/>
        <v>#REF!</v>
      </c>
      <c r="N43" s="223" t="e">
        <f t="shared" si="34"/>
        <v>#REF!</v>
      </c>
      <c r="O43" s="223" t="e">
        <f t="shared" si="34"/>
        <v>#REF!</v>
      </c>
      <c r="P43" s="223" t="e">
        <f t="shared" si="34"/>
        <v>#REF!</v>
      </c>
      <c r="Q43" s="223" t="e">
        <f t="shared" si="34"/>
        <v>#REF!</v>
      </c>
      <c r="R43" s="225" t="e">
        <f t="shared" si="10"/>
        <v>#REF!</v>
      </c>
      <c r="S43" s="226" t="e">
        <f t="shared" si="4"/>
        <v>#REF!</v>
      </c>
      <c r="T43" s="205" t="e">
        <f t="shared" si="1"/>
        <v>#REF!</v>
      </c>
    </row>
    <row r="44" spans="1:20" ht="27.6" collapsed="1">
      <c r="A44" s="219"/>
      <c r="B44" s="219"/>
      <c r="C44" s="220"/>
      <c r="D44" s="221" t="s">
        <v>58</v>
      </c>
      <c r="E44" s="222" t="e">
        <f>#REF!</f>
        <v>#REF!</v>
      </c>
      <c r="F44" s="223" t="e">
        <f t="shared" si="13"/>
        <v>#REF!</v>
      </c>
      <c r="G44" s="223" t="e">
        <f t="shared" ref="G44:P44" si="35">F44</f>
        <v>#REF!</v>
      </c>
      <c r="H44" s="223" t="e">
        <f t="shared" si="35"/>
        <v>#REF!</v>
      </c>
      <c r="I44" s="223" t="e">
        <f t="shared" si="35"/>
        <v>#REF!</v>
      </c>
      <c r="J44" s="223" t="e">
        <f t="shared" si="35"/>
        <v>#REF!</v>
      </c>
      <c r="K44" s="223">
        <v>75.201999999999998</v>
      </c>
      <c r="L44" s="223">
        <f t="shared" si="35"/>
        <v>75.201999999999998</v>
      </c>
      <c r="M44" s="223">
        <f t="shared" si="35"/>
        <v>75.201999999999998</v>
      </c>
      <c r="N44" s="223">
        <f t="shared" si="35"/>
        <v>75.201999999999998</v>
      </c>
      <c r="O44" s="223">
        <f t="shared" si="35"/>
        <v>75.201999999999998</v>
      </c>
      <c r="P44" s="223">
        <f t="shared" si="35"/>
        <v>75.201999999999998</v>
      </c>
      <c r="Q44" s="223">
        <v>75.201999999999998</v>
      </c>
      <c r="R44" s="225" t="e">
        <f t="shared" si="10"/>
        <v>#REF!</v>
      </c>
      <c r="S44" s="226" t="e">
        <f t="shared" si="4"/>
        <v>#REF!</v>
      </c>
      <c r="T44" s="205" t="e">
        <f t="shared" si="1"/>
        <v>#REF!</v>
      </c>
    </row>
    <row r="45" spans="1:20" ht="15.6" hidden="1" outlineLevel="1">
      <c r="A45" s="219"/>
      <c r="B45" s="219"/>
      <c r="C45" s="220"/>
      <c r="D45" s="221" t="s">
        <v>59</v>
      </c>
      <c r="E45" s="222" t="e">
        <f>#REF!</f>
        <v>#REF!</v>
      </c>
      <c r="F45" s="223" t="e">
        <f t="shared" si="13"/>
        <v>#REF!</v>
      </c>
      <c r="G45" s="223" t="e">
        <f t="shared" ref="G45:Q45" si="36">F45</f>
        <v>#REF!</v>
      </c>
      <c r="H45" s="223" t="e">
        <f t="shared" si="36"/>
        <v>#REF!</v>
      </c>
      <c r="I45" s="223" t="e">
        <f t="shared" si="36"/>
        <v>#REF!</v>
      </c>
      <c r="J45" s="223" t="e">
        <f t="shared" si="36"/>
        <v>#REF!</v>
      </c>
      <c r="K45" s="223" t="e">
        <f t="shared" si="36"/>
        <v>#REF!</v>
      </c>
      <c r="L45" s="223" t="e">
        <f t="shared" si="36"/>
        <v>#REF!</v>
      </c>
      <c r="M45" s="223" t="e">
        <f t="shared" si="36"/>
        <v>#REF!</v>
      </c>
      <c r="N45" s="223" t="e">
        <f t="shared" si="36"/>
        <v>#REF!</v>
      </c>
      <c r="O45" s="223" t="e">
        <f t="shared" si="36"/>
        <v>#REF!</v>
      </c>
      <c r="P45" s="223" t="e">
        <f t="shared" si="36"/>
        <v>#REF!</v>
      </c>
      <c r="Q45" s="223" t="e">
        <f t="shared" si="36"/>
        <v>#REF!</v>
      </c>
      <c r="R45" s="225" t="e">
        <f t="shared" si="10"/>
        <v>#REF!</v>
      </c>
      <c r="S45" s="226" t="e">
        <f t="shared" si="4"/>
        <v>#REF!</v>
      </c>
      <c r="T45" s="205" t="e">
        <f t="shared" si="1"/>
        <v>#REF!</v>
      </c>
    </row>
    <row r="46" spans="1:20" ht="15.6" hidden="1" outlineLevel="1">
      <c r="A46" s="219"/>
      <c r="B46" s="219"/>
      <c r="C46" s="220"/>
      <c r="D46" s="221" t="s">
        <v>60</v>
      </c>
      <c r="E46" s="222" t="e">
        <f>#REF!</f>
        <v>#REF!</v>
      </c>
      <c r="F46" s="223" t="e">
        <f t="shared" si="13"/>
        <v>#REF!</v>
      </c>
      <c r="G46" s="223" t="e">
        <f t="shared" ref="G46:Q46" si="37">F46</f>
        <v>#REF!</v>
      </c>
      <c r="H46" s="223" t="e">
        <f t="shared" si="37"/>
        <v>#REF!</v>
      </c>
      <c r="I46" s="223" t="e">
        <f t="shared" si="37"/>
        <v>#REF!</v>
      </c>
      <c r="J46" s="223" t="e">
        <f t="shared" si="37"/>
        <v>#REF!</v>
      </c>
      <c r="K46" s="223" t="e">
        <f t="shared" si="37"/>
        <v>#REF!</v>
      </c>
      <c r="L46" s="223" t="e">
        <f t="shared" si="37"/>
        <v>#REF!</v>
      </c>
      <c r="M46" s="223" t="e">
        <f t="shared" si="37"/>
        <v>#REF!</v>
      </c>
      <c r="N46" s="223" t="e">
        <f t="shared" si="37"/>
        <v>#REF!</v>
      </c>
      <c r="O46" s="223" t="e">
        <f t="shared" si="37"/>
        <v>#REF!</v>
      </c>
      <c r="P46" s="223" t="e">
        <f t="shared" si="37"/>
        <v>#REF!</v>
      </c>
      <c r="Q46" s="223" t="e">
        <f t="shared" si="37"/>
        <v>#REF!</v>
      </c>
      <c r="R46" s="225" t="e">
        <f t="shared" si="10"/>
        <v>#REF!</v>
      </c>
      <c r="S46" s="226" t="e">
        <f t="shared" si="4"/>
        <v>#REF!</v>
      </c>
      <c r="T46" s="205" t="e">
        <f t="shared" si="1"/>
        <v>#REF!</v>
      </c>
    </row>
    <row r="47" spans="1:20" ht="15.6" hidden="1" outlineLevel="1">
      <c r="A47" s="219"/>
      <c r="B47" s="219"/>
      <c r="C47" s="220"/>
      <c r="D47" s="221" t="s">
        <v>61</v>
      </c>
      <c r="E47" s="222" t="e">
        <f>#REF!</f>
        <v>#REF!</v>
      </c>
      <c r="F47" s="223" t="e">
        <f t="shared" si="13"/>
        <v>#REF!</v>
      </c>
      <c r="G47" s="223" t="e">
        <f t="shared" ref="G47:Q47" si="38">F47</f>
        <v>#REF!</v>
      </c>
      <c r="H47" s="223" t="e">
        <f t="shared" si="38"/>
        <v>#REF!</v>
      </c>
      <c r="I47" s="223" t="e">
        <f t="shared" si="38"/>
        <v>#REF!</v>
      </c>
      <c r="J47" s="223" t="e">
        <f t="shared" si="38"/>
        <v>#REF!</v>
      </c>
      <c r="K47" s="223" t="e">
        <f t="shared" si="38"/>
        <v>#REF!</v>
      </c>
      <c r="L47" s="223" t="e">
        <f t="shared" si="38"/>
        <v>#REF!</v>
      </c>
      <c r="M47" s="223" t="e">
        <f t="shared" si="38"/>
        <v>#REF!</v>
      </c>
      <c r="N47" s="223" t="e">
        <f t="shared" si="38"/>
        <v>#REF!</v>
      </c>
      <c r="O47" s="223" t="e">
        <f t="shared" si="38"/>
        <v>#REF!</v>
      </c>
      <c r="P47" s="223" t="e">
        <f t="shared" si="38"/>
        <v>#REF!</v>
      </c>
      <c r="Q47" s="223" t="e">
        <f t="shared" si="38"/>
        <v>#REF!</v>
      </c>
      <c r="R47" s="225" t="e">
        <f t="shared" si="10"/>
        <v>#REF!</v>
      </c>
      <c r="S47" s="226" t="e">
        <f t="shared" si="4"/>
        <v>#REF!</v>
      </c>
      <c r="T47" s="205" t="e">
        <f t="shared" si="1"/>
        <v>#REF!</v>
      </c>
    </row>
    <row r="48" spans="1:20" ht="15.6" hidden="1" outlineLevel="1">
      <c r="A48" s="219"/>
      <c r="B48" s="219"/>
      <c r="C48" s="220"/>
      <c r="D48" s="221" t="s">
        <v>62</v>
      </c>
      <c r="E48" s="222" t="e">
        <f>#REF!</f>
        <v>#REF!</v>
      </c>
      <c r="F48" s="223" t="e">
        <f t="shared" si="13"/>
        <v>#REF!</v>
      </c>
      <c r="G48" s="223" t="e">
        <f t="shared" ref="G48:Q48" si="39">F48</f>
        <v>#REF!</v>
      </c>
      <c r="H48" s="223" t="e">
        <f t="shared" si="39"/>
        <v>#REF!</v>
      </c>
      <c r="I48" s="223" t="e">
        <f t="shared" si="39"/>
        <v>#REF!</v>
      </c>
      <c r="J48" s="223" t="e">
        <f t="shared" si="39"/>
        <v>#REF!</v>
      </c>
      <c r="K48" s="223" t="e">
        <f t="shared" si="39"/>
        <v>#REF!</v>
      </c>
      <c r="L48" s="223" t="e">
        <f t="shared" si="39"/>
        <v>#REF!</v>
      </c>
      <c r="M48" s="223" t="e">
        <f t="shared" si="39"/>
        <v>#REF!</v>
      </c>
      <c r="N48" s="223" t="e">
        <f t="shared" si="39"/>
        <v>#REF!</v>
      </c>
      <c r="O48" s="223" t="e">
        <f t="shared" si="39"/>
        <v>#REF!</v>
      </c>
      <c r="P48" s="223" t="e">
        <f t="shared" si="39"/>
        <v>#REF!</v>
      </c>
      <c r="Q48" s="223" t="e">
        <f t="shared" si="39"/>
        <v>#REF!</v>
      </c>
      <c r="R48" s="225" t="e">
        <f t="shared" si="10"/>
        <v>#REF!</v>
      </c>
      <c r="S48" s="226" t="e">
        <f t="shared" si="4"/>
        <v>#REF!</v>
      </c>
      <c r="T48" s="205" t="e">
        <f t="shared" si="1"/>
        <v>#REF!</v>
      </c>
    </row>
    <row r="49" spans="1:20" ht="27.6" hidden="1" outlineLevel="1">
      <c r="A49" s="219"/>
      <c r="B49" s="219"/>
      <c r="C49" s="220"/>
      <c r="D49" s="221" t="s">
        <v>63</v>
      </c>
      <c r="E49" s="222" t="e">
        <f>#REF!</f>
        <v>#REF!</v>
      </c>
      <c r="F49" s="223" t="e">
        <f t="shared" si="13"/>
        <v>#REF!</v>
      </c>
      <c r="G49" s="223" t="e">
        <f t="shared" ref="G49:Q49" si="40">F49</f>
        <v>#REF!</v>
      </c>
      <c r="H49" s="223" t="e">
        <f t="shared" si="40"/>
        <v>#REF!</v>
      </c>
      <c r="I49" s="223" t="e">
        <f t="shared" si="40"/>
        <v>#REF!</v>
      </c>
      <c r="J49" s="223" t="e">
        <f t="shared" si="40"/>
        <v>#REF!</v>
      </c>
      <c r="K49" s="223" t="e">
        <f t="shared" si="40"/>
        <v>#REF!</v>
      </c>
      <c r="L49" s="223" t="e">
        <f t="shared" si="40"/>
        <v>#REF!</v>
      </c>
      <c r="M49" s="223" t="e">
        <f t="shared" si="40"/>
        <v>#REF!</v>
      </c>
      <c r="N49" s="223" t="e">
        <f t="shared" si="40"/>
        <v>#REF!</v>
      </c>
      <c r="O49" s="223" t="e">
        <f t="shared" si="40"/>
        <v>#REF!</v>
      </c>
      <c r="P49" s="223" t="e">
        <f t="shared" si="40"/>
        <v>#REF!</v>
      </c>
      <c r="Q49" s="223" t="e">
        <f t="shared" si="40"/>
        <v>#REF!</v>
      </c>
      <c r="R49" s="225" t="e">
        <f t="shared" si="10"/>
        <v>#REF!</v>
      </c>
      <c r="S49" s="226" t="e">
        <f t="shared" si="4"/>
        <v>#REF!</v>
      </c>
      <c r="T49" s="205" t="e">
        <f t="shared" si="1"/>
        <v>#REF!</v>
      </c>
    </row>
    <row r="50" spans="1:20" ht="15.6" hidden="1" outlineLevel="1">
      <c r="A50" s="219"/>
      <c r="B50" s="219"/>
      <c r="C50" s="220"/>
      <c r="D50" s="221" t="s">
        <v>64</v>
      </c>
      <c r="E50" s="222" t="e">
        <f>#REF!</f>
        <v>#REF!</v>
      </c>
      <c r="F50" s="223" t="e">
        <f t="shared" si="13"/>
        <v>#REF!</v>
      </c>
      <c r="G50" s="223" t="e">
        <f t="shared" ref="G50:Q50" si="41">F50</f>
        <v>#REF!</v>
      </c>
      <c r="H50" s="223" t="e">
        <f t="shared" si="41"/>
        <v>#REF!</v>
      </c>
      <c r="I50" s="223" t="e">
        <f t="shared" si="41"/>
        <v>#REF!</v>
      </c>
      <c r="J50" s="223" t="e">
        <f t="shared" si="41"/>
        <v>#REF!</v>
      </c>
      <c r="K50" s="223" t="e">
        <f t="shared" si="41"/>
        <v>#REF!</v>
      </c>
      <c r="L50" s="223" t="e">
        <f t="shared" si="41"/>
        <v>#REF!</v>
      </c>
      <c r="M50" s="223" t="e">
        <f t="shared" si="41"/>
        <v>#REF!</v>
      </c>
      <c r="N50" s="223" t="e">
        <f t="shared" si="41"/>
        <v>#REF!</v>
      </c>
      <c r="O50" s="223" t="e">
        <f t="shared" si="41"/>
        <v>#REF!</v>
      </c>
      <c r="P50" s="223" t="e">
        <f t="shared" si="41"/>
        <v>#REF!</v>
      </c>
      <c r="Q50" s="223" t="e">
        <f t="shared" si="41"/>
        <v>#REF!</v>
      </c>
      <c r="R50" s="225" t="e">
        <f t="shared" si="10"/>
        <v>#REF!</v>
      </c>
      <c r="S50" s="226" t="e">
        <f t="shared" si="4"/>
        <v>#REF!</v>
      </c>
      <c r="T50" s="205" t="e">
        <f t="shared" si="1"/>
        <v>#REF!</v>
      </c>
    </row>
    <row r="51" spans="1:20" ht="15.6" collapsed="1">
      <c r="A51" s="219"/>
      <c r="B51" s="219"/>
      <c r="C51" s="220"/>
      <c r="D51" s="221" t="s">
        <v>65</v>
      </c>
      <c r="E51" s="222" t="e">
        <f>#REF!</f>
        <v>#REF!</v>
      </c>
      <c r="F51" s="223" t="e">
        <f t="shared" si="13"/>
        <v>#REF!</v>
      </c>
      <c r="G51" s="223" t="e">
        <f t="shared" ref="G51:P51" si="42">F51</f>
        <v>#REF!</v>
      </c>
      <c r="H51" s="223" t="e">
        <f t="shared" si="42"/>
        <v>#REF!</v>
      </c>
      <c r="I51" s="223" t="e">
        <f t="shared" si="42"/>
        <v>#REF!</v>
      </c>
      <c r="J51" s="223" t="e">
        <f t="shared" si="42"/>
        <v>#REF!</v>
      </c>
      <c r="K51" s="223">
        <v>5.0430000000000001</v>
      </c>
      <c r="L51" s="223" t="e">
        <f>J51</f>
        <v>#REF!</v>
      </c>
      <c r="M51" s="223" t="e">
        <f>L51</f>
        <v>#REF!</v>
      </c>
      <c r="N51" s="223" t="e">
        <f>M51+0.001</f>
        <v>#REF!</v>
      </c>
      <c r="O51" s="223" t="e">
        <f>N51</f>
        <v>#REF!</v>
      </c>
      <c r="P51" s="223" t="e">
        <f t="shared" si="42"/>
        <v>#REF!</v>
      </c>
      <c r="Q51" s="223">
        <v>5.05</v>
      </c>
      <c r="R51" s="225" t="e">
        <f t="shared" si="10"/>
        <v>#REF!</v>
      </c>
      <c r="S51" s="226" t="e">
        <f t="shared" si="4"/>
        <v>#REF!</v>
      </c>
      <c r="T51" s="205" t="e">
        <f t="shared" si="1"/>
        <v>#REF!</v>
      </c>
    </row>
    <row r="52" spans="1:20" ht="15.6" hidden="1" outlineLevel="1">
      <c r="A52" s="219"/>
      <c r="B52" s="219"/>
      <c r="C52" s="220"/>
      <c r="D52" s="221" t="s">
        <v>66</v>
      </c>
      <c r="E52" s="222" t="e">
        <f>#REF!</f>
        <v>#REF!</v>
      </c>
      <c r="F52" s="228"/>
      <c r="G52" s="223"/>
      <c r="H52" s="223"/>
      <c r="I52" s="223"/>
      <c r="J52" s="223"/>
      <c r="K52" s="223"/>
      <c r="L52" s="223"/>
      <c r="M52" s="223"/>
      <c r="N52" s="224"/>
      <c r="O52" s="224"/>
      <c r="P52" s="224"/>
      <c r="Q52" s="224"/>
      <c r="R52" s="225">
        <f t="shared" si="10"/>
        <v>0</v>
      </c>
      <c r="S52" s="226">
        <f t="shared" si="4"/>
        <v>0</v>
      </c>
      <c r="T52" s="205" t="e">
        <f t="shared" si="1"/>
        <v>#REF!</v>
      </c>
    </row>
    <row r="53" spans="1:20" ht="15.6" hidden="1" outlineLevel="1">
      <c r="A53" s="219"/>
      <c r="B53" s="219"/>
      <c r="C53" s="220"/>
      <c r="D53" s="221" t="s">
        <v>67</v>
      </c>
      <c r="E53" s="222" t="e">
        <f>#REF!</f>
        <v>#REF!</v>
      </c>
      <c r="F53" s="228"/>
      <c r="G53" s="223"/>
      <c r="H53" s="223"/>
      <c r="I53" s="223"/>
      <c r="J53" s="223"/>
      <c r="K53" s="223"/>
      <c r="L53" s="223"/>
      <c r="M53" s="223"/>
      <c r="N53" s="224"/>
      <c r="O53" s="224"/>
      <c r="P53" s="224"/>
      <c r="Q53" s="224"/>
      <c r="R53" s="225">
        <f t="shared" si="10"/>
        <v>0</v>
      </c>
      <c r="S53" s="226">
        <f t="shared" si="4"/>
        <v>0</v>
      </c>
      <c r="T53" s="205" t="e">
        <f t="shared" si="1"/>
        <v>#REF!</v>
      </c>
    </row>
    <row r="54" spans="1:20" ht="15.6" hidden="1" outlineLevel="1">
      <c r="A54" s="219"/>
      <c r="B54" s="219"/>
      <c r="C54" s="220"/>
      <c r="D54" s="221" t="s">
        <v>68</v>
      </c>
      <c r="E54" s="222" t="e">
        <f>#REF!</f>
        <v>#REF!</v>
      </c>
      <c r="F54" s="228"/>
      <c r="G54" s="223"/>
      <c r="H54" s="223"/>
      <c r="I54" s="223"/>
      <c r="J54" s="223"/>
      <c r="K54" s="223"/>
      <c r="L54" s="223"/>
      <c r="M54" s="223"/>
      <c r="N54" s="224"/>
      <c r="O54" s="224"/>
      <c r="P54" s="224"/>
      <c r="Q54" s="224"/>
      <c r="R54" s="225">
        <f t="shared" si="10"/>
        <v>0</v>
      </c>
      <c r="S54" s="226">
        <f t="shared" si="4"/>
        <v>0</v>
      </c>
      <c r="T54" s="205" t="e">
        <f t="shared" si="1"/>
        <v>#REF!</v>
      </c>
    </row>
    <row r="55" spans="1:20" ht="15.6" hidden="1" outlineLevel="1">
      <c r="A55" s="219"/>
      <c r="B55" s="219"/>
      <c r="C55" s="220"/>
      <c r="D55" s="221" t="s">
        <v>69</v>
      </c>
      <c r="E55" s="222" t="e">
        <f>#REF!</f>
        <v>#REF!</v>
      </c>
      <c r="F55" s="228"/>
      <c r="G55" s="223"/>
      <c r="H55" s="223"/>
      <c r="I55" s="223"/>
      <c r="J55" s="223"/>
      <c r="K55" s="223"/>
      <c r="L55" s="223"/>
      <c r="M55" s="223"/>
      <c r="N55" s="224"/>
      <c r="O55" s="224"/>
      <c r="P55" s="224"/>
      <c r="Q55" s="224"/>
      <c r="R55" s="225">
        <f t="shared" si="10"/>
        <v>0</v>
      </c>
      <c r="S55" s="226">
        <f t="shared" si="4"/>
        <v>0</v>
      </c>
      <c r="T55" s="205" t="e">
        <f t="shared" si="1"/>
        <v>#REF!</v>
      </c>
    </row>
    <row r="56" spans="1:20" ht="27.6" hidden="1" outlineLevel="1">
      <c r="A56" s="219"/>
      <c r="B56" s="219"/>
      <c r="C56" s="220"/>
      <c r="D56" s="221" t="s">
        <v>70</v>
      </c>
      <c r="E56" s="222" t="e">
        <f>#REF!</f>
        <v>#REF!</v>
      </c>
      <c r="F56" s="228"/>
      <c r="G56" s="223"/>
      <c r="H56" s="223"/>
      <c r="I56" s="223"/>
      <c r="J56" s="223"/>
      <c r="K56" s="223"/>
      <c r="L56" s="223"/>
      <c r="M56" s="223"/>
      <c r="N56" s="224"/>
      <c r="O56" s="224"/>
      <c r="P56" s="224"/>
      <c r="Q56" s="224"/>
      <c r="R56" s="225">
        <f t="shared" si="10"/>
        <v>0</v>
      </c>
      <c r="S56" s="226">
        <f t="shared" si="4"/>
        <v>0</v>
      </c>
      <c r="T56" s="205" t="e">
        <f t="shared" si="1"/>
        <v>#REF!</v>
      </c>
    </row>
    <row r="57" spans="1:20" ht="27.6" hidden="1" outlineLevel="1">
      <c r="A57" s="219"/>
      <c r="B57" s="219"/>
      <c r="C57" s="220"/>
      <c r="D57" s="221" t="s">
        <v>216</v>
      </c>
      <c r="E57" s="222" t="e">
        <f>#REF!</f>
        <v>#REF!</v>
      </c>
      <c r="F57" s="228"/>
      <c r="G57" s="223"/>
      <c r="H57" s="223"/>
      <c r="I57" s="223"/>
      <c r="J57" s="223"/>
      <c r="K57" s="223"/>
      <c r="L57" s="223"/>
      <c r="M57" s="223"/>
      <c r="N57" s="224"/>
      <c r="O57" s="224"/>
      <c r="P57" s="224"/>
      <c r="Q57" s="224"/>
      <c r="R57" s="225">
        <f t="shared" si="10"/>
        <v>0</v>
      </c>
      <c r="S57" s="226">
        <f t="shared" si="4"/>
        <v>0</v>
      </c>
      <c r="T57" s="205" t="e">
        <f t="shared" si="1"/>
        <v>#REF!</v>
      </c>
    </row>
    <row r="58" spans="1:20" ht="15.6" hidden="1" outlineLevel="1">
      <c r="A58" s="219"/>
      <c r="B58" s="219"/>
      <c r="C58" s="220"/>
      <c r="D58" s="221" t="s">
        <v>72</v>
      </c>
      <c r="E58" s="222" t="e">
        <f>#REF!</f>
        <v>#REF!</v>
      </c>
      <c r="F58" s="228"/>
      <c r="G58" s="223"/>
      <c r="H58" s="223"/>
      <c r="I58" s="223"/>
      <c r="J58" s="223"/>
      <c r="K58" s="223"/>
      <c r="L58" s="223"/>
      <c r="M58" s="223"/>
      <c r="N58" s="224"/>
      <c r="O58" s="224"/>
      <c r="P58" s="224"/>
      <c r="Q58" s="224"/>
      <c r="R58" s="225">
        <f t="shared" si="10"/>
        <v>0</v>
      </c>
      <c r="S58" s="226">
        <f t="shared" si="4"/>
        <v>0</v>
      </c>
      <c r="T58" s="205" t="e">
        <f t="shared" si="1"/>
        <v>#REF!</v>
      </c>
    </row>
    <row r="59" spans="1:20" ht="15.6" hidden="1" outlineLevel="1">
      <c r="A59" s="219"/>
      <c r="B59" s="219"/>
      <c r="C59" s="220"/>
      <c r="D59" s="221" t="s">
        <v>73</v>
      </c>
      <c r="E59" s="222" t="e">
        <f>#REF!</f>
        <v>#REF!</v>
      </c>
      <c r="F59" s="228"/>
      <c r="G59" s="223"/>
      <c r="H59" s="223"/>
      <c r="I59" s="223"/>
      <c r="J59" s="223"/>
      <c r="K59" s="223"/>
      <c r="L59" s="223"/>
      <c r="M59" s="223"/>
      <c r="N59" s="224"/>
      <c r="O59" s="224"/>
      <c r="P59" s="224"/>
      <c r="Q59" s="224"/>
      <c r="R59" s="225">
        <f t="shared" si="10"/>
        <v>0</v>
      </c>
      <c r="S59" s="226">
        <f t="shared" si="4"/>
        <v>0</v>
      </c>
      <c r="T59" s="205" t="e">
        <f t="shared" si="1"/>
        <v>#REF!</v>
      </c>
    </row>
    <row r="60" spans="1:20" ht="15.6" hidden="1" outlineLevel="1">
      <c r="A60" s="229"/>
      <c r="B60" s="229"/>
      <c r="C60" s="211"/>
      <c r="D60" s="221" t="s">
        <v>74</v>
      </c>
      <c r="E60" s="222" t="e">
        <f>#REF!</f>
        <v>#REF!</v>
      </c>
      <c r="F60" s="223"/>
      <c r="G60" s="223"/>
      <c r="H60" s="223"/>
      <c r="I60" s="223"/>
      <c r="J60" s="223"/>
      <c r="K60" s="223"/>
      <c r="L60" s="223"/>
      <c r="M60" s="223"/>
      <c r="N60" s="224"/>
      <c r="O60" s="224"/>
      <c r="P60" s="224"/>
      <c r="Q60" s="224"/>
      <c r="R60" s="225">
        <f t="shared" si="10"/>
        <v>0</v>
      </c>
      <c r="S60" s="226">
        <f t="shared" si="4"/>
        <v>0</v>
      </c>
      <c r="T60" s="205" t="e">
        <f t="shared" si="1"/>
        <v>#REF!</v>
      </c>
    </row>
    <row r="61" spans="1:20" ht="27.6" hidden="1" outlineLevel="1">
      <c r="A61" s="229"/>
      <c r="B61" s="211"/>
      <c r="C61" s="211"/>
      <c r="D61" s="221" t="s">
        <v>246</v>
      </c>
      <c r="E61" s="222" t="e">
        <f>#REF!</f>
        <v>#REF!</v>
      </c>
      <c r="F61" s="223"/>
      <c r="G61" s="223"/>
      <c r="H61" s="223"/>
      <c r="I61" s="223"/>
      <c r="J61" s="223"/>
      <c r="K61" s="223"/>
      <c r="L61" s="223"/>
      <c r="M61" s="223"/>
      <c r="N61" s="224"/>
      <c r="O61" s="224"/>
      <c r="P61" s="224"/>
      <c r="Q61" s="224"/>
      <c r="R61" s="225">
        <f t="shared" si="10"/>
        <v>0</v>
      </c>
      <c r="S61" s="226">
        <f t="shared" si="4"/>
        <v>0</v>
      </c>
      <c r="T61" s="205" t="e">
        <f t="shared" si="1"/>
        <v>#REF!</v>
      </c>
    </row>
    <row r="62" spans="1:20" ht="15.6" collapsed="1">
      <c r="A62" s="229"/>
      <c r="B62" s="211" t="e">
        <f>R62-C62</f>
        <v>#REF!</v>
      </c>
      <c r="C62" s="211">
        <v>25775.155999999999</v>
      </c>
      <c r="D62" s="230" t="s">
        <v>77</v>
      </c>
      <c r="E62" s="225" t="e">
        <f t="shared" ref="E62:R62" si="43">SUM(E17:E61)</f>
        <v>#REF!</v>
      </c>
      <c r="F62" s="225" t="e">
        <f t="shared" si="43"/>
        <v>#REF!</v>
      </c>
      <c r="G62" s="225" t="e">
        <f t="shared" si="43"/>
        <v>#REF!</v>
      </c>
      <c r="H62" s="225" t="e">
        <f t="shared" si="43"/>
        <v>#REF!</v>
      </c>
      <c r="I62" s="225" t="e">
        <f t="shared" si="43"/>
        <v>#REF!</v>
      </c>
      <c r="J62" s="225" t="e">
        <f t="shared" si="43"/>
        <v>#REF!</v>
      </c>
      <c r="K62" s="225" t="e">
        <f t="shared" si="43"/>
        <v>#REF!</v>
      </c>
      <c r="L62" s="225" t="e">
        <f t="shared" si="43"/>
        <v>#REF!</v>
      </c>
      <c r="M62" s="225" t="e">
        <f t="shared" si="43"/>
        <v>#REF!</v>
      </c>
      <c r="N62" s="225" t="e">
        <f t="shared" si="43"/>
        <v>#REF!</v>
      </c>
      <c r="O62" s="225" t="e">
        <f t="shared" si="43"/>
        <v>#REF!</v>
      </c>
      <c r="P62" s="225" t="e">
        <f t="shared" si="43"/>
        <v>#REF!</v>
      </c>
      <c r="Q62" s="225" t="e">
        <f t="shared" si="43"/>
        <v>#REF!</v>
      </c>
      <c r="R62" s="225" t="e">
        <f t="shared" si="43"/>
        <v>#REF!</v>
      </c>
      <c r="S62" s="226" t="e">
        <f t="shared" si="4"/>
        <v>#REF!</v>
      </c>
      <c r="T62" s="205" t="e">
        <f t="shared" si="1"/>
        <v>#REF!</v>
      </c>
    </row>
    <row r="63" spans="1:20" ht="15.6" hidden="1" outlineLevel="1">
      <c r="A63" s="198"/>
      <c r="B63" s="198"/>
      <c r="C63" s="215"/>
      <c r="D63" s="351" t="s">
        <v>78</v>
      </c>
      <c r="E63" s="325"/>
      <c r="F63" s="325"/>
      <c r="G63" s="325"/>
      <c r="H63" s="325"/>
      <c r="I63" s="325"/>
      <c r="J63" s="325"/>
      <c r="K63" s="325"/>
      <c r="L63" s="325"/>
      <c r="M63" s="325"/>
      <c r="N63" s="325"/>
      <c r="O63" s="325"/>
      <c r="P63" s="325"/>
      <c r="Q63" s="325"/>
      <c r="R63" s="326"/>
      <c r="S63" s="218">
        <f t="shared" si="4"/>
        <v>0</v>
      </c>
      <c r="T63" s="206">
        <f t="shared" si="1"/>
        <v>0</v>
      </c>
    </row>
    <row r="64" spans="1:20" ht="15.6" hidden="1" outlineLevel="1">
      <c r="A64" s="219"/>
      <c r="B64" s="219"/>
      <c r="C64" s="220"/>
      <c r="D64" s="231" t="s">
        <v>294</v>
      </c>
      <c r="E64" s="223" t="e">
        <f>#REF!</f>
        <v>#REF!</v>
      </c>
      <c r="F64" s="223"/>
      <c r="G64" s="223"/>
      <c r="H64" s="223"/>
      <c r="I64" s="223"/>
      <c r="J64" s="223"/>
      <c r="K64" s="223"/>
      <c r="L64" s="223"/>
      <c r="M64" s="223"/>
      <c r="N64" s="224"/>
      <c r="O64" s="224"/>
      <c r="P64" s="224"/>
      <c r="Q64" s="224"/>
      <c r="R64" s="225">
        <f t="shared" ref="R64:R65" si="44">SUM(F64:Q64)</f>
        <v>0</v>
      </c>
      <c r="S64" s="226">
        <f t="shared" si="4"/>
        <v>0</v>
      </c>
      <c r="T64" s="205" t="e">
        <f t="shared" si="1"/>
        <v>#REF!</v>
      </c>
    </row>
    <row r="65" spans="1:20" ht="15.6" hidden="1" outlineLevel="1">
      <c r="A65" s="229"/>
      <c r="B65" s="211">
        <f>R65-C65</f>
        <v>-1879.498</v>
      </c>
      <c r="C65" s="211">
        <v>1879.498</v>
      </c>
      <c r="D65" s="230" t="s">
        <v>80</v>
      </c>
      <c r="E65" s="225" t="e">
        <f t="shared" ref="E65:Q65" si="45">E64</f>
        <v>#REF!</v>
      </c>
      <c r="F65" s="225">
        <f t="shared" si="45"/>
        <v>0</v>
      </c>
      <c r="G65" s="225">
        <f t="shared" si="45"/>
        <v>0</v>
      </c>
      <c r="H65" s="225">
        <f t="shared" si="45"/>
        <v>0</v>
      </c>
      <c r="I65" s="225">
        <f t="shared" si="45"/>
        <v>0</v>
      </c>
      <c r="J65" s="225">
        <f t="shared" si="45"/>
        <v>0</v>
      </c>
      <c r="K65" s="225">
        <f t="shared" si="45"/>
        <v>0</v>
      </c>
      <c r="L65" s="225">
        <f t="shared" si="45"/>
        <v>0</v>
      </c>
      <c r="M65" s="225">
        <f t="shared" si="45"/>
        <v>0</v>
      </c>
      <c r="N65" s="225">
        <f t="shared" si="45"/>
        <v>0</v>
      </c>
      <c r="O65" s="225">
        <f t="shared" si="45"/>
        <v>0</v>
      </c>
      <c r="P65" s="225">
        <f t="shared" si="45"/>
        <v>0</v>
      </c>
      <c r="Q65" s="225">
        <f t="shared" si="45"/>
        <v>0</v>
      </c>
      <c r="R65" s="225">
        <f t="shared" si="44"/>
        <v>0</v>
      </c>
      <c r="S65" s="226">
        <f t="shared" si="4"/>
        <v>0</v>
      </c>
      <c r="T65" s="205" t="e">
        <f t="shared" si="1"/>
        <v>#REF!</v>
      </c>
    </row>
    <row r="66" spans="1:20" ht="15.6" hidden="1" outlineLevel="1">
      <c r="A66" s="198"/>
      <c r="B66" s="198"/>
      <c r="C66" s="215"/>
      <c r="D66" s="351" t="s">
        <v>81</v>
      </c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6"/>
      <c r="S66" s="218">
        <f t="shared" si="4"/>
        <v>0</v>
      </c>
      <c r="T66" s="206">
        <f t="shared" si="1"/>
        <v>0</v>
      </c>
    </row>
    <row r="67" spans="1:20" ht="15.6" hidden="1" outlineLevel="1">
      <c r="A67" s="219"/>
      <c r="B67" s="219"/>
      <c r="C67" s="220"/>
      <c r="D67" s="231" t="s">
        <v>324</v>
      </c>
      <c r="E67" s="223" t="e">
        <f>#REF!</f>
        <v>#REF!</v>
      </c>
      <c r="F67" s="223"/>
      <c r="G67" s="223"/>
      <c r="H67" s="223"/>
      <c r="I67" s="223"/>
      <c r="J67" s="223"/>
      <c r="K67" s="223"/>
      <c r="L67" s="223"/>
      <c r="M67" s="223"/>
      <c r="N67" s="224"/>
      <c r="O67" s="224"/>
      <c r="P67" s="224"/>
      <c r="Q67" s="224"/>
      <c r="R67" s="225">
        <f t="shared" ref="R67:R68" si="46">SUM(F67:Q67)</f>
        <v>0</v>
      </c>
      <c r="S67" s="226">
        <f t="shared" si="4"/>
        <v>0</v>
      </c>
      <c r="T67" s="205" t="e">
        <f t="shared" si="1"/>
        <v>#REF!</v>
      </c>
    </row>
    <row r="68" spans="1:20" ht="15.6" hidden="1" outlineLevel="1">
      <c r="A68" s="229"/>
      <c r="B68" s="211">
        <f>R68-C68</f>
        <v>-24562.550999999999</v>
      </c>
      <c r="C68" s="211">
        <v>24562.550999999999</v>
      </c>
      <c r="D68" s="230" t="s">
        <v>83</v>
      </c>
      <c r="E68" s="225" t="e">
        <f t="shared" ref="E68:Q68" si="47">E67</f>
        <v>#REF!</v>
      </c>
      <c r="F68" s="225">
        <f t="shared" si="47"/>
        <v>0</v>
      </c>
      <c r="G68" s="225">
        <f t="shared" si="47"/>
        <v>0</v>
      </c>
      <c r="H68" s="225">
        <f t="shared" si="47"/>
        <v>0</v>
      </c>
      <c r="I68" s="225">
        <f t="shared" si="47"/>
        <v>0</v>
      </c>
      <c r="J68" s="225">
        <f t="shared" si="47"/>
        <v>0</v>
      </c>
      <c r="K68" s="225">
        <f t="shared" si="47"/>
        <v>0</v>
      </c>
      <c r="L68" s="225">
        <f t="shared" si="47"/>
        <v>0</v>
      </c>
      <c r="M68" s="225">
        <f t="shared" si="47"/>
        <v>0</v>
      </c>
      <c r="N68" s="225">
        <f t="shared" si="47"/>
        <v>0</v>
      </c>
      <c r="O68" s="225">
        <f t="shared" si="47"/>
        <v>0</v>
      </c>
      <c r="P68" s="225">
        <f t="shared" si="47"/>
        <v>0</v>
      </c>
      <c r="Q68" s="225">
        <f t="shared" si="47"/>
        <v>0</v>
      </c>
      <c r="R68" s="225">
        <f t="shared" si="46"/>
        <v>0</v>
      </c>
      <c r="S68" s="226">
        <f t="shared" si="4"/>
        <v>0</v>
      </c>
      <c r="T68" s="205" t="e">
        <f t="shared" si="1"/>
        <v>#REF!</v>
      </c>
    </row>
    <row r="69" spans="1:20" ht="15.6" collapsed="1">
      <c r="A69" s="198"/>
      <c r="B69" s="198"/>
      <c r="C69" s="215"/>
      <c r="D69" s="351" t="s">
        <v>84</v>
      </c>
      <c r="E69" s="325"/>
      <c r="F69" s="325"/>
      <c r="G69" s="325"/>
      <c r="H69" s="325"/>
      <c r="I69" s="325"/>
      <c r="J69" s="325"/>
      <c r="K69" s="325"/>
      <c r="L69" s="325"/>
      <c r="M69" s="325"/>
      <c r="N69" s="325"/>
      <c r="O69" s="325"/>
      <c r="P69" s="325"/>
      <c r="Q69" s="325"/>
      <c r="R69" s="326"/>
      <c r="S69" s="218">
        <f t="shared" si="4"/>
        <v>0</v>
      </c>
      <c r="T69" s="206">
        <f t="shared" si="1"/>
        <v>0</v>
      </c>
    </row>
    <row r="70" spans="1:20" ht="27.6" hidden="1" outlineLevel="1">
      <c r="A70" s="219"/>
      <c r="B70" s="219"/>
      <c r="C70" s="220"/>
      <c r="D70" s="232" t="s">
        <v>85</v>
      </c>
      <c r="E70" s="233" t="e">
        <f>#REF!</f>
        <v>#REF!</v>
      </c>
      <c r="F70" s="233"/>
      <c r="G70" s="233"/>
      <c r="H70" s="233"/>
      <c r="I70" s="233"/>
      <c r="J70" s="233"/>
      <c r="K70" s="233"/>
      <c r="L70" s="233"/>
      <c r="M70" s="233"/>
      <c r="N70" s="224"/>
      <c r="O70" s="224"/>
      <c r="P70" s="224"/>
      <c r="Q70" s="224"/>
      <c r="R70" s="225">
        <f t="shared" ref="R70:R155" si="48">SUM(F70:Q70)</f>
        <v>0</v>
      </c>
      <c r="S70" s="226">
        <f t="shared" si="4"/>
        <v>0</v>
      </c>
      <c r="T70" s="205" t="e">
        <f t="shared" si="1"/>
        <v>#REF!</v>
      </c>
    </row>
    <row r="71" spans="1:20" ht="27.75" hidden="1" customHeight="1" outlineLevel="1">
      <c r="A71" s="219"/>
      <c r="B71" s="219"/>
      <c r="C71" s="220"/>
      <c r="D71" s="232" t="s">
        <v>86</v>
      </c>
      <c r="E71" s="233" t="e">
        <f>#REF!</f>
        <v>#REF!</v>
      </c>
      <c r="F71" s="223"/>
      <c r="G71" s="223"/>
      <c r="H71" s="223"/>
      <c r="I71" s="223"/>
      <c r="J71" s="223"/>
      <c r="K71" s="233"/>
      <c r="L71" s="233"/>
      <c r="M71" s="233"/>
      <c r="N71" s="224"/>
      <c r="O71" s="224"/>
      <c r="P71" s="224"/>
      <c r="Q71" s="224"/>
      <c r="R71" s="225">
        <f t="shared" si="48"/>
        <v>0</v>
      </c>
      <c r="S71" s="226">
        <f t="shared" si="4"/>
        <v>0</v>
      </c>
      <c r="T71" s="205" t="e">
        <f t="shared" si="1"/>
        <v>#REF!</v>
      </c>
    </row>
    <row r="72" spans="1:20" ht="15.6" collapsed="1">
      <c r="A72" s="219"/>
      <c r="B72" s="219"/>
      <c r="C72" s="220"/>
      <c r="D72" s="232" t="s">
        <v>308</v>
      </c>
      <c r="E72" s="233" t="e">
        <f>#REF!</f>
        <v>#REF!</v>
      </c>
      <c r="F72" s="233"/>
      <c r="G72" s="233"/>
      <c r="H72" s="233"/>
      <c r="I72" s="233"/>
      <c r="J72" s="233"/>
      <c r="K72" s="233" t="e">
        <f>E72</f>
        <v>#REF!</v>
      </c>
      <c r="L72" s="233"/>
      <c r="M72" s="233"/>
      <c r="N72" s="224"/>
      <c r="O72" s="224"/>
      <c r="P72" s="224"/>
      <c r="Q72" s="224"/>
      <c r="R72" s="225" t="e">
        <f t="shared" si="48"/>
        <v>#REF!</v>
      </c>
      <c r="S72" s="226" t="e">
        <f t="shared" si="4"/>
        <v>#REF!</v>
      </c>
      <c r="T72" s="205" t="e">
        <f t="shared" si="1"/>
        <v>#REF!</v>
      </c>
    </row>
    <row r="73" spans="1:20" ht="27.6" hidden="1" outlineLevel="1">
      <c r="A73" s="219"/>
      <c r="B73" s="219"/>
      <c r="C73" s="220"/>
      <c r="D73" s="232" t="s">
        <v>88</v>
      </c>
      <c r="E73" s="233" t="e">
        <f>#REF!</f>
        <v>#REF!</v>
      </c>
      <c r="F73" s="233"/>
      <c r="G73" s="233"/>
      <c r="H73" s="233"/>
      <c r="I73" s="233"/>
      <c r="J73" s="233"/>
      <c r="K73" s="233"/>
      <c r="L73" s="233"/>
      <c r="M73" s="233"/>
      <c r="N73" s="224"/>
      <c r="O73" s="224"/>
      <c r="P73" s="224"/>
      <c r="Q73" s="224"/>
      <c r="R73" s="225">
        <f t="shared" si="48"/>
        <v>0</v>
      </c>
      <c r="S73" s="226">
        <f t="shared" si="4"/>
        <v>0</v>
      </c>
      <c r="T73" s="205" t="e">
        <f t="shared" si="1"/>
        <v>#REF!</v>
      </c>
    </row>
    <row r="74" spans="1:20" ht="27.6" hidden="1" outlineLevel="1">
      <c r="A74" s="219"/>
      <c r="B74" s="219"/>
      <c r="C74" s="220"/>
      <c r="D74" s="232" t="s">
        <v>89</v>
      </c>
      <c r="E74" s="233" t="e">
        <f>#REF!</f>
        <v>#REF!</v>
      </c>
      <c r="F74" s="233"/>
      <c r="G74" s="233"/>
      <c r="H74" s="233"/>
      <c r="I74" s="233"/>
      <c r="J74" s="233"/>
      <c r="K74" s="233"/>
      <c r="L74" s="233"/>
      <c r="M74" s="233"/>
      <c r="N74" s="224"/>
      <c r="O74" s="224"/>
      <c r="P74" s="224"/>
      <c r="Q74" s="224"/>
      <c r="R74" s="225">
        <f t="shared" si="48"/>
        <v>0</v>
      </c>
      <c r="S74" s="226">
        <f t="shared" si="4"/>
        <v>0</v>
      </c>
      <c r="T74" s="205" t="e">
        <f t="shared" si="1"/>
        <v>#REF!</v>
      </c>
    </row>
    <row r="75" spans="1:20" ht="15.6" hidden="1" outlineLevel="1">
      <c r="A75" s="219"/>
      <c r="B75" s="219"/>
      <c r="C75" s="220"/>
      <c r="D75" s="232" t="s">
        <v>309</v>
      </c>
      <c r="E75" s="233" t="e">
        <f>#REF!</f>
        <v>#REF!</v>
      </c>
      <c r="F75" s="233"/>
      <c r="G75" s="233"/>
      <c r="H75" s="233"/>
      <c r="I75" s="233"/>
      <c r="J75" s="233"/>
      <c r="K75" s="233"/>
      <c r="L75" s="233"/>
      <c r="M75" s="233"/>
      <c r="N75" s="224"/>
      <c r="O75" s="224"/>
      <c r="P75" s="224"/>
      <c r="Q75" s="224"/>
      <c r="R75" s="225">
        <f t="shared" si="48"/>
        <v>0</v>
      </c>
      <c r="S75" s="226">
        <f t="shared" si="4"/>
        <v>0</v>
      </c>
      <c r="T75" s="205" t="e">
        <f t="shared" si="1"/>
        <v>#REF!</v>
      </c>
    </row>
    <row r="76" spans="1:20" ht="15.6">
      <c r="A76" s="219"/>
      <c r="B76" s="219"/>
      <c r="C76" s="220"/>
      <c r="D76" s="232" t="s">
        <v>310</v>
      </c>
      <c r="E76" s="233" t="e">
        <f>#REF!</f>
        <v>#REF!</v>
      </c>
      <c r="F76" s="233" t="e">
        <f>G76</f>
        <v>#REF!</v>
      </c>
      <c r="G76" s="233" t="e">
        <f>E76/12</f>
        <v>#REF!</v>
      </c>
      <c r="H76" s="233" t="e">
        <f t="shared" ref="H76:Q76" si="49">G76</f>
        <v>#REF!</v>
      </c>
      <c r="I76" s="233" t="e">
        <f t="shared" si="49"/>
        <v>#REF!</v>
      </c>
      <c r="J76" s="233" t="e">
        <f t="shared" si="49"/>
        <v>#REF!</v>
      </c>
      <c r="K76" s="233" t="e">
        <f t="shared" si="49"/>
        <v>#REF!</v>
      </c>
      <c r="L76" s="233" t="e">
        <f t="shared" si="49"/>
        <v>#REF!</v>
      </c>
      <c r="M76" s="233" t="e">
        <f t="shared" si="49"/>
        <v>#REF!</v>
      </c>
      <c r="N76" s="233" t="e">
        <f t="shared" si="49"/>
        <v>#REF!</v>
      </c>
      <c r="O76" s="233" t="e">
        <f t="shared" si="49"/>
        <v>#REF!</v>
      </c>
      <c r="P76" s="233" t="e">
        <f t="shared" si="49"/>
        <v>#REF!</v>
      </c>
      <c r="Q76" s="233" t="e">
        <f t="shared" si="49"/>
        <v>#REF!</v>
      </c>
      <c r="R76" s="225" t="e">
        <f t="shared" si="48"/>
        <v>#REF!</v>
      </c>
      <c r="S76" s="226" t="e">
        <f t="shared" si="4"/>
        <v>#REF!</v>
      </c>
      <c r="T76" s="205" t="e">
        <f t="shared" si="1"/>
        <v>#REF!</v>
      </c>
    </row>
    <row r="77" spans="1:20" ht="15.6">
      <c r="A77" s="219"/>
      <c r="B77" s="219"/>
      <c r="C77" s="220"/>
      <c r="D77" s="232" t="s">
        <v>311</v>
      </c>
      <c r="E77" s="233" t="e">
        <f>#REF!</f>
        <v>#REF!</v>
      </c>
      <c r="F77" s="233" t="e">
        <f t="shared" ref="F77:F151" si="50">E77/12</f>
        <v>#REF!</v>
      </c>
      <c r="G77" s="233" t="e">
        <f t="shared" ref="G77:Q77" si="51">F77</f>
        <v>#REF!</v>
      </c>
      <c r="H77" s="233" t="e">
        <f t="shared" si="51"/>
        <v>#REF!</v>
      </c>
      <c r="I77" s="233" t="e">
        <f t="shared" si="51"/>
        <v>#REF!</v>
      </c>
      <c r="J77" s="233" t="e">
        <f t="shared" si="51"/>
        <v>#REF!</v>
      </c>
      <c r="K77" s="233" t="e">
        <f t="shared" si="51"/>
        <v>#REF!</v>
      </c>
      <c r="L77" s="233" t="e">
        <f t="shared" si="51"/>
        <v>#REF!</v>
      </c>
      <c r="M77" s="233" t="e">
        <f t="shared" si="51"/>
        <v>#REF!</v>
      </c>
      <c r="N77" s="233" t="e">
        <f t="shared" si="51"/>
        <v>#REF!</v>
      </c>
      <c r="O77" s="233" t="e">
        <f t="shared" si="51"/>
        <v>#REF!</v>
      </c>
      <c r="P77" s="233" t="e">
        <f t="shared" si="51"/>
        <v>#REF!</v>
      </c>
      <c r="Q77" s="233" t="e">
        <f t="shared" si="51"/>
        <v>#REF!</v>
      </c>
      <c r="R77" s="225" t="e">
        <f t="shared" si="48"/>
        <v>#REF!</v>
      </c>
      <c r="S77" s="226" t="e">
        <f t="shared" si="4"/>
        <v>#REF!</v>
      </c>
      <c r="T77" s="205" t="e">
        <f t="shared" si="1"/>
        <v>#REF!</v>
      </c>
    </row>
    <row r="78" spans="1:20" ht="15.6">
      <c r="A78" s="219"/>
      <c r="B78" s="219"/>
      <c r="C78" s="220"/>
      <c r="D78" s="232" t="s">
        <v>93</v>
      </c>
      <c r="E78" s="233" t="e">
        <f>#REF!</f>
        <v>#REF!</v>
      </c>
      <c r="F78" s="233" t="e">
        <f t="shared" si="50"/>
        <v>#REF!</v>
      </c>
      <c r="G78" s="233" t="e">
        <f t="shared" ref="G78:Q78" si="52">F78</f>
        <v>#REF!</v>
      </c>
      <c r="H78" s="233" t="e">
        <f t="shared" si="52"/>
        <v>#REF!</v>
      </c>
      <c r="I78" s="233" t="e">
        <f t="shared" si="52"/>
        <v>#REF!</v>
      </c>
      <c r="J78" s="233" t="e">
        <f t="shared" si="52"/>
        <v>#REF!</v>
      </c>
      <c r="K78" s="233" t="e">
        <f t="shared" si="52"/>
        <v>#REF!</v>
      </c>
      <c r="L78" s="233" t="e">
        <f t="shared" si="52"/>
        <v>#REF!</v>
      </c>
      <c r="M78" s="233" t="e">
        <f t="shared" si="52"/>
        <v>#REF!</v>
      </c>
      <c r="N78" s="233" t="e">
        <f t="shared" si="52"/>
        <v>#REF!</v>
      </c>
      <c r="O78" s="233" t="e">
        <f t="shared" si="52"/>
        <v>#REF!</v>
      </c>
      <c r="P78" s="233" t="e">
        <f t="shared" si="52"/>
        <v>#REF!</v>
      </c>
      <c r="Q78" s="233" t="e">
        <f t="shared" si="52"/>
        <v>#REF!</v>
      </c>
      <c r="R78" s="225" t="e">
        <f t="shared" si="48"/>
        <v>#REF!</v>
      </c>
      <c r="S78" s="226" t="e">
        <f t="shared" si="4"/>
        <v>#REF!</v>
      </c>
      <c r="T78" s="205" t="e">
        <f t="shared" si="1"/>
        <v>#REF!</v>
      </c>
    </row>
    <row r="79" spans="1:20" ht="15.6">
      <c r="A79" s="219"/>
      <c r="B79" s="219"/>
      <c r="C79" s="220"/>
      <c r="D79" s="232" t="s">
        <v>94</v>
      </c>
      <c r="E79" s="233" t="e">
        <f>#REF!</f>
        <v>#REF!</v>
      </c>
      <c r="F79" s="233" t="e">
        <f t="shared" si="50"/>
        <v>#REF!</v>
      </c>
      <c r="G79" s="233" t="e">
        <f t="shared" ref="G79:Q79" si="53">F79</f>
        <v>#REF!</v>
      </c>
      <c r="H79" s="233" t="e">
        <f t="shared" si="53"/>
        <v>#REF!</v>
      </c>
      <c r="I79" s="233" t="e">
        <f t="shared" si="53"/>
        <v>#REF!</v>
      </c>
      <c r="J79" s="233" t="e">
        <f t="shared" si="53"/>
        <v>#REF!</v>
      </c>
      <c r="K79" s="233" t="e">
        <f t="shared" si="53"/>
        <v>#REF!</v>
      </c>
      <c r="L79" s="233" t="e">
        <f t="shared" si="53"/>
        <v>#REF!</v>
      </c>
      <c r="M79" s="233" t="e">
        <f t="shared" si="53"/>
        <v>#REF!</v>
      </c>
      <c r="N79" s="233" t="e">
        <f t="shared" si="53"/>
        <v>#REF!</v>
      </c>
      <c r="O79" s="233" t="e">
        <f t="shared" si="53"/>
        <v>#REF!</v>
      </c>
      <c r="P79" s="233" t="e">
        <f t="shared" si="53"/>
        <v>#REF!</v>
      </c>
      <c r="Q79" s="233" t="e">
        <f t="shared" si="53"/>
        <v>#REF!</v>
      </c>
      <c r="R79" s="225" t="e">
        <f t="shared" si="48"/>
        <v>#REF!</v>
      </c>
      <c r="S79" s="226" t="e">
        <f t="shared" si="4"/>
        <v>#REF!</v>
      </c>
      <c r="T79" s="205" t="e">
        <f t="shared" si="1"/>
        <v>#REF!</v>
      </c>
    </row>
    <row r="80" spans="1:20" ht="15.6">
      <c r="A80" s="219"/>
      <c r="B80" s="219"/>
      <c r="C80" s="220"/>
      <c r="D80" s="231" t="s">
        <v>95</v>
      </c>
      <c r="E80" s="233" t="e">
        <f>#REF!</f>
        <v>#REF!</v>
      </c>
      <c r="F80" s="233" t="e">
        <f t="shared" si="50"/>
        <v>#REF!</v>
      </c>
      <c r="G80" s="233" t="e">
        <f t="shared" ref="G80:Q80" si="54">F80</f>
        <v>#REF!</v>
      </c>
      <c r="H80" s="233" t="e">
        <f t="shared" si="54"/>
        <v>#REF!</v>
      </c>
      <c r="I80" s="233" t="e">
        <f t="shared" si="54"/>
        <v>#REF!</v>
      </c>
      <c r="J80" s="233" t="e">
        <f t="shared" si="54"/>
        <v>#REF!</v>
      </c>
      <c r="K80" s="233" t="e">
        <f t="shared" si="54"/>
        <v>#REF!</v>
      </c>
      <c r="L80" s="233" t="e">
        <f t="shared" si="54"/>
        <v>#REF!</v>
      </c>
      <c r="M80" s="233" t="e">
        <f t="shared" si="54"/>
        <v>#REF!</v>
      </c>
      <c r="N80" s="233" t="e">
        <f t="shared" si="54"/>
        <v>#REF!</v>
      </c>
      <c r="O80" s="233" t="e">
        <f t="shared" si="54"/>
        <v>#REF!</v>
      </c>
      <c r="P80" s="233" t="e">
        <f t="shared" si="54"/>
        <v>#REF!</v>
      </c>
      <c r="Q80" s="233" t="e">
        <f t="shared" si="54"/>
        <v>#REF!</v>
      </c>
      <c r="R80" s="225" t="e">
        <f t="shared" si="48"/>
        <v>#REF!</v>
      </c>
      <c r="S80" s="226" t="e">
        <f t="shared" si="4"/>
        <v>#REF!</v>
      </c>
      <c r="T80" s="205" t="e">
        <f t="shared" si="1"/>
        <v>#REF!</v>
      </c>
    </row>
    <row r="81" spans="1:20" ht="27.6" collapsed="1">
      <c r="A81" s="219"/>
      <c r="B81" s="219"/>
      <c r="C81" s="220"/>
      <c r="D81" s="231" t="s">
        <v>96</v>
      </c>
      <c r="E81" s="233" t="e">
        <f>#REF!</f>
        <v>#REF!</v>
      </c>
      <c r="F81" s="233" t="e">
        <f t="shared" si="50"/>
        <v>#REF!</v>
      </c>
      <c r="G81" s="233" t="e">
        <f t="shared" ref="G81:Q81" si="55">F81</f>
        <v>#REF!</v>
      </c>
      <c r="H81" s="233" t="e">
        <f t="shared" si="55"/>
        <v>#REF!</v>
      </c>
      <c r="I81" s="233" t="e">
        <f t="shared" si="55"/>
        <v>#REF!</v>
      </c>
      <c r="J81" s="233" t="e">
        <f t="shared" si="55"/>
        <v>#REF!</v>
      </c>
      <c r="K81" s="233" t="e">
        <f t="shared" si="55"/>
        <v>#REF!</v>
      </c>
      <c r="L81" s="233" t="e">
        <f t="shared" si="55"/>
        <v>#REF!</v>
      </c>
      <c r="M81" s="233" t="e">
        <f t="shared" si="55"/>
        <v>#REF!</v>
      </c>
      <c r="N81" s="233" t="e">
        <f t="shared" si="55"/>
        <v>#REF!</v>
      </c>
      <c r="O81" s="233" t="e">
        <f t="shared" si="55"/>
        <v>#REF!</v>
      </c>
      <c r="P81" s="233" t="e">
        <f t="shared" si="55"/>
        <v>#REF!</v>
      </c>
      <c r="Q81" s="233" t="e">
        <f t="shared" si="55"/>
        <v>#REF!</v>
      </c>
      <c r="R81" s="225" t="e">
        <f t="shared" si="48"/>
        <v>#REF!</v>
      </c>
      <c r="S81" s="226" t="e">
        <f t="shared" si="4"/>
        <v>#REF!</v>
      </c>
      <c r="T81" s="205" t="e">
        <f t="shared" si="1"/>
        <v>#REF!</v>
      </c>
    </row>
    <row r="82" spans="1:20" ht="27.6" hidden="1" outlineLevel="1">
      <c r="A82" s="219"/>
      <c r="B82" s="219"/>
      <c r="C82" s="220"/>
      <c r="D82" s="232" t="s">
        <v>97</v>
      </c>
      <c r="E82" s="233" t="e">
        <f>#REF!</f>
        <v>#REF!</v>
      </c>
      <c r="F82" s="233" t="e">
        <f t="shared" si="50"/>
        <v>#REF!</v>
      </c>
      <c r="G82" s="233" t="e">
        <f t="shared" ref="G82:Q82" si="56">F82</f>
        <v>#REF!</v>
      </c>
      <c r="H82" s="233" t="e">
        <f t="shared" si="56"/>
        <v>#REF!</v>
      </c>
      <c r="I82" s="233" t="e">
        <f t="shared" si="56"/>
        <v>#REF!</v>
      </c>
      <c r="J82" s="233" t="e">
        <f t="shared" si="56"/>
        <v>#REF!</v>
      </c>
      <c r="K82" s="233" t="e">
        <f t="shared" si="56"/>
        <v>#REF!</v>
      </c>
      <c r="L82" s="233" t="e">
        <f t="shared" si="56"/>
        <v>#REF!</v>
      </c>
      <c r="M82" s="233" t="e">
        <f t="shared" si="56"/>
        <v>#REF!</v>
      </c>
      <c r="N82" s="233" t="e">
        <f t="shared" si="56"/>
        <v>#REF!</v>
      </c>
      <c r="O82" s="233" t="e">
        <f t="shared" si="56"/>
        <v>#REF!</v>
      </c>
      <c r="P82" s="233" t="e">
        <f t="shared" si="56"/>
        <v>#REF!</v>
      </c>
      <c r="Q82" s="233" t="e">
        <f t="shared" si="56"/>
        <v>#REF!</v>
      </c>
      <c r="R82" s="225" t="e">
        <f t="shared" si="48"/>
        <v>#REF!</v>
      </c>
      <c r="S82" s="226" t="e">
        <f t="shared" si="4"/>
        <v>#REF!</v>
      </c>
      <c r="T82" s="205" t="e">
        <f t="shared" si="1"/>
        <v>#REF!</v>
      </c>
    </row>
    <row r="83" spans="1:20" ht="27.6" hidden="1" outlineLevel="1">
      <c r="A83" s="219"/>
      <c r="B83" s="219"/>
      <c r="C83" s="220"/>
      <c r="D83" s="232" t="s">
        <v>283</v>
      </c>
      <c r="E83" s="233" t="e">
        <f>#REF!</f>
        <v>#REF!</v>
      </c>
      <c r="F83" s="233" t="e">
        <f t="shared" si="50"/>
        <v>#REF!</v>
      </c>
      <c r="G83" s="233" t="e">
        <f t="shared" ref="G83:Q83" si="57">F83</f>
        <v>#REF!</v>
      </c>
      <c r="H83" s="233" t="e">
        <f t="shared" si="57"/>
        <v>#REF!</v>
      </c>
      <c r="I83" s="233" t="e">
        <f t="shared" si="57"/>
        <v>#REF!</v>
      </c>
      <c r="J83" s="233" t="e">
        <f t="shared" si="57"/>
        <v>#REF!</v>
      </c>
      <c r="K83" s="233" t="e">
        <f t="shared" si="57"/>
        <v>#REF!</v>
      </c>
      <c r="L83" s="233" t="e">
        <f t="shared" si="57"/>
        <v>#REF!</v>
      </c>
      <c r="M83" s="233" t="e">
        <f t="shared" si="57"/>
        <v>#REF!</v>
      </c>
      <c r="N83" s="233" t="e">
        <f t="shared" si="57"/>
        <v>#REF!</v>
      </c>
      <c r="O83" s="233" t="e">
        <f t="shared" si="57"/>
        <v>#REF!</v>
      </c>
      <c r="P83" s="233" t="e">
        <f t="shared" si="57"/>
        <v>#REF!</v>
      </c>
      <c r="Q83" s="233" t="e">
        <f t="shared" si="57"/>
        <v>#REF!</v>
      </c>
      <c r="R83" s="225" t="e">
        <f t="shared" si="48"/>
        <v>#REF!</v>
      </c>
      <c r="S83" s="226" t="e">
        <f t="shared" si="4"/>
        <v>#REF!</v>
      </c>
      <c r="T83" s="205" t="e">
        <f t="shared" si="1"/>
        <v>#REF!</v>
      </c>
    </row>
    <row r="84" spans="1:20" ht="15.6" hidden="1" outlineLevel="1">
      <c r="A84" s="219"/>
      <c r="B84" s="219"/>
      <c r="C84" s="220"/>
      <c r="D84" s="231" t="s">
        <v>284</v>
      </c>
      <c r="E84" s="233" t="e">
        <f>#REF!</f>
        <v>#REF!</v>
      </c>
      <c r="F84" s="233" t="e">
        <f t="shared" si="50"/>
        <v>#REF!</v>
      </c>
      <c r="G84" s="233" t="e">
        <f t="shared" ref="G84:Q84" si="58">F84</f>
        <v>#REF!</v>
      </c>
      <c r="H84" s="233" t="e">
        <f t="shared" si="58"/>
        <v>#REF!</v>
      </c>
      <c r="I84" s="233" t="e">
        <f t="shared" si="58"/>
        <v>#REF!</v>
      </c>
      <c r="J84" s="233" t="e">
        <f t="shared" si="58"/>
        <v>#REF!</v>
      </c>
      <c r="K84" s="233" t="e">
        <f t="shared" si="58"/>
        <v>#REF!</v>
      </c>
      <c r="L84" s="233" t="e">
        <f t="shared" si="58"/>
        <v>#REF!</v>
      </c>
      <c r="M84" s="233" t="e">
        <f t="shared" si="58"/>
        <v>#REF!</v>
      </c>
      <c r="N84" s="233" t="e">
        <f t="shared" si="58"/>
        <v>#REF!</v>
      </c>
      <c r="O84" s="233" t="e">
        <f t="shared" si="58"/>
        <v>#REF!</v>
      </c>
      <c r="P84" s="233" t="e">
        <f t="shared" si="58"/>
        <v>#REF!</v>
      </c>
      <c r="Q84" s="233" t="e">
        <f t="shared" si="58"/>
        <v>#REF!</v>
      </c>
      <c r="R84" s="225" t="e">
        <f t="shared" si="48"/>
        <v>#REF!</v>
      </c>
      <c r="S84" s="226" t="e">
        <f t="shared" si="4"/>
        <v>#REF!</v>
      </c>
      <c r="T84" s="205" t="e">
        <f t="shared" si="1"/>
        <v>#REF!</v>
      </c>
    </row>
    <row r="85" spans="1:20" ht="27.6" hidden="1" outlineLevel="1">
      <c r="A85" s="219"/>
      <c r="B85" s="219"/>
      <c r="C85" s="220"/>
      <c r="D85" s="231" t="s">
        <v>101</v>
      </c>
      <c r="E85" s="233" t="e">
        <f>#REF!</f>
        <v>#REF!</v>
      </c>
      <c r="F85" s="233" t="e">
        <f t="shared" si="50"/>
        <v>#REF!</v>
      </c>
      <c r="G85" s="233" t="e">
        <f t="shared" ref="G85:Q85" si="59">F85</f>
        <v>#REF!</v>
      </c>
      <c r="H85" s="233" t="e">
        <f t="shared" si="59"/>
        <v>#REF!</v>
      </c>
      <c r="I85" s="233" t="e">
        <f t="shared" si="59"/>
        <v>#REF!</v>
      </c>
      <c r="J85" s="233" t="e">
        <f t="shared" si="59"/>
        <v>#REF!</v>
      </c>
      <c r="K85" s="233" t="e">
        <f t="shared" si="59"/>
        <v>#REF!</v>
      </c>
      <c r="L85" s="233" t="e">
        <f t="shared" si="59"/>
        <v>#REF!</v>
      </c>
      <c r="M85" s="233" t="e">
        <f t="shared" si="59"/>
        <v>#REF!</v>
      </c>
      <c r="N85" s="233" t="e">
        <f t="shared" si="59"/>
        <v>#REF!</v>
      </c>
      <c r="O85" s="233" t="e">
        <f t="shared" si="59"/>
        <v>#REF!</v>
      </c>
      <c r="P85" s="233" t="e">
        <f t="shared" si="59"/>
        <v>#REF!</v>
      </c>
      <c r="Q85" s="233" t="e">
        <f t="shared" si="59"/>
        <v>#REF!</v>
      </c>
      <c r="R85" s="225" t="e">
        <f t="shared" si="48"/>
        <v>#REF!</v>
      </c>
      <c r="S85" s="226" t="e">
        <f t="shared" si="4"/>
        <v>#REF!</v>
      </c>
      <c r="T85" s="205" t="e">
        <f t="shared" si="1"/>
        <v>#REF!</v>
      </c>
    </row>
    <row r="86" spans="1:20" ht="27.6" hidden="1" outlineLevel="1">
      <c r="A86" s="219"/>
      <c r="B86" s="219"/>
      <c r="C86" s="220"/>
      <c r="D86" s="231" t="s">
        <v>250</v>
      </c>
      <c r="E86" s="233" t="e">
        <f>#REF!</f>
        <v>#REF!</v>
      </c>
      <c r="F86" s="233" t="e">
        <f t="shared" si="50"/>
        <v>#REF!</v>
      </c>
      <c r="G86" s="233" t="e">
        <f t="shared" ref="G86:Q86" si="60">F86</f>
        <v>#REF!</v>
      </c>
      <c r="H86" s="233" t="e">
        <f t="shared" si="60"/>
        <v>#REF!</v>
      </c>
      <c r="I86" s="233" t="e">
        <f t="shared" si="60"/>
        <v>#REF!</v>
      </c>
      <c r="J86" s="233" t="e">
        <f t="shared" si="60"/>
        <v>#REF!</v>
      </c>
      <c r="K86" s="233" t="e">
        <f t="shared" si="60"/>
        <v>#REF!</v>
      </c>
      <c r="L86" s="233" t="e">
        <f t="shared" si="60"/>
        <v>#REF!</v>
      </c>
      <c r="M86" s="233" t="e">
        <f t="shared" si="60"/>
        <v>#REF!</v>
      </c>
      <c r="N86" s="233" t="e">
        <f t="shared" si="60"/>
        <v>#REF!</v>
      </c>
      <c r="O86" s="233" t="e">
        <f t="shared" si="60"/>
        <v>#REF!</v>
      </c>
      <c r="P86" s="233" t="e">
        <f t="shared" si="60"/>
        <v>#REF!</v>
      </c>
      <c r="Q86" s="233" t="e">
        <f t="shared" si="60"/>
        <v>#REF!</v>
      </c>
      <c r="R86" s="225" t="e">
        <f t="shared" si="48"/>
        <v>#REF!</v>
      </c>
      <c r="S86" s="226" t="e">
        <f t="shared" si="4"/>
        <v>#REF!</v>
      </c>
      <c r="T86" s="205" t="e">
        <f t="shared" si="1"/>
        <v>#REF!</v>
      </c>
    </row>
    <row r="87" spans="1:20" ht="27.6">
      <c r="A87" s="219"/>
      <c r="B87" s="219"/>
      <c r="C87" s="220"/>
      <c r="D87" s="232" t="s">
        <v>103</v>
      </c>
      <c r="E87" s="233" t="e">
        <f>#REF!</f>
        <v>#REF!</v>
      </c>
      <c r="F87" s="233" t="e">
        <f t="shared" si="50"/>
        <v>#REF!</v>
      </c>
      <c r="G87" s="233" t="e">
        <f t="shared" ref="G87:Q87" si="61">F87</f>
        <v>#REF!</v>
      </c>
      <c r="H87" s="233" t="e">
        <f t="shared" si="61"/>
        <v>#REF!</v>
      </c>
      <c r="I87" s="233" t="e">
        <f t="shared" si="61"/>
        <v>#REF!</v>
      </c>
      <c r="J87" s="233" t="e">
        <f t="shared" si="61"/>
        <v>#REF!</v>
      </c>
      <c r="K87" s="233" t="e">
        <f t="shared" si="61"/>
        <v>#REF!</v>
      </c>
      <c r="L87" s="233" t="e">
        <f t="shared" si="61"/>
        <v>#REF!</v>
      </c>
      <c r="M87" s="233" t="e">
        <f t="shared" si="61"/>
        <v>#REF!</v>
      </c>
      <c r="N87" s="233" t="e">
        <f t="shared" si="61"/>
        <v>#REF!</v>
      </c>
      <c r="O87" s="233" t="e">
        <f t="shared" si="61"/>
        <v>#REF!</v>
      </c>
      <c r="P87" s="233" t="e">
        <f t="shared" si="61"/>
        <v>#REF!</v>
      </c>
      <c r="Q87" s="233" t="e">
        <f t="shared" si="61"/>
        <v>#REF!</v>
      </c>
      <c r="R87" s="225" t="e">
        <f t="shared" si="48"/>
        <v>#REF!</v>
      </c>
      <c r="S87" s="226" t="e">
        <f t="shared" si="4"/>
        <v>#REF!</v>
      </c>
      <c r="T87" s="205" t="e">
        <f t="shared" si="1"/>
        <v>#REF!</v>
      </c>
    </row>
    <row r="88" spans="1:20" ht="27.6" collapsed="1">
      <c r="A88" s="219"/>
      <c r="B88" s="219"/>
      <c r="C88" s="220"/>
      <c r="D88" s="232" t="s">
        <v>104</v>
      </c>
      <c r="E88" s="233" t="e">
        <f>#REF!</f>
        <v>#REF!</v>
      </c>
      <c r="F88" s="233" t="e">
        <f t="shared" si="50"/>
        <v>#REF!</v>
      </c>
      <c r="G88" s="233" t="e">
        <f t="shared" ref="G88:Q88" si="62">F88</f>
        <v>#REF!</v>
      </c>
      <c r="H88" s="233" t="e">
        <f t="shared" si="62"/>
        <v>#REF!</v>
      </c>
      <c r="I88" s="233" t="e">
        <f t="shared" si="62"/>
        <v>#REF!</v>
      </c>
      <c r="J88" s="233" t="e">
        <f t="shared" si="62"/>
        <v>#REF!</v>
      </c>
      <c r="K88" s="233" t="e">
        <f t="shared" si="62"/>
        <v>#REF!</v>
      </c>
      <c r="L88" s="233" t="e">
        <f t="shared" si="62"/>
        <v>#REF!</v>
      </c>
      <c r="M88" s="233" t="e">
        <f t="shared" si="62"/>
        <v>#REF!</v>
      </c>
      <c r="N88" s="233" t="e">
        <f t="shared" si="62"/>
        <v>#REF!</v>
      </c>
      <c r="O88" s="233" t="e">
        <f t="shared" si="62"/>
        <v>#REF!</v>
      </c>
      <c r="P88" s="233" t="e">
        <f t="shared" si="62"/>
        <v>#REF!</v>
      </c>
      <c r="Q88" s="233" t="e">
        <f t="shared" si="62"/>
        <v>#REF!</v>
      </c>
      <c r="R88" s="225" t="e">
        <f t="shared" si="48"/>
        <v>#REF!</v>
      </c>
      <c r="S88" s="226" t="e">
        <f t="shared" si="4"/>
        <v>#REF!</v>
      </c>
      <c r="T88" s="205" t="e">
        <f t="shared" si="1"/>
        <v>#REF!</v>
      </c>
    </row>
    <row r="89" spans="1:20" ht="15.6" hidden="1" outlineLevel="1">
      <c r="A89" s="219"/>
      <c r="B89" s="219"/>
      <c r="C89" s="220"/>
      <c r="D89" s="232" t="s">
        <v>312</v>
      </c>
      <c r="E89" s="233" t="e">
        <f>#REF!</f>
        <v>#REF!</v>
      </c>
      <c r="F89" s="233" t="e">
        <f t="shared" si="50"/>
        <v>#REF!</v>
      </c>
      <c r="G89" s="233" t="e">
        <f t="shared" ref="G89:Q89" si="63">F89</f>
        <v>#REF!</v>
      </c>
      <c r="H89" s="233" t="e">
        <f t="shared" si="63"/>
        <v>#REF!</v>
      </c>
      <c r="I89" s="233" t="e">
        <f t="shared" si="63"/>
        <v>#REF!</v>
      </c>
      <c r="J89" s="233" t="e">
        <f t="shared" si="63"/>
        <v>#REF!</v>
      </c>
      <c r="K89" s="233" t="e">
        <f t="shared" si="63"/>
        <v>#REF!</v>
      </c>
      <c r="L89" s="233" t="e">
        <f t="shared" si="63"/>
        <v>#REF!</v>
      </c>
      <c r="M89" s="233" t="e">
        <f t="shared" si="63"/>
        <v>#REF!</v>
      </c>
      <c r="N89" s="233" t="e">
        <f t="shared" si="63"/>
        <v>#REF!</v>
      </c>
      <c r="O89" s="233" t="e">
        <f t="shared" si="63"/>
        <v>#REF!</v>
      </c>
      <c r="P89" s="233" t="e">
        <f t="shared" si="63"/>
        <v>#REF!</v>
      </c>
      <c r="Q89" s="233" t="e">
        <f t="shared" si="63"/>
        <v>#REF!</v>
      </c>
      <c r="R89" s="225" t="e">
        <f t="shared" si="48"/>
        <v>#REF!</v>
      </c>
      <c r="S89" s="226" t="e">
        <f t="shared" si="4"/>
        <v>#REF!</v>
      </c>
      <c r="T89" s="205" t="e">
        <f t="shared" si="1"/>
        <v>#REF!</v>
      </c>
    </row>
    <row r="90" spans="1:20" ht="55.2" collapsed="1">
      <c r="A90" s="219"/>
      <c r="B90" s="219"/>
      <c r="C90" s="220"/>
      <c r="D90" s="232" t="s">
        <v>297</v>
      </c>
      <c r="E90" s="233" t="e">
        <f>#REF!</f>
        <v>#REF!</v>
      </c>
      <c r="F90" s="233" t="e">
        <f t="shared" si="50"/>
        <v>#REF!</v>
      </c>
      <c r="G90" s="233" t="e">
        <f t="shared" ref="G90:Q90" si="64">F90</f>
        <v>#REF!</v>
      </c>
      <c r="H90" s="233" t="e">
        <f t="shared" si="64"/>
        <v>#REF!</v>
      </c>
      <c r="I90" s="233" t="e">
        <f t="shared" si="64"/>
        <v>#REF!</v>
      </c>
      <c r="J90" s="233" t="e">
        <f t="shared" si="64"/>
        <v>#REF!</v>
      </c>
      <c r="K90" s="233" t="e">
        <f t="shared" si="64"/>
        <v>#REF!</v>
      </c>
      <c r="L90" s="233" t="e">
        <f t="shared" si="64"/>
        <v>#REF!</v>
      </c>
      <c r="M90" s="233" t="e">
        <f t="shared" si="64"/>
        <v>#REF!</v>
      </c>
      <c r="N90" s="233" t="e">
        <f t="shared" si="64"/>
        <v>#REF!</v>
      </c>
      <c r="O90" s="233" t="e">
        <f t="shared" si="64"/>
        <v>#REF!</v>
      </c>
      <c r="P90" s="233" t="e">
        <f t="shared" si="64"/>
        <v>#REF!</v>
      </c>
      <c r="Q90" s="233" t="e">
        <f t="shared" si="64"/>
        <v>#REF!</v>
      </c>
      <c r="R90" s="225" t="e">
        <f t="shared" si="48"/>
        <v>#REF!</v>
      </c>
      <c r="S90" s="226" t="e">
        <f t="shared" si="4"/>
        <v>#REF!</v>
      </c>
      <c r="T90" s="205" t="e">
        <f t="shared" si="1"/>
        <v>#REF!</v>
      </c>
    </row>
    <row r="91" spans="1:20" ht="15.6" hidden="1" outlineLevel="1">
      <c r="A91" s="219"/>
      <c r="B91" s="219"/>
      <c r="C91" s="220"/>
      <c r="D91" s="232" t="s">
        <v>298</v>
      </c>
      <c r="E91" s="233" t="e">
        <f>#REF!</f>
        <v>#REF!</v>
      </c>
      <c r="F91" s="233" t="e">
        <f t="shared" si="50"/>
        <v>#REF!</v>
      </c>
      <c r="G91" s="233" t="e">
        <f t="shared" ref="G91:Q91" si="65">F91</f>
        <v>#REF!</v>
      </c>
      <c r="H91" s="233" t="e">
        <f t="shared" si="65"/>
        <v>#REF!</v>
      </c>
      <c r="I91" s="233" t="e">
        <f t="shared" si="65"/>
        <v>#REF!</v>
      </c>
      <c r="J91" s="233" t="e">
        <f t="shared" si="65"/>
        <v>#REF!</v>
      </c>
      <c r="K91" s="233" t="e">
        <f t="shared" si="65"/>
        <v>#REF!</v>
      </c>
      <c r="L91" s="233" t="e">
        <f t="shared" si="65"/>
        <v>#REF!</v>
      </c>
      <c r="M91" s="233" t="e">
        <f t="shared" si="65"/>
        <v>#REF!</v>
      </c>
      <c r="N91" s="233" t="e">
        <f t="shared" si="65"/>
        <v>#REF!</v>
      </c>
      <c r="O91" s="233" t="e">
        <f t="shared" si="65"/>
        <v>#REF!</v>
      </c>
      <c r="P91" s="233" t="e">
        <f t="shared" si="65"/>
        <v>#REF!</v>
      </c>
      <c r="Q91" s="233" t="e">
        <f t="shared" si="65"/>
        <v>#REF!</v>
      </c>
      <c r="R91" s="225" t="e">
        <f t="shared" si="48"/>
        <v>#REF!</v>
      </c>
      <c r="S91" s="226" t="e">
        <f t="shared" si="4"/>
        <v>#REF!</v>
      </c>
      <c r="T91" s="205" t="e">
        <f t="shared" si="1"/>
        <v>#REF!</v>
      </c>
    </row>
    <row r="92" spans="1:20" ht="15.6" hidden="1" outlineLevel="1">
      <c r="A92" s="219"/>
      <c r="B92" s="219"/>
      <c r="C92" s="220"/>
      <c r="D92" s="232" t="s">
        <v>108</v>
      </c>
      <c r="E92" s="233" t="e">
        <f>#REF!</f>
        <v>#REF!</v>
      </c>
      <c r="F92" s="233" t="e">
        <f t="shared" si="50"/>
        <v>#REF!</v>
      </c>
      <c r="G92" s="233" t="e">
        <f t="shared" ref="G92:Q92" si="66">F92</f>
        <v>#REF!</v>
      </c>
      <c r="H92" s="233" t="e">
        <f t="shared" si="66"/>
        <v>#REF!</v>
      </c>
      <c r="I92" s="233" t="e">
        <f t="shared" si="66"/>
        <v>#REF!</v>
      </c>
      <c r="J92" s="233" t="e">
        <f t="shared" si="66"/>
        <v>#REF!</v>
      </c>
      <c r="K92" s="233" t="e">
        <f t="shared" si="66"/>
        <v>#REF!</v>
      </c>
      <c r="L92" s="233" t="e">
        <f t="shared" si="66"/>
        <v>#REF!</v>
      </c>
      <c r="M92" s="233" t="e">
        <f t="shared" si="66"/>
        <v>#REF!</v>
      </c>
      <c r="N92" s="233" t="e">
        <f t="shared" si="66"/>
        <v>#REF!</v>
      </c>
      <c r="O92" s="233" t="e">
        <f t="shared" si="66"/>
        <v>#REF!</v>
      </c>
      <c r="P92" s="233" t="e">
        <f t="shared" si="66"/>
        <v>#REF!</v>
      </c>
      <c r="Q92" s="233" t="e">
        <f t="shared" si="66"/>
        <v>#REF!</v>
      </c>
      <c r="R92" s="225" t="e">
        <f t="shared" si="48"/>
        <v>#REF!</v>
      </c>
      <c r="S92" s="226" t="e">
        <f t="shared" si="4"/>
        <v>#REF!</v>
      </c>
      <c r="T92" s="205" t="e">
        <f t="shared" si="1"/>
        <v>#REF!</v>
      </c>
    </row>
    <row r="93" spans="1:20" ht="15.6" hidden="1" outlineLevel="1">
      <c r="A93" s="219"/>
      <c r="B93" s="219"/>
      <c r="C93" s="220"/>
      <c r="D93" s="232" t="s">
        <v>109</v>
      </c>
      <c r="E93" s="233" t="e">
        <f>#REF!</f>
        <v>#REF!</v>
      </c>
      <c r="F93" s="233" t="e">
        <f t="shared" si="50"/>
        <v>#REF!</v>
      </c>
      <c r="G93" s="233" t="e">
        <f t="shared" ref="G93:Q93" si="67">F93</f>
        <v>#REF!</v>
      </c>
      <c r="H93" s="233" t="e">
        <f t="shared" si="67"/>
        <v>#REF!</v>
      </c>
      <c r="I93" s="233" t="e">
        <f t="shared" si="67"/>
        <v>#REF!</v>
      </c>
      <c r="J93" s="233" t="e">
        <f t="shared" si="67"/>
        <v>#REF!</v>
      </c>
      <c r="K93" s="233" t="e">
        <f t="shared" si="67"/>
        <v>#REF!</v>
      </c>
      <c r="L93" s="233" t="e">
        <f t="shared" si="67"/>
        <v>#REF!</v>
      </c>
      <c r="M93" s="233" t="e">
        <f t="shared" si="67"/>
        <v>#REF!</v>
      </c>
      <c r="N93" s="233" t="e">
        <f t="shared" si="67"/>
        <v>#REF!</v>
      </c>
      <c r="O93" s="233" t="e">
        <f t="shared" si="67"/>
        <v>#REF!</v>
      </c>
      <c r="P93" s="233" t="e">
        <f t="shared" si="67"/>
        <v>#REF!</v>
      </c>
      <c r="Q93" s="233" t="e">
        <f t="shared" si="67"/>
        <v>#REF!</v>
      </c>
      <c r="R93" s="225" t="e">
        <f t="shared" si="48"/>
        <v>#REF!</v>
      </c>
      <c r="S93" s="226" t="e">
        <f t="shared" si="4"/>
        <v>#REF!</v>
      </c>
      <c r="T93" s="205" t="e">
        <f t="shared" si="1"/>
        <v>#REF!</v>
      </c>
    </row>
    <row r="94" spans="1:20" ht="15.6" hidden="1" outlineLevel="1">
      <c r="A94" s="219"/>
      <c r="B94" s="219"/>
      <c r="C94" s="220"/>
      <c r="D94" s="232" t="s">
        <v>285</v>
      </c>
      <c r="E94" s="233" t="e">
        <f>#REF!</f>
        <v>#REF!</v>
      </c>
      <c r="F94" s="233" t="e">
        <f t="shared" si="50"/>
        <v>#REF!</v>
      </c>
      <c r="G94" s="233" t="e">
        <f t="shared" ref="G94:Q94" si="68">F94</f>
        <v>#REF!</v>
      </c>
      <c r="H94" s="233" t="e">
        <f t="shared" si="68"/>
        <v>#REF!</v>
      </c>
      <c r="I94" s="233" t="e">
        <f t="shared" si="68"/>
        <v>#REF!</v>
      </c>
      <c r="J94" s="233" t="e">
        <f t="shared" si="68"/>
        <v>#REF!</v>
      </c>
      <c r="K94" s="233" t="e">
        <f t="shared" si="68"/>
        <v>#REF!</v>
      </c>
      <c r="L94" s="233" t="e">
        <f t="shared" si="68"/>
        <v>#REF!</v>
      </c>
      <c r="M94" s="233" t="e">
        <f t="shared" si="68"/>
        <v>#REF!</v>
      </c>
      <c r="N94" s="233" t="e">
        <f t="shared" si="68"/>
        <v>#REF!</v>
      </c>
      <c r="O94" s="233" t="e">
        <f t="shared" si="68"/>
        <v>#REF!</v>
      </c>
      <c r="P94" s="233" t="e">
        <f t="shared" si="68"/>
        <v>#REF!</v>
      </c>
      <c r="Q94" s="233" t="e">
        <f t="shared" si="68"/>
        <v>#REF!</v>
      </c>
      <c r="R94" s="225" t="e">
        <f t="shared" si="48"/>
        <v>#REF!</v>
      </c>
      <c r="S94" s="226" t="e">
        <f t="shared" si="4"/>
        <v>#REF!</v>
      </c>
      <c r="T94" s="205" t="e">
        <f t="shared" si="1"/>
        <v>#REF!</v>
      </c>
    </row>
    <row r="95" spans="1:20" ht="41.4" hidden="1" outlineLevel="1">
      <c r="A95" s="219"/>
      <c r="B95" s="219"/>
      <c r="C95" s="220"/>
      <c r="D95" s="232" t="s">
        <v>111</v>
      </c>
      <c r="E95" s="233" t="e">
        <f>#REF!</f>
        <v>#REF!</v>
      </c>
      <c r="F95" s="233" t="e">
        <f t="shared" si="50"/>
        <v>#REF!</v>
      </c>
      <c r="G95" s="233" t="e">
        <f t="shared" ref="G95:Q95" si="69">F95</f>
        <v>#REF!</v>
      </c>
      <c r="H95" s="233" t="e">
        <f t="shared" si="69"/>
        <v>#REF!</v>
      </c>
      <c r="I95" s="233" t="e">
        <f t="shared" si="69"/>
        <v>#REF!</v>
      </c>
      <c r="J95" s="233" t="e">
        <f t="shared" si="69"/>
        <v>#REF!</v>
      </c>
      <c r="K95" s="233" t="e">
        <f t="shared" si="69"/>
        <v>#REF!</v>
      </c>
      <c r="L95" s="233" t="e">
        <f t="shared" si="69"/>
        <v>#REF!</v>
      </c>
      <c r="M95" s="233" t="e">
        <f t="shared" si="69"/>
        <v>#REF!</v>
      </c>
      <c r="N95" s="233" t="e">
        <f t="shared" si="69"/>
        <v>#REF!</v>
      </c>
      <c r="O95" s="233" t="e">
        <f t="shared" si="69"/>
        <v>#REF!</v>
      </c>
      <c r="P95" s="233" t="e">
        <f t="shared" si="69"/>
        <v>#REF!</v>
      </c>
      <c r="Q95" s="233" t="e">
        <f t="shared" si="69"/>
        <v>#REF!</v>
      </c>
      <c r="R95" s="225" t="e">
        <f t="shared" si="48"/>
        <v>#REF!</v>
      </c>
      <c r="S95" s="226" t="e">
        <f t="shared" si="4"/>
        <v>#REF!</v>
      </c>
      <c r="T95" s="205" t="e">
        <f t="shared" si="1"/>
        <v>#REF!</v>
      </c>
    </row>
    <row r="96" spans="1:20" ht="27.6" hidden="1" outlineLevel="1">
      <c r="A96" s="219"/>
      <c r="B96" s="219"/>
      <c r="C96" s="220"/>
      <c r="D96" s="232" t="s">
        <v>112</v>
      </c>
      <c r="E96" s="233" t="e">
        <f>#REF!</f>
        <v>#REF!</v>
      </c>
      <c r="F96" s="233" t="e">
        <f t="shared" si="50"/>
        <v>#REF!</v>
      </c>
      <c r="G96" s="233" t="e">
        <f t="shared" ref="G96:Q96" si="70">F96</f>
        <v>#REF!</v>
      </c>
      <c r="H96" s="233" t="e">
        <f t="shared" si="70"/>
        <v>#REF!</v>
      </c>
      <c r="I96" s="233" t="e">
        <f t="shared" si="70"/>
        <v>#REF!</v>
      </c>
      <c r="J96" s="233" t="e">
        <f t="shared" si="70"/>
        <v>#REF!</v>
      </c>
      <c r="K96" s="233" t="e">
        <f t="shared" si="70"/>
        <v>#REF!</v>
      </c>
      <c r="L96" s="233" t="e">
        <f t="shared" si="70"/>
        <v>#REF!</v>
      </c>
      <c r="M96" s="233" t="e">
        <f t="shared" si="70"/>
        <v>#REF!</v>
      </c>
      <c r="N96" s="233" t="e">
        <f t="shared" si="70"/>
        <v>#REF!</v>
      </c>
      <c r="O96" s="233" t="e">
        <f t="shared" si="70"/>
        <v>#REF!</v>
      </c>
      <c r="P96" s="233" t="e">
        <f t="shared" si="70"/>
        <v>#REF!</v>
      </c>
      <c r="Q96" s="233" t="e">
        <f t="shared" si="70"/>
        <v>#REF!</v>
      </c>
      <c r="R96" s="225" t="e">
        <f t="shared" si="48"/>
        <v>#REF!</v>
      </c>
      <c r="S96" s="226" t="e">
        <f t="shared" si="4"/>
        <v>#REF!</v>
      </c>
      <c r="T96" s="205" t="e">
        <f t="shared" si="1"/>
        <v>#REF!</v>
      </c>
    </row>
    <row r="97" spans="1:20" ht="41.4" hidden="1" outlineLevel="1">
      <c r="A97" s="219"/>
      <c r="B97" s="219"/>
      <c r="C97" s="220"/>
      <c r="D97" s="232" t="s">
        <v>113</v>
      </c>
      <c r="E97" s="233" t="e">
        <f>#REF!</f>
        <v>#REF!</v>
      </c>
      <c r="F97" s="233" t="e">
        <f t="shared" si="50"/>
        <v>#REF!</v>
      </c>
      <c r="G97" s="233" t="e">
        <f t="shared" ref="G97:Q97" si="71">F97</f>
        <v>#REF!</v>
      </c>
      <c r="H97" s="233" t="e">
        <f t="shared" si="71"/>
        <v>#REF!</v>
      </c>
      <c r="I97" s="233" t="e">
        <f t="shared" si="71"/>
        <v>#REF!</v>
      </c>
      <c r="J97" s="233" t="e">
        <f t="shared" si="71"/>
        <v>#REF!</v>
      </c>
      <c r="K97" s="233" t="e">
        <f t="shared" si="71"/>
        <v>#REF!</v>
      </c>
      <c r="L97" s="233" t="e">
        <f t="shared" si="71"/>
        <v>#REF!</v>
      </c>
      <c r="M97" s="233" t="e">
        <f t="shared" si="71"/>
        <v>#REF!</v>
      </c>
      <c r="N97" s="233" t="e">
        <f t="shared" si="71"/>
        <v>#REF!</v>
      </c>
      <c r="O97" s="233" t="e">
        <f t="shared" si="71"/>
        <v>#REF!</v>
      </c>
      <c r="P97" s="233" t="e">
        <f t="shared" si="71"/>
        <v>#REF!</v>
      </c>
      <c r="Q97" s="233" t="e">
        <f t="shared" si="71"/>
        <v>#REF!</v>
      </c>
      <c r="R97" s="225" t="e">
        <f t="shared" si="48"/>
        <v>#REF!</v>
      </c>
      <c r="S97" s="226" t="e">
        <f t="shared" si="4"/>
        <v>#REF!</v>
      </c>
      <c r="T97" s="205" t="e">
        <f t="shared" si="1"/>
        <v>#REF!</v>
      </c>
    </row>
    <row r="98" spans="1:20" ht="15.6" hidden="1" outlineLevel="1">
      <c r="A98" s="219"/>
      <c r="B98" s="219"/>
      <c r="C98" s="220"/>
      <c r="D98" s="232" t="s">
        <v>114</v>
      </c>
      <c r="E98" s="233" t="e">
        <f>#REF!</f>
        <v>#REF!</v>
      </c>
      <c r="F98" s="233" t="e">
        <f t="shared" si="50"/>
        <v>#REF!</v>
      </c>
      <c r="G98" s="233" t="e">
        <f t="shared" ref="G98:Q98" si="72">F98</f>
        <v>#REF!</v>
      </c>
      <c r="H98" s="233" t="e">
        <f t="shared" si="72"/>
        <v>#REF!</v>
      </c>
      <c r="I98" s="233" t="e">
        <f t="shared" si="72"/>
        <v>#REF!</v>
      </c>
      <c r="J98" s="233" t="e">
        <f t="shared" si="72"/>
        <v>#REF!</v>
      </c>
      <c r="K98" s="233" t="e">
        <f t="shared" si="72"/>
        <v>#REF!</v>
      </c>
      <c r="L98" s="233" t="e">
        <f t="shared" si="72"/>
        <v>#REF!</v>
      </c>
      <c r="M98" s="233" t="e">
        <f t="shared" si="72"/>
        <v>#REF!</v>
      </c>
      <c r="N98" s="233" t="e">
        <f t="shared" si="72"/>
        <v>#REF!</v>
      </c>
      <c r="O98" s="233" t="e">
        <f t="shared" si="72"/>
        <v>#REF!</v>
      </c>
      <c r="P98" s="233" t="e">
        <f t="shared" si="72"/>
        <v>#REF!</v>
      </c>
      <c r="Q98" s="233" t="e">
        <f t="shared" si="72"/>
        <v>#REF!</v>
      </c>
      <c r="R98" s="225" t="e">
        <f t="shared" si="48"/>
        <v>#REF!</v>
      </c>
      <c r="S98" s="226" t="e">
        <f t="shared" si="4"/>
        <v>#REF!</v>
      </c>
      <c r="T98" s="205" t="e">
        <f t="shared" si="1"/>
        <v>#REF!</v>
      </c>
    </row>
    <row r="99" spans="1:20" ht="15.6" hidden="1" outlineLevel="1">
      <c r="A99" s="219"/>
      <c r="B99" s="219"/>
      <c r="C99" s="220"/>
      <c r="D99" s="232" t="s">
        <v>115</v>
      </c>
      <c r="E99" s="233" t="e">
        <f>#REF!</f>
        <v>#REF!</v>
      </c>
      <c r="F99" s="233" t="e">
        <f t="shared" si="50"/>
        <v>#REF!</v>
      </c>
      <c r="G99" s="233" t="e">
        <f t="shared" ref="G99:Q99" si="73">F99</f>
        <v>#REF!</v>
      </c>
      <c r="H99" s="233" t="e">
        <f t="shared" si="73"/>
        <v>#REF!</v>
      </c>
      <c r="I99" s="233" t="e">
        <f t="shared" si="73"/>
        <v>#REF!</v>
      </c>
      <c r="J99" s="233" t="e">
        <f t="shared" si="73"/>
        <v>#REF!</v>
      </c>
      <c r="K99" s="233" t="e">
        <f t="shared" si="73"/>
        <v>#REF!</v>
      </c>
      <c r="L99" s="233" t="e">
        <f t="shared" si="73"/>
        <v>#REF!</v>
      </c>
      <c r="M99" s="233" t="e">
        <f t="shared" si="73"/>
        <v>#REF!</v>
      </c>
      <c r="N99" s="233" t="e">
        <f t="shared" si="73"/>
        <v>#REF!</v>
      </c>
      <c r="O99" s="233" t="e">
        <f t="shared" si="73"/>
        <v>#REF!</v>
      </c>
      <c r="P99" s="233" t="e">
        <f t="shared" si="73"/>
        <v>#REF!</v>
      </c>
      <c r="Q99" s="233" t="e">
        <f t="shared" si="73"/>
        <v>#REF!</v>
      </c>
      <c r="R99" s="225" t="e">
        <f t="shared" si="48"/>
        <v>#REF!</v>
      </c>
      <c r="S99" s="226" t="e">
        <f t="shared" si="4"/>
        <v>#REF!</v>
      </c>
      <c r="T99" s="205" t="e">
        <f t="shared" si="1"/>
        <v>#REF!</v>
      </c>
    </row>
    <row r="100" spans="1:20" ht="27.6" hidden="1" outlineLevel="1">
      <c r="A100" s="219"/>
      <c r="B100" s="219"/>
      <c r="C100" s="220"/>
      <c r="D100" s="232" t="s">
        <v>313</v>
      </c>
      <c r="E100" s="233" t="e">
        <f>#REF!</f>
        <v>#REF!</v>
      </c>
      <c r="F100" s="233" t="e">
        <f t="shared" si="50"/>
        <v>#REF!</v>
      </c>
      <c r="G100" s="233" t="e">
        <f t="shared" ref="G100:Q100" si="74">F100</f>
        <v>#REF!</v>
      </c>
      <c r="H100" s="233" t="e">
        <f t="shared" si="74"/>
        <v>#REF!</v>
      </c>
      <c r="I100" s="233" t="e">
        <f t="shared" si="74"/>
        <v>#REF!</v>
      </c>
      <c r="J100" s="233" t="e">
        <f t="shared" si="74"/>
        <v>#REF!</v>
      </c>
      <c r="K100" s="233" t="e">
        <f t="shared" si="74"/>
        <v>#REF!</v>
      </c>
      <c r="L100" s="233" t="e">
        <f t="shared" si="74"/>
        <v>#REF!</v>
      </c>
      <c r="M100" s="233" t="e">
        <f t="shared" si="74"/>
        <v>#REF!</v>
      </c>
      <c r="N100" s="233" t="e">
        <f t="shared" si="74"/>
        <v>#REF!</v>
      </c>
      <c r="O100" s="233" t="e">
        <f t="shared" si="74"/>
        <v>#REF!</v>
      </c>
      <c r="P100" s="233" t="e">
        <f t="shared" si="74"/>
        <v>#REF!</v>
      </c>
      <c r="Q100" s="233" t="e">
        <f t="shared" si="74"/>
        <v>#REF!</v>
      </c>
      <c r="R100" s="225" t="e">
        <f t="shared" si="48"/>
        <v>#REF!</v>
      </c>
      <c r="S100" s="226" t="e">
        <f t="shared" si="4"/>
        <v>#REF!</v>
      </c>
      <c r="T100" s="205" t="e">
        <f t="shared" si="1"/>
        <v>#REF!</v>
      </c>
    </row>
    <row r="101" spans="1:20" ht="15.6" hidden="1" outlineLevel="1">
      <c r="A101" s="219"/>
      <c r="B101" s="219"/>
      <c r="C101" s="220"/>
      <c r="D101" s="232" t="s">
        <v>117</v>
      </c>
      <c r="E101" s="233" t="e">
        <f>#REF!</f>
        <v>#REF!</v>
      </c>
      <c r="F101" s="233" t="e">
        <f t="shared" si="50"/>
        <v>#REF!</v>
      </c>
      <c r="G101" s="233" t="e">
        <f t="shared" ref="G101:Q101" si="75">F101</f>
        <v>#REF!</v>
      </c>
      <c r="H101" s="233" t="e">
        <f t="shared" si="75"/>
        <v>#REF!</v>
      </c>
      <c r="I101" s="233" t="e">
        <f t="shared" si="75"/>
        <v>#REF!</v>
      </c>
      <c r="J101" s="233" t="e">
        <f t="shared" si="75"/>
        <v>#REF!</v>
      </c>
      <c r="K101" s="233" t="e">
        <f t="shared" si="75"/>
        <v>#REF!</v>
      </c>
      <c r="L101" s="233" t="e">
        <f t="shared" si="75"/>
        <v>#REF!</v>
      </c>
      <c r="M101" s="233" t="e">
        <f t="shared" si="75"/>
        <v>#REF!</v>
      </c>
      <c r="N101" s="233" t="e">
        <f t="shared" si="75"/>
        <v>#REF!</v>
      </c>
      <c r="O101" s="233" t="e">
        <f t="shared" si="75"/>
        <v>#REF!</v>
      </c>
      <c r="P101" s="233" t="e">
        <f t="shared" si="75"/>
        <v>#REF!</v>
      </c>
      <c r="Q101" s="233" t="e">
        <f t="shared" si="75"/>
        <v>#REF!</v>
      </c>
      <c r="R101" s="225" t="e">
        <f t="shared" si="48"/>
        <v>#REF!</v>
      </c>
      <c r="S101" s="226" t="e">
        <f t="shared" si="4"/>
        <v>#REF!</v>
      </c>
      <c r="T101" s="205" t="e">
        <f t="shared" si="1"/>
        <v>#REF!</v>
      </c>
    </row>
    <row r="102" spans="1:20" ht="15.6" hidden="1" outlineLevel="1">
      <c r="A102" s="219"/>
      <c r="B102" s="219"/>
      <c r="C102" s="220"/>
      <c r="D102" s="232" t="s">
        <v>118</v>
      </c>
      <c r="E102" s="233" t="e">
        <f>#REF!</f>
        <v>#REF!</v>
      </c>
      <c r="F102" s="233" t="e">
        <f t="shared" si="50"/>
        <v>#REF!</v>
      </c>
      <c r="G102" s="233" t="e">
        <f t="shared" ref="G102:Q102" si="76">F102</f>
        <v>#REF!</v>
      </c>
      <c r="H102" s="233" t="e">
        <f t="shared" si="76"/>
        <v>#REF!</v>
      </c>
      <c r="I102" s="233" t="e">
        <f t="shared" si="76"/>
        <v>#REF!</v>
      </c>
      <c r="J102" s="233" t="e">
        <f t="shared" si="76"/>
        <v>#REF!</v>
      </c>
      <c r="K102" s="233" t="e">
        <f t="shared" si="76"/>
        <v>#REF!</v>
      </c>
      <c r="L102" s="233" t="e">
        <f t="shared" si="76"/>
        <v>#REF!</v>
      </c>
      <c r="M102" s="233" t="e">
        <f t="shared" si="76"/>
        <v>#REF!</v>
      </c>
      <c r="N102" s="233" t="e">
        <f t="shared" si="76"/>
        <v>#REF!</v>
      </c>
      <c r="O102" s="233" t="e">
        <f t="shared" si="76"/>
        <v>#REF!</v>
      </c>
      <c r="P102" s="233" t="e">
        <f t="shared" si="76"/>
        <v>#REF!</v>
      </c>
      <c r="Q102" s="233" t="e">
        <f t="shared" si="76"/>
        <v>#REF!</v>
      </c>
      <c r="R102" s="225" t="e">
        <f t="shared" si="48"/>
        <v>#REF!</v>
      </c>
      <c r="S102" s="226" t="e">
        <f t="shared" si="4"/>
        <v>#REF!</v>
      </c>
      <c r="T102" s="205" t="e">
        <f t="shared" si="1"/>
        <v>#REF!</v>
      </c>
    </row>
    <row r="103" spans="1:20" ht="27.6" hidden="1" outlineLevel="1">
      <c r="A103" s="219"/>
      <c r="B103" s="219"/>
      <c r="C103" s="220"/>
      <c r="D103" s="232" t="s">
        <v>119</v>
      </c>
      <c r="E103" s="233" t="e">
        <f>#REF!</f>
        <v>#REF!</v>
      </c>
      <c r="F103" s="233" t="e">
        <f t="shared" si="50"/>
        <v>#REF!</v>
      </c>
      <c r="G103" s="233" t="e">
        <f t="shared" ref="G103:Q103" si="77">F103</f>
        <v>#REF!</v>
      </c>
      <c r="H103" s="233" t="e">
        <f t="shared" si="77"/>
        <v>#REF!</v>
      </c>
      <c r="I103" s="233" t="e">
        <f t="shared" si="77"/>
        <v>#REF!</v>
      </c>
      <c r="J103" s="233" t="e">
        <f t="shared" si="77"/>
        <v>#REF!</v>
      </c>
      <c r="K103" s="233" t="e">
        <f t="shared" si="77"/>
        <v>#REF!</v>
      </c>
      <c r="L103" s="233" t="e">
        <f t="shared" si="77"/>
        <v>#REF!</v>
      </c>
      <c r="M103" s="233" t="e">
        <f t="shared" si="77"/>
        <v>#REF!</v>
      </c>
      <c r="N103" s="233" t="e">
        <f t="shared" si="77"/>
        <v>#REF!</v>
      </c>
      <c r="O103" s="233" t="e">
        <f t="shared" si="77"/>
        <v>#REF!</v>
      </c>
      <c r="P103" s="233" t="e">
        <f t="shared" si="77"/>
        <v>#REF!</v>
      </c>
      <c r="Q103" s="233" t="e">
        <f t="shared" si="77"/>
        <v>#REF!</v>
      </c>
      <c r="R103" s="225" t="e">
        <f t="shared" si="48"/>
        <v>#REF!</v>
      </c>
      <c r="S103" s="226" t="e">
        <f t="shared" si="4"/>
        <v>#REF!</v>
      </c>
      <c r="T103" s="205" t="e">
        <f t="shared" si="1"/>
        <v>#REF!</v>
      </c>
    </row>
    <row r="104" spans="1:20" ht="27.6" hidden="1" outlineLevel="1">
      <c r="A104" s="219"/>
      <c r="B104" s="219"/>
      <c r="C104" s="220"/>
      <c r="D104" s="232" t="s">
        <v>120</v>
      </c>
      <c r="E104" s="233" t="e">
        <f>#REF!</f>
        <v>#REF!</v>
      </c>
      <c r="F104" s="233" t="e">
        <f t="shared" si="50"/>
        <v>#REF!</v>
      </c>
      <c r="G104" s="233" t="e">
        <f t="shared" ref="G104:Q104" si="78">F104</f>
        <v>#REF!</v>
      </c>
      <c r="H104" s="233" t="e">
        <f t="shared" si="78"/>
        <v>#REF!</v>
      </c>
      <c r="I104" s="233" t="e">
        <f t="shared" si="78"/>
        <v>#REF!</v>
      </c>
      <c r="J104" s="233" t="e">
        <f t="shared" si="78"/>
        <v>#REF!</v>
      </c>
      <c r="K104" s="233" t="e">
        <f t="shared" si="78"/>
        <v>#REF!</v>
      </c>
      <c r="L104" s="233" t="e">
        <f t="shared" si="78"/>
        <v>#REF!</v>
      </c>
      <c r="M104" s="233" t="e">
        <f t="shared" si="78"/>
        <v>#REF!</v>
      </c>
      <c r="N104" s="233" t="e">
        <f t="shared" si="78"/>
        <v>#REF!</v>
      </c>
      <c r="O104" s="233" t="e">
        <f t="shared" si="78"/>
        <v>#REF!</v>
      </c>
      <c r="P104" s="233" t="e">
        <f t="shared" si="78"/>
        <v>#REF!</v>
      </c>
      <c r="Q104" s="233" t="e">
        <f t="shared" si="78"/>
        <v>#REF!</v>
      </c>
      <c r="R104" s="225" t="e">
        <f t="shared" si="48"/>
        <v>#REF!</v>
      </c>
      <c r="S104" s="226" t="e">
        <f t="shared" si="4"/>
        <v>#REF!</v>
      </c>
      <c r="T104" s="205" t="e">
        <f t="shared" si="1"/>
        <v>#REF!</v>
      </c>
    </row>
    <row r="105" spans="1:20" ht="27.6" hidden="1" outlineLevel="1">
      <c r="A105" s="219"/>
      <c r="B105" s="219"/>
      <c r="C105" s="220"/>
      <c r="D105" s="231" t="s">
        <v>121</v>
      </c>
      <c r="E105" s="233" t="e">
        <f>#REF!</f>
        <v>#REF!</v>
      </c>
      <c r="F105" s="233" t="e">
        <f t="shared" si="50"/>
        <v>#REF!</v>
      </c>
      <c r="G105" s="233" t="e">
        <f t="shared" ref="G105:Q105" si="79">F105</f>
        <v>#REF!</v>
      </c>
      <c r="H105" s="233" t="e">
        <f t="shared" si="79"/>
        <v>#REF!</v>
      </c>
      <c r="I105" s="233" t="e">
        <f t="shared" si="79"/>
        <v>#REF!</v>
      </c>
      <c r="J105" s="233" t="e">
        <f t="shared" si="79"/>
        <v>#REF!</v>
      </c>
      <c r="K105" s="233" t="e">
        <f t="shared" si="79"/>
        <v>#REF!</v>
      </c>
      <c r="L105" s="233" t="e">
        <f t="shared" si="79"/>
        <v>#REF!</v>
      </c>
      <c r="M105" s="233" t="e">
        <f t="shared" si="79"/>
        <v>#REF!</v>
      </c>
      <c r="N105" s="233" t="e">
        <f t="shared" si="79"/>
        <v>#REF!</v>
      </c>
      <c r="O105" s="233" t="e">
        <f t="shared" si="79"/>
        <v>#REF!</v>
      </c>
      <c r="P105" s="233" t="e">
        <f t="shared" si="79"/>
        <v>#REF!</v>
      </c>
      <c r="Q105" s="233" t="e">
        <f t="shared" si="79"/>
        <v>#REF!</v>
      </c>
      <c r="R105" s="225" t="e">
        <f t="shared" si="48"/>
        <v>#REF!</v>
      </c>
      <c r="S105" s="226" t="e">
        <f t="shared" si="4"/>
        <v>#REF!</v>
      </c>
      <c r="T105" s="205" t="e">
        <f t="shared" si="1"/>
        <v>#REF!</v>
      </c>
    </row>
    <row r="106" spans="1:20" ht="15.6" hidden="1" outlineLevel="1">
      <c r="A106" s="219"/>
      <c r="B106" s="219"/>
      <c r="C106" s="220"/>
      <c r="D106" s="231" t="s">
        <v>122</v>
      </c>
      <c r="E106" s="233" t="e">
        <f>#REF!</f>
        <v>#REF!</v>
      </c>
      <c r="F106" s="233" t="e">
        <f t="shared" si="50"/>
        <v>#REF!</v>
      </c>
      <c r="G106" s="233" t="e">
        <f t="shared" ref="G106:Q106" si="80">F106</f>
        <v>#REF!</v>
      </c>
      <c r="H106" s="233" t="e">
        <f t="shared" si="80"/>
        <v>#REF!</v>
      </c>
      <c r="I106" s="233" t="e">
        <f t="shared" si="80"/>
        <v>#REF!</v>
      </c>
      <c r="J106" s="233" t="e">
        <f t="shared" si="80"/>
        <v>#REF!</v>
      </c>
      <c r="K106" s="233" t="e">
        <f t="shared" si="80"/>
        <v>#REF!</v>
      </c>
      <c r="L106" s="233" t="e">
        <f t="shared" si="80"/>
        <v>#REF!</v>
      </c>
      <c r="M106" s="233" t="e">
        <f t="shared" si="80"/>
        <v>#REF!</v>
      </c>
      <c r="N106" s="233" t="e">
        <f t="shared" si="80"/>
        <v>#REF!</v>
      </c>
      <c r="O106" s="233" t="e">
        <f t="shared" si="80"/>
        <v>#REF!</v>
      </c>
      <c r="P106" s="233" t="e">
        <f t="shared" si="80"/>
        <v>#REF!</v>
      </c>
      <c r="Q106" s="233" t="e">
        <f t="shared" si="80"/>
        <v>#REF!</v>
      </c>
      <c r="R106" s="225" t="e">
        <f t="shared" si="48"/>
        <v>#REF!</v>
      </c>
      <c r="S106" s="226" t="e">
        <f t="shared" si="4"/>
        <v>#REF!</v>
      </c>
      <c r="T106" s="205" t="e">
        <f t="shared" si="1"/>
        <v>#REF!</v>
      </c>
    </row>
    <row r="107" spans="1:20" ht="27.6" hidden="1" outlineLevel="1">
      <c r="A107" s="219"/>
      <c r="B107" s="219"/>
      <c r="C107" s="220"/>
      <c r="D107" s="231" t="s">
        <v>314</v>
      </c>
      <c r="E107" s="233" t="e">
        <f>#REF!</f>
        <v>#REF!</v>
      </c>
      <c r="F107" s="233" t="e">
        <f t="shared" si="50"/>
        <v>#REF!</v>
      </c>
      <c r="G107" s="233" t="e">
        <f t="shared" ref="G107:Q107" si="81">F107</f>
        <v>#REF!</v>
      </c>
      <c r="H107" s="233" t="e">
        <f t="shared" si="81"/>
        <v>#REF!</v>
      </c>
      <c r="I107" s="233" t="e">
        <f t="shared" si="81"/>
        <v>#REF!</v>
      </c>
      <c r="J107" s="233" t="e">
        <f t="shared" si="81"/>
        <v>#REF!</v>
      </c>
      <c r="K107" s="233" t="e">
        <f t="shared" si="81"/>
        <v>#REF!</v>
      </c>
      <c r="L107" s="233" t="e">
        <f t="shared" si="81"/>
        <v>#REF!</v>
      </c>
      <c r="M107" s="233" t="e">
        <f t="shared" si="81"/>
        <v>#REF!</v>
      </c>
      <c r="N107" s="233" t="e">
        <f t="shared" si="81"/>
        <v>#REF!</v>
      </c>
      <c r="O107" s="233" t="e">
        <f t="shared" si="81"/>
        <v>#REF!</v>
      </c>
      <c r="P107" s="233" t="e">
        <f t="shared" si="81"/>
        <v>#REF!</v>
      </c>
      <c r="Q107" s="233" t="e">
        <f t="shared" si="81"/>
        <v>#REF!</v>
      </c>
      <c r="R107" s="225" t="e">
        <f t="shared" si="48"/>
        <v>#REF!</v>
      </c>
      <c r="S107" s="226" t="e">
        <f t="shared" si="4"/>
        <v>#REF!</v>
      </c>
      <c r="T107" s="205" t="e">
        <f t="shared" si="1"/>
        <v>#REF!</v>
      </c>
    </row>
    <row r="108" spans="1:20" ht="27.6" hidden="1" outlineLevel="1">
      <c r="A108" s="219"/>
      <c r="B108" s="219"/>
      <c r="C108" s="220"/>
      <c r="D108" s="231" t="s">
        <v>124</v>
      </c>
      <c r="E108" s="233" t="e">
        <f>#REF!</f>
        <v>#REF!</v>
      </c>
      <c r="F108" s="233" t="e">
        <f t="shared" si="50"/>
        <v>#REF!</v>
      </c>
      <c r="G108" s="233" t="e">
        <f t="shared" ref="G108:Q108" si="82">F108</f>
        <v>#REF!</v>
      </c>
      <c r="H108" s="233" t="e">
        <f t="shared" si="82"/>
        <v>#REF!</v>
      </c>
      <c r="I108" s="233" t="e">
        <f t="shared" si="82"/>
        <v>#REF!</v>
      </c>
      <c r="J108" s="233" t="e">
        <f t="shared" si="82"/>
        <v>#REF!</v>
      </c>
      <c r="K108" s="233" t="e">
        <f t="shared" si="82"/>
        <v>#REF!</v>
      </c>
      <c r="L108" s="233" t="e">
        <f t="shared" si="82"/>
        <v>#REF!</v>
      </c>
      <c r="M108" s="233" t="e">
        <f t="shared" si="82"/>
        <v>#REF!</v>
      </c>
      <c r="N108" s="233" t="e">
        <f t="shared" si="82"/>
        <v>#REF!</v>
      </c>
      <c r="O108" s="233" t="e">
        <f t="shared" si="82"/>
        <v>#REF!</v>
      </c>
      <c r="P108" s="233" t="e">
        <f t="shared" si="82"/>
        <v>#REF!</v>
      </c>
      <c r="Q108" s="233" t="e">
        <f t="shared" si="82"/>
        <v>#REF!</v>
      </c>
      <c r="R108" s="225" t="e">
        <f t="shared" si="48"/>
        <v>#REF!</v>
      </c>
      <c r="S108" s="226" t="e">
        <f t="shared" si="4"/>
        <v>#REF!</v>
      </c>
      <c r="T108" s="205" t="e">
        <f t="shared" si="1"/>
        <v>#REF!</v>
      </c>
    </row>
    <row r="109" spans="1:20" ht="27.6" hidden="1" outlineLevel="1">
      <c r="A109" s="219"/>
      <c r="B109" s="219"/>
      <c r="C109" s="220"/>
      <c r="D109" s="231" t="s">
        <v>125</v>
      </c>
      <c r="E109" s="233" t="e">
        <f>#REF!</f>
        <v>#REF!</v>
      </c>
      <c r="F109" s="233" t="e">
        <f t="shared" si="50"/>
        <v>#REF!</v>
      </c>
      <c r="G109" s="233" t="e">
        <f t="shared" ref="G109:Q109" si="83">F109</f>
        <v>#REF!</v>
      </c>
      <c r="H109" s="233" t="e">
        <f t="shared" si="83"/>
        <v>#REF!</v>
      </c>
      <c r="I109" s="233" t="e">
        <f t="shared" si="83"/>
        <v>#REF!</v>
      </c>
      <c r="J109" s="233" t="e">
        <f t="shared" si="83"/>
        <v>#REF!</v>
      </c>
      <c r="K109" s="233" t="e">
        <f t="shared" si="83"/>
        <v>#REF!</v>
      </c>
      <c r="L109" s="233" t="e">
        <f t="shared" si="83"/>
        <v>#REF!</v>
      </c>
      <c r="M109" s="233" t="e">
        <f t="shared" si="83"/>
        <v>#REF!</v>
      </c>
      <c r="N109" s="233" t="e">
        <f t="shared" si="83"/>
        <v>#REF!</v>
      </c>
      <c r="O109" s="233" t="e">
        <f t="shared" si="83"/>
        <v>#REF!</v>
      </c>
      <c r="P109" s="233" t="e">
        <f t="shared" si="83"/>
        <v>#REF!</v>
      </c>
      <c r="Q109" s="233" t="e">
        <f t="shared" si="83"/>
        <v>#REF!</v>
      </c>
      <c r="R109" s="225" t="e">
        <f t="shared" si="48"/>
        <v>#REF!</v>
      </c>
      <c r="S109" s="226" t="e">
        <f t="shared" si="4"/>
        <v>#REF!</v>
      </c>
      <c r="T109" s="205" t="e">
        <f t="shared" si="1"/>
        <v>#REF!</v>
      </c>
    </row>
    <row r="110" spans="1:20" ht="15.6" hidden="1" outlineLevel="1">
      <c r="A110" s="219"/>
      <c r="B110" s="219"/>
      <c r="C110" s="220"/>
      <c r="D110" s="231" t="s">
        <v>126</v>
      </c>
      <c r="E110" s="233" t="e">
        <f>#REF!</f>
        <v>#REF!</v>
      </c>
      <c r="F110" s="233" t="e">
        <f t="shared" si="50"/>
        <v>#REF!</v>
      </c>
      <c r="G110" s="233" t="e">
        <f t="shared" ref="G110:Q110" si="84">F110</f>
        <v>#REF!</v>
      </c>
      <c r="H110" s="233" t="e">
        <f t="shared" si="84"/>
        <v>#REF!</v>
      </c>
      <c r="I110" s="233" t="e">
        <f t="shared" si="84"/>
        <v>#REF!</v>
      </c>
      <c r="J110" s="233" t="e">
        <f t="shared" si="84"/>
        <v>#REF!</v>
      </c>
      <c r="K110" s="233" t="e">
        <f t="shared" si="84"/>
        <v>#REF!</v>
      </c>
      <c r="L110" s="233" t="e">
        <f t="shared" si="84"/>
        <v>#REF!</v>
      </c>
      <c r="M110" s="233" t="e">
        <f t="shared" si="84"/>
        <v>#REF!</v>
      </c>
      <c r="N110" s="233" t="e">
        <f t="shared" si="84"/>
        <v>#REF!</v>
      </c>
      <c r="O110" s="233" t="e">
        <f t="shared" si="84"/>
        <v>#REF!</v>
      </c>
      <c r="P110" s="233" t="e">
        <f t="shared" si="84"/>
        <v>#REF!</v>
      </c>
      <c r="Q110" s="233" t="e">
        <f t="shared" si="84"/>
        <v>#REF!</v>
      </c>
      <c r="R110" s="225" t="e">
        <f t="shared" si="48"/>
        <v>#REF!</v>
      </c>
      <c r="S110" s="226" t="e">
        <f t="shared" si="4"/>
        <v>#REF!</v>
      </c>
      <c r="T110" s="205" t="e">
        <f t="shared" si="1"/>
        <v>#REF!</v>
      </c>
    </row>
    <row r="111" spans="1:20" ht="55.2" hidden="1" outlineLevel="1">
      <c r="A111" s="219"/>
      <c r="B111" s="219"/>
      <c r="C111" s="220"/>
      <c r="D111" s="231" t="s">
        <v>127</v>
      </c>
      <c r="E111" s="233" t="e">
        <f>#REF!</f>
        <v>#REF!</v>
      </c>
      <c r="F111" s="233" t="e">
        <f t="shared" si="50"/>
        <v>#REF!</v>
      </c>
      <c r="G111" s="233" t="e">
        <f t="shared" ref="G111:Q111" si="85">F111</f>
        <v>#REF!</v>
      </c>
      <c r="H111" s="233" t="e">
        <f t="shared" si="85"/>
        <v>#REF!</v>
      </c>
      <c r="I111" s="233" t="e">
        <f t="shared" si="85"/>
        <v>#REF!</v>
      </c>
      <c r="J111" s="233" t="e">
        <f t="shared" si="85"/>
        <v>#REF!</v>
      </c>
      <c r="K111" s="233" t="e">
        <f t="shared" si="85"/>
        <v>#REF!</v>
      </c>
      <c r="L111" s="233" t="e">
        <f t="shared" si="85"/>
        <v>#REF!</v>
      </c>
      <c r="M111" s="233" t="e">
        <f t="shared" si="85"/>
        <v>#REF!</v>
      </c>
      <c r="N111" s="233" t="e">
        <f t="shared" si="85"/>
        <v>#REF!</v>
      </c>
      <c r="O111" s="233" t="e">
        <f t="shared" si="85"/>
        <v>#REF!</v>
      </c>
      <c r="P111" s="233" t="e">
        <f t="shared" si="85"/>
        <v>#REF!</v>
      </c>
      <c r="Q111" s="233" t="e">
        <f t="shared" si="85"/>
        <v>#REF!</v>
      </c>
      <c r="R111" s="225" t="e">
        <f t="shared" si="48"/>
        <v>#REF!</v>
      </c>
      <c r="S111" s="226" t="e">
        <f t="shared" si="4"/>
        <v>#REF!</v>
      </c>
      <c r="T111" s="205" t="e">
        <f t="shared" si="1"/>
        <v>#REF!</v>
      </c>
    </row>
    <row r="112" spans="1:20" ht="27.6" hidden="1" outlineLevel="1">
      <c r="A112" s="219"/>
      <c r="B112" s="219"/>
      <c r="C112" s="220"/>
      <c r="D112" s="231" t="s">
        <v>128</v>
      </c>
      <c r="E112" s="233" t="e">
        <f>#REF!</f>
        <v>#REF!</v>
      </c>
      <c r="F112" s="233" t="e">
        <f t="shared" si="50"/>
        <v>#REF!</v>
      </c>
      <c r="G112" s="233" t="e">
        <f t="shared" ref="G112:Q112" si="86">F112</f>
        <v>#REF!</v>
      </c>
      <c r="H112" s="233" t="e">
        <f t="shared" si="86"/>
        <v>#REF!</v>
      </c>
      <c r="I112" s="233" t="e">
        <f t="shared" si="86"/>
        <v>#REF!</v>
      </c>
      <c r="J112" s="233" t="e">
        <f t="shared" si="86"/>
        <v>#REF!</v>
      </c>
      <c r="K112" s="233" t="e">
        <f t="shared" si="86"/>
        <v>#REF!</v>
      </c>
      <c r="L112" s="233" t="e">
        <f t="shared" si="86"/>
        <v>#REF!</v>
      </c>
      <c r="M112" s="233" t="e">
        <f t="shared" si="86"/>
        <v>#REF!</v>
      </c>
      <c r="N112" s="233" t="e">
        <f t="shared" si="86"/>
        <v>#REF!</v>
      </c>
      <c r="O112" s="233" t="e">
        <f t="shared" si="86"/>
        <v>#REF!</v>
      </c>
      <c r="P112" s="233" t="e">
        <f t="shared" si="86"/>
        <v>#REF!</v>
      </c>
      <c r="Q112" s="233" t="e">
        <f t="shared" si="86"/>
        <v>#REF!</v>
      </c>
      <c r="R112" s="225" t="e">
        <f t="shared" si="48"/>
        <v>#REF!</v>
      </c>
      <c r="S112" s="226" t="e">
        <f t="shared" si="4"/>
        <v>#REF!</v>
      </c>
      <c r="T112" s="205" t="e">
        <f t="shared" si="1"/>
        <v>#REF!</v>
      </c>
    </row>
    <row r="113" spans="1:20" ht="27.6" hidden="1" outlineLevel="1">
      <c r="A113" s="219"/>
      <c r="B113" s="219"/>
      <c r="C113" s="220"/>
      <c r="D113" s="231" t="s">
        <v>129</v>
      </c>
      <c r="E113" s="233" t="e">
        <f>#REF!</f>
        <v>#REF!</v>
      </c>
      <c r="F113" s="233" t="e">
        <f t="shared" si="50"/>
        <v>#REF!</v>
      </c>
      <c r="G113" s="233" t="e">
        <f t="shared" ref="G113:Q113" si="87">F113</f>
        <v>#REF!</v>
      </c>
      <c r="H113" s="233" t="e">
        <f t="shared" si="87"/>
        <v>#REF!</v>
      </c>
      <c r="I113" s="233" t="e">
        <f t="shared" si="87"/>
        <v>#REF!</v>
      </c>
      <c r="J113" s="233" t="e">
        <f t="shared" si="87"/>
        <v>#REF!</v>
      </c>
      <c r="K113" s="233" t="e">
        <f t="shared" si="87"/>
        <v>#REF!</v>
      </c>
      <c r="L113" s="233" t="e">
        <f t="shared" si="87"/>
        <v>#REF!</v>
      </c>
      <c r="M113" s="233" t="e">
        <f t="shared" si="87"/>
        <v>#REF!</v>
      </c>
      <c r="N113" s="233" t="e">
        <f t="shared" si="87"/>
        <v>#REF!</v>
      </c>
      <c r="O113" s="233" t="e">
        <f t="shared" si="87"/>
        <v>#REF!</v>
      </c>
      <c r="P113" s="233" t="e">
        <f t="shared" si="87"/>
        <v>#REF!</v>
      </c>
      <c r="Q113" s="233" t="e">
        <f t="shared" si="87"/>
        <v>#REF!</v>
      </c>
      <c r="R113" s="225" t="e">
        <f t="shared" si="48"/>
        <v>#REF!</v>
      </c>
      <c r="S113" s="226" t="e">
        <f t="shared" si="4"/>
        <v>#REF!</v>
      </c>
      <c r="T113" s="205" t="e">
        <f t="shared" si="1"/>
        <v>#REF!</v>
      </c>
    </row>
    <row r="114" spans="1:20" ht="27.6" hidden="1" outlineLevel="1">
      <c r="A114" s="219"/>
      <c r="B114" s="219"/>
      <c r="C114" s="220"/>
      <c r="D114" s="232" t="s">
        <v>130</v>
      </c>
      <c r="E114" s="233" t="e">
        <f>#REF!</f>
        <v>#REF!</v>
      </c>
      <c r="F114" s="233" t="e">
        <f t="shared" si="50"/>
        <v>#REF!</v>
      </c>
      <c r="G114" s="233" t="e">
        <f t="shared" ref="G114:Q114" si="88">F114</f>
        <v>#REF!</v>
      </c>
      <c r="H114" s="233" t="e">
        <f t="shared" si="88"/>
        <v>#REF!</v>
      </c>
      <c r="I114" s="233" t="e">
        <f t="shared" si="88"/>
        <v>#REF!</v>
      </c>
      <c r="J114" s="233" t="e">
        <f t="shared" si="88"/>
        <v>#REF!</v>
      </c>
      <c r="K114" s="233" t="e">
        <f t="shared" si="88"/>
        <v>#REF!</v>
      </c>
      <c r="L114" s="233" t="e">
        <f t="shared" si="88"/>
        <v>#REF!</v>
      </c>
      <c r="M114" s="233" t="e">
        <f t="shared" si="88"/>
        <v>#REF!</v>
      </c>
      <c r="N114" s="233" t="e">
        <f t="shared" si="88"/>
        <v>#REF!</v>
      </c>
      <c r="O114" s="233" t="e">
        <f t="shared" si="88"/>
        <v>#REF!</v>
      </c>
      <c r="P114" s="233" t="e">
        <f t="shared" si="88"/>
        <v>#REF!</v>
      </c>
      <c r="Q114" s="233" t="e">
        <f t="shared" si="88"/>
        <v>#REF!</v>
      </c>
      <c r="R114" s="225" t="e">
        <f t="shared" si="48"/>
        <v>#REF!</v>
      </c>
      <c r="S114" s="226" t="e">
        <f t="shared" si="4"/>
        <v>#REF!</v>
      </c>
      <c r="T114" s="205" t="e">
        <f t="shared" si="1"/>
        <v>#REF!</v>
      </c>
    </row>
    <row r="115" spans="1:20" ht="27.6" hidden="1" outlineLevel="1">
      <c r="A115" s="219"/>
      <c r="B115" s="219"/>
      <c r="C115" s="220"/>
      <c r="D115" s="232" t="s">
        <v>131</v>
      </c>
      <c r="E115" s="233" t="e">
        <f>#REF!</f>
        <v>#REF!</v>
      </c>
      <c r="F115" s="233" t="e">
        <f t="shared" si="50"/>
        <v>#REF!</v>
      </c>
      <c r="G115" s="233" t="e">
        <f t="shared" ref="G115:Q115" si="89">F115</f>
        <v>#REF!</v>
      </c>
      <c r="H115" s="233" t="e">
        <f t="shared" si="89"/>
        <v>#REF!</v>
      </c>
      <c r="I115" s="233" t="e">
        <f t="shared" si="89"/>
        <v>#REF!</v>
      </c>
      <c r="J115" s="233" t="e">
        <f t="shared" si="89"/>
        <v>#REF!</v>
      </c>
      <c r="K115" s="233" t="e">
        <f t="shared" si="89"/>
        <v>#REF!</v>
      </c>
      <c r="L115" s="233" t="e">
        <f t="shared" si="89"/>
        <v>#REF!</v>
      </c>
      <c r="M115" s="233" t="e">
        <f t="shared" si="89"/>
        <v>#REF!</v>
      </c>
      <c r="N115" s="233" t="e">
        <f t="shared" si="89"/>
        <v>#REF!</v>
      </c>
      <c r="O115" s="233" t="e">
        <f t="shared" si="89"/>
        <v>#REF!</v>
      </c>
      <c r="P115" s="233" t="e">
        <f t="shared" si="89"/>
        <v>#REF!</v>
      </c>
      <c r="Q115" s="233" t="e">
        <f t="shared" si="89"/>
        <v>#REF!</v>
      </c>
      <c r="R115" s="225" t="e">
        <f t="shared" si="48"/>
        <v>#REF!</v>
      </c>
      <c r="S115" s="226" t="e">
        <f t="shared" si="4"/>
        <v>#REF!</v>
      </c>
      <c r="T115" s="205" t="e">
        <f t="shared" si="1"/>
        <v>#REF!</v>
      </c>
    </row>
    <row r="116" spans="1:20" ht="41.4" hidden="1" outlineLevel="1">
      <c r="A116" s="219"/>
      <c r="B116" s="219"/>
      <c r="C116" s="220"/>
      <c r="D116" s="232" t="s">
        <v>132</v>
      </c>
      <c r="E116" s="233" t="e">
        <f>#REF!</f>
        <v>#REF!</v>
      </c>
      <c r="F116" s="233" t="e">
        <f t="shared" si="50"/>
        <v>#REF!</v>
      </c>
      <c r="G116" s="233" t="e">
        <f t="shared" ref="G116:Q116" si="90">F116</f>
        <v>#REF!</v>
      </c>
      <c r="H116" s="233" t="e">
        <f t="shared" si="90"/>
        <v>#REF!</v>
      </c>
      <c r="I116" s="233" t="e">
        <f t="shared" si="90"/>
        <v>#REF!</v>
      </c>
      <c r="J116" s="233" t="e">
        <f t="shared" si="90"/>
        <v>#REF!</v>
      </c>
      <c r="K116" s="233" t="e">
        <f t="shared" si="90"/>
        <v>#REF!</v>
      </c>
      <c r="L116" s="233" t="e">
        <f t="shared" si="90"/>
        <v>#REF!</v>
      </c>
      <c r="M116" s="233" t="e">
        <f t="shared" si="90"/>
        <v>#REF!</v>
      </c>
      <c r="N116" s="233" t="e">
        <f t="shared" si="90"/>
        <v>#REF!</v>
      </c>
      <c r="O116" s="233" t="e">
        <f t="shared" si="90"/>
        <v>#REF!</v>
      </c>
      <c r="P116" s="233" t="e">
        <f t="shared" si="90"/>
        <v>#REF!</v>
      </c>
      <c r="Q116" s="233" t="e">
        <f t="shared" si="90"/>
        <v>#REF!</v>
      </c>
      <c r="R116" s="225" t="e">
        <f t="shared" si="48"/>
        <v>#REF!</v>
      </c>
      <c r="S116" s="226" t="e">
        <f t="shared" si="4"/>
        <v>#REF!</v>
      </c>
      <c r="T116" s="205" t="e">
        <f t="shared" si="1"/>
        <v>#REF!</v>
      </c>
    </row>
    <row r="117" spans="1:20" ht="55.2" hidden="1" outlineLevel="1">
      <c r="A117" s="219"/>
      <c r="B117" s="219"/>
      <c r="C117" s="220"/>
      <c r="D117" s="231" t="s">
        <v>133</v>
      </c>
      <c r="E117" s="233" t="e">
        <f>#REF!</f>
        <v>#REF!</v>
      </c>
      <c r="F117" s="233" t="e">
        <f t="shared" si="50"/>
        <v>#REF!</v>
      </c>
      <c r="G117" s="233" t="e">
        <f t="shared" ref="G117:Q117" si="91">F117</f>
        <v>#REF!</v>
      </c>
      <c r="H117" s="233" t="e">
        <f t="shared" si="91"/>
        <v>#REF!</v>
      </c>
      <c r="I117" s="233" t="e">
        <f t="shared" si="91"/>
        <v>#REF!</v>
      </c>
      <c r="J117" s="233" t="e">
        <f t="shared" si="91"/>
        <v>#REF!</v>
      </c>
      <c r="K117" s="233" t="e">
        <f t="shared" si="91"/>
        <v>#REF!</v>
      </c>
      <c r="L117" s="233" t="e">
        <f t="shared" si="91"/>
        <v>#REF!</v>
      </c>
      <c r="M117" s="233" t="e">
        <f t="shared" si="91"/>
        <v>#REF!</v>
      </c>
      <c r="N117" s="233" t="e">
        <f t="shared" si="91"/>
        <v>#REF!</v>
      </c>
      <c r="O117" s="233" t="e">
        <f t="shared" si="91"/>
        <v>#REF!</v>
      </c>
      <c r="P117" s="233" t="e">
        <f t="shared" si="91"/>
        <v>#REF!</v>
      </c>
      <c r="Q117" s="233" t="e">
        <f t="shared" si="91"/>
        <v>#REF!</v>
      </c>
      <c r="R117" s="225" t="e">
        <f t="shared" si="48"/>
        <v>#REF!</v>
      </c>
      <c r="S117" s="226" t="e">
        <f t="shared" si="4"/>
        <v>#REF!</v>
      </c>
      <c r="T117" s="205" t="e">
        <f t="shared" si="1"/>
        <v>#REF!</v>
      </c>
    </row>
    <row r="118" spans="1:20" ht="55.2" hidden="1" outlineLevel="1">
      <c r="A118" s="219"/>
      <c r="B118" s="219"/>
      <c r="C118" s="220"/>
      <c r="D118" s="232" t="s">
        <v>134</v>
      </c>
      <c r="E118" s="233" t="e">
        <f>#REF!</f>
        <v>#REF!</v>
      </c>
      <c r="F118" s="233" t="e">
        <f t="shared" si="50"/>
        <v>#REF!</v>
      </c>
      <c r="G118" s="233" t="e">
        <f t="shared" ref="G118:Q118" si="92">F118</f>
        <v>#REF!</v>
      </c>
      <c r="H118" s="233" t="e">
        <f t="shared" si="92"/>
        <v>#REF!</v>
      </c>
      <c r="I118" s="233" t="e">
        <f t="shared" si="92"/>
        <v>#REF!</v>
      </c>
      <c r="J118" s="233" t="e">
        <f t="shared" si="92"/>
        <v>#REF!</v>
      </c>
      <c r="K118" s="233" t="e">
        <f t="shared" si="92"/>
        <v>#REF!</v>
      </c>
      <c r="L118" s="233" t="e">
        <f t="shared" si="92"/>
        <v>#REF!</v>
      </c>
      <c r="M118" s="233" t="e">
        <f t="shared" si="92"/>
        <v>#REF!</v>
      </c>
      <c r="N118" s="233" t="e">
        <f t="shared" si="92"/>
        <v>#REF!</v>
      </c>
      <c r="O118" s="233" t="e">
        <f t="shared" si="92"/>
        <v>#REF!</v>
      </c>
      <c r="P118" s="233" t="e">
        <f t="shared" si="92"/>
        <v>#REF!</v>
      </c>
      <c r="Q118" s="233" t="e">
        <f t="shared" si="92"/>
        <v>#REF!</v>
      </c>
      <c r="R118" s="225" t="e">
        <f t="shared" si="48"/>
        <v>#REF!</v>
      </c>
      <c r="S118" s="226" t="e">
        <f t="shared" si="4"/>
        <v>#REF!</v>
      </c>
      <c r="T118" s="205" t="e">
        <f t="shared" si="1"/>
        <v>#REF!</v>
      </c>
    </row>
    <row r="119" spans="1:20" ht="27.6" hidden="1" outlineLevel="1">
      <c r="A119" s="219"/>
      <c r="B119" s="219"/>
      <c r="C119" s="220"/>
      <c r="D119" s="232" t="s">
        <v>135</v>
      </c>
      <c r="E119" s="233" t="e">
        <f>#REF!</f>
        <v>#REF!</v>
      </c>
      <c r="F119" s="233" t="e">
        <f t="shared" si="50"/>
        <v>#REF!</v>
      </c>
      <c r="G119" s="233" t="e">
        <f t="shared" ref="G119:Q119" si="93">F119</f>
        <v>#REF!</v>
      </c>
      <c r="H119" s="233" t="e">
        <f t="shared" si="93"/>
        <v>#REF!</v>
      </c>
      <c r="I119" s="233" t="e">
        <f t="shared" si="93"/>
        <v>#REF!</v>
      </c>
      <c r="J119" s="233" t="e">
        <f t="shared" si="93"/>
        <v>#REF!</v>
      </c>
      <c r="K119" s="233" t="e">
        <f t="shared" si="93"/>
        <v>#REF!</v>
      </c>
      <c r="L119" s="233" t="e">
        <f t="shared" si="93"/>
        <v>#REF!</v>
      </c>
      <c r="M119" s="233" t="e">
        <f t="shared" si="93"/>
        <v>#REF!</v>
      </c>
      <c r="N119" s="233" t="e">
        <f t="shared" si="93"/>
        <v>#REF!</v>
      </c>
      <c r="O119" s="233" t="e">
        <f t="shared" si="93"/>
        <v>#REF!</v>
      </c>
      <c r="P119" s="233" t="e">
        <f t="shared" si="93"/>
        <v>#REF!</v>
      </c>
      <c r="Q119" s="233" t="e">
        <f t="shared" si="93"/>
        <v>#REF!</v>
      </c>
      <c r="R119" s="225" t="e">
        <f t="shared" si="48"/>
        <v>#REF!</v>
      </c>
      <c r="S119" s="226" t="e">
        <f t="shared" si="4"/>
        <v>#REF!</v>
      </c>
      <c r="T119" s="205" t="e">
        <f t="shared" si="1"/>
        <v>#REF!</v>
      </c>
    </row>
    <row r="120" spans="1:20" ht="41.4" hidden="1" outlineLevel="1">
      <c r="A120" s="219"/>
      <c r="B120" s="219"/>
      <c r="C120" s="220"/>
      <c r="D120" s="231" t="s">
        <v>136</v>
      </c>
      <c r="E120" s="233" t="e">
        <f>#REF!</f>
        <v>#REF!</v>
      </c>
      <c r="F120" s="233" t="e">
        <f t="shared" si="50"/>
        <v>#REF!</v>
      </c>
      <c r="G120" s="233" t="e">
        <f t="shared" ref="G120:Q120" si="94">F120</f>
        <v>#REF!</v>
      </c>
      <c r="H120" s="233" t="e">
        <f t="shared" si="94"/>
        <v>#REF!</v>
      </c>
      <c r="I120" s="233" t="e">
        <f t="shared" si="94"/>
        <v>#REF!</v>
      </c>
      <c r="J120" s="233" t="e">
        <f t="shared" si="94"/>
        <v>#REF!</v>
      </c>
      <c r="K120" s="233" t="e">
        <f t="shared" si="94"/>
        <v>#REF!</v>
      </c>
      <c r="L120" s="233" t="e">
        <f t="shared" si="94"/>
        <v>#REF!</v>
      </c>
      <c r="M120" s="233" t="e">
        <f t="shared" si="94"/>
        <v>#REF!</v>
      </c>
      <c r="N120" s="233" t="e">
        <f t="shared" si="94"/>
        <v>#REF!</v>
      </c>
      <c r="O120" s="233" t="e">
        <f t="shared" si="94"/>
        <v>#REF!</v>
      </c>
      <c r="P120" s="233" t="e">
        <f t="shared" si="94"/>
        <v>#REF!</v>
      </c>
      <c r="Q120" s="233" t="e">
        <f t="shared" si="94"/>
        <v>#REF!</v>
      </c>
      <c r="R120" s="225" t="e">
        <f t="shared" si="48"/>
        <v>#REF!</v>
      </c>
      <c r="S120" s="226" t="e">
        <f t="shared" si="4"/>
        <v>#REF!</v>
      </c>
      <c r="T120" s="205" t="e">
        <f t="shared" si="1"/>
        <v>#REF!</v>
      </c>
    </row>
    <row r="121" spans="1:20" ht="55.2" hidden="1" outlineLevel="1">
      <c r="A121" s="219"/>
      <c r="B121" s="219"/>
      <c r="C121" s="220"/>
      <c r="D121" s="231" t="s">
        <v>137</v>
      </c>
      <c r="E121" s="233" t="e">
        <f>#REF!</f>
        <v>#REF!</v>
      </c>
      <c r="F121" s="233" t="e">
        <f t="shared" si="50"/>
        <v>#REF!</v>
      </c>
      <c r="G121" s="233" t="e">
        <f t="shared" ref="G121:Q121" si="95">F121</f>
        <v>#REF!</v>
      </c>
      <c r="H121" s="233" t="e">
        <f t="shared" si="95"/>
        <v>#REF!</v>
      </c>
      <c r="I121" s="233" t="e">
        <f t="shared" si="95"/>
        <v>#REF!</v>
      </c>
      <c r="J121" s="233" t="e">
        <f t="shared" si="95"/>
        <v>#REF!</v>
      </c>
      <c r="K121" s="233" t="e">
        <f t="shared" si="95"/>
        <v>#REF!</v>
      </c>
      <c r="L121" s="233" t="e">
        <f t="shared" si="95"/>
        <v>#REF!</v>
      </c>
      <c r="M121" s="233" t="e">
        <f t="shared" si="95"/>
        <v>#REF!</v>
      </c>
      <c r="N121" s="233" t="e">
        <f t="shared" si="95"/>
        <v>#REF!</v>
      </c>
      <c r="O121" s="233" t="e">
        <f t="shared" si="95"/>
        <v>#REF!</v>
      </c>
      <c r="P121" s="233" t="e">
        <f t="shared" si="95"/>
        <v>#REF!</v>
      </c>
      <c r="Q121" s="233" t="e">
        <f t="shared" si="95"/>
        <v>#REF!</v>
      </c>
      <c r="R121" s="225" t="e">
        <f t="shared" si="48"/>
        <v>#REF!</v>
      </c>
      <c r="S121" s="226" t="e">
        <f t="shared" si="4"/>
        <v>#REF!</v>
      </c>
      <c r="T121" s="205" t="e">
        <f t="shared" si="1"/>
        <v>#REF!</v>
      </c>
    </row>
    <row r="122" spans="1:20" ht="27.6" hidden="1" outlineLevel="1">
      <c r="A122" s="219"/>
      <c r="B122" s="219"/>
      <c r="C122" s="220"/>
      <c r="D122" s="231" t="s">
        <v>138</v>
      </c>
      <c r="E122" s="233" t="e">
        <f>#REF!</f>
        <v>#REF!</v>
      </c>
      <c r="F122" s="233" t="e">
        <f t="shared" si="50"/>
        <v>#REF!</v>
      </c>
      <c r="G122" s="233" t="e">
        <f t="shared" ref="G122:Q122" si="96">F122</f>
        <v>#REF!</v>
      </c>
      <c r="H122" s="233" t="e">
        <f t="shared" si="96"/>
        <v>#REF!</v>
      </c>
      <c r="I122" s="233" t="e">
        <f t="shared" si="96"/>
        <v>#REF!</v>
      </c>
      <c r="J122" s="233" t="e">
        <f t="shared" si="96"/>
        <v>#REF!</v>
      </c>
      <c r="K122" s="233" t="e">
        <f t="shared" si="96"/>
        <v>#REF!</v>
      </c>
      <c r="L122" s="233" t="e">
        <f t="shared" si="96"/>
        <v>#REF!</v>
      </c>
      <c r="M122" s="233" t="e">
        <f t="shared" si="96"/>
        <v>#REF!</v>
      </c>
      <c r="N122" s="233" t="e">
        <f t="shared" si="96"/>
        <v>#REF!</v>
      </c>
      <c r="O122" s="233" t="e">
        <f t="shared" si="96"/>
        <v>#REF!</v>
      </c>
      <c r="P122" s="233" t="e">
        <f t="shared" si="96"/>
        <v>#REF!</v>
      </c>
      <c r="Q122" s="233" t="e">
        <f t="shared" si="96"/>
        <v>#REF!</v>
      </c>
      <c r="R122" s="225" t="e">
        <f t="shared" si="48"/>
        <v>#REF!</v>
      </c>
      <c r="S122" s="226" t="e">
        <f t="shared" si="4"/>
        <v>#REF!</v>
      </c>
      <c r="T122" s="205" t="e">
        <f t="shared" si="1"/>
        <v>#REF!</v>
      </c>
    </row>
    <row r="123" spans="1:20" ht="27.6" hidden="1" outlineLevel="1">
      <c r="A123" s="219"/>
      <c r="B123" s="219"/>
      <c r="C123" s="220"/>
      <c r="D123" s="232" t="s">
        <v>139</v>
      </c>
      <c r="E123" s="233" t="e">
        <f>#REF!</f>
        <v>#REF!</v>
      </c>
      <c r="F123" s="233" t="e">
        <f t="shared" si="50"/>
        <v>#REF!</v>
      </c>
      <c r="G123" s="233" t="e">
        <f t="shared" ref="G123:Q123" si="97">F123</f>
        <v>#REF!</v>
      </c>
      <c r="H123" s="233" t="e">
        <f t="shared" si="97"/>
        <v>#REF!</v>
      </c>
      <c r="I123" s="233" t="e">
        <f t="shared" si="97"/>
        <v>#REF!</v>
      </c>
      <c r="J123" s="233" t="e">
        <f t="shared" si="97"/>
        <v>#REF!</v>
      </c>
      <c r="K123" s="233" t="e">
        <f t="shared" si="97"/>
        <v>#REF!</v>
      </c>
      <c r="L123" s="233" t="e">
        <f t="shared" si="97"/>
        <v>#REF!</v>
      </c>
      <c r="M123" s="233" t="e">
        <f t="shared" si="97"/>
        <v>#REF!</v>
      </c>
      <c r="N123" s="233" t="e">
        <f t="shared" si="97"/>
        <v>#REF!</v>
      </c>
      <c r="O123" s="233" t="e">
        <f t="shared" si="97"/>
        <v>#REF!</v>
      </c>
      <c r="P123" s="233" t="e">
        <f t="shared" si="97"/>
        <v>#REF!</v>
      </c>
      <c r="Q123" s="233" t="e">
        <f t="shared" si="97"/>
        <v>#REF!</v>
      </c>
      <c r="R123" s="225" t="e">
        <f t="shared" si="48"/>
        <v>#REF!</v>
      </c>
      <c r="S123" s="226" t="e">
        <f t="shared" si="4"/>
        <v>#REF!</v>
      </c>
      <c r="T123" s="205" t="e">
        <f t="shared" si="1"/>
        <v>#REF!</v>
      </c>
    </row>
    <row r="124" spans="1:20" ht="41.4" hidden="1" outlineLevel="1">
      <c r="A124" s="219"/>
      <c r="B124" s="219"/>
      <c r="C124" s="220"/>
      <c r="D124" s="231" t="s">
        <v>140</v>
      </c>
      <c r="E124" s="233" t="e">
        <f>#REF!</f>
        <v>#REF!</v>
      </c>
      <c r="F124" s="233" t="e">
        <f t="shared" si="50"/>
        <v>#REF!</v>
      </c>
      <c r="G124" s="233" t="e">
        <f t="shared" ref="G124:Q124" si="98">F124</f>
        <v>#REF!</v>
      </c>
      <c r="H124" s="233" t="e">
        <f t="shared" si="98"/>
        <v>#REF!</v>
      </c>
      <c r="I124" s="233" t="e">
        <f t="shared" si="98"/>
        <v>#REF!</v>
      </c>
      <c r="J124" s="233" t="e">
        <f t="shared" si="98"/>
        <v>#REF!</v>
      </c>
      <c r="K124" s="233" t="e">
        <f t="shared" si="98"/>
        <v>#REF!</v>
      </c>
      <c r="L124" s="233" t="e">
        <f t="shared" si="98"/>
        <v>#REF!</v>
      </c>
      <c r="M124" s="233" t="e">
        <f t="shared" si="98"/>
        <v>#REF!</v>
      </c>
      <c r="N124" s="233" t="e">
        <f t="shared" si="98"/>
        <v>#REF!</v>
      </c>
      <c r="O124" s="233" t="e">
        <f t="shared" si="98"/>
        <v>#REF!</v>
      </c>
      <c r="P124" s="233" t="e">
        <f t="shared" si="98"/>
        <v>#REF!</v>
      </c>
      <c r="Q124" s="233" t="e">
        <f t="shared" si="98"/>
        <v>#REF!</v>
      </c>
      <c r="R124" s="225" t="e">
        <f t="shared" si="48"/>
        <v>#REF!</v>
      </c>
      <c r="S124" s="226" t="e">
        <f t="shared" si="4"/>
        <v>#REF!</v>
      </c>
      <c r="T124" s="205" t="e">
        <f t="shared" si="1"/>
        <v>#REF!</v>
      </c>
    </row>
    <row r="125" spans="1:20" ht="15.6" hidden="1" outlineLevel="1">
      <c r="A125" s="219"/>
      <c r="B125" s="219"/>
      <c r="C125" s="220"/>
      <c r="D125" s="231" t="s">
        <v>141</v>
      </c>
      <c r="E125" s="233" t="e">
        <f>#REF!</f>
        <v>#REF!</v>
      </c>
      <c r="F125" s="233" t="e">
        <f t="shared" si="50"/>
        <v>#REF!</v>
      </c>
      <c r="G125" s="233" t="e">
        <f t="shared" ref="G125:Q125" si="99">F125</f>
        <v>#REF!</v>
      </c>
      <c r="H125" s="233" t="e">
        <f t="shared" si="99"/>
        <v>#REF!</v>
      </c>
      <c r="I125" s="233" t="e">
        <f t="shared" si="99"/>
        <v>#REF!</v>
      </c>
      <c r="J125" s="233" t="e">
        <f t="shared" si="99"/>
        <v>#REF!</v>
      </c>
      <c r="K125" s="233" t="e">
        <f t="shared" si="99"/>
        <v>#REF!</v>
      </c>
      <c r="L125" s="233" t="e">
        <f t="shared" si="99"/>
        <v>#REF!</v>
      </c>
      <c r="M125" s="233" t="e">
        <f t="shared" si="99"/>
        <v>#REF!</v>
      </c>
      <c r="N125" s="233" t="e">
        <f t="shared" si="99"/>
        <v>#REF!</v>
      </c>
      <c r="O125" s="233" t="e">
        <f t="shared" si="99"/>
        <v>#REF!</v>
      </c>
      <c r="P125" s="233" t="e">
        <f t="shared" si="99"/>
        <v>#REF!</v>
      </c>
      <c r="Q125" s="233" t="e">
        <f t="shared" si="99"/>
        <v>#REF!</v>
      </c>
      <c r="R125" s="225" t="e">
        <f t="shared" si="48"/>
        <v>#REF!</v>
      </c>
      <c r="S125" s="226" t="e">
        <f t="shared" si="4"/>
        <v>#REF!</v>
      </c>
      <c r="T125" s="205" t="e">
        <f t="shared" si="1"/>
        <v>#REF!</v>
      </c>
    </row>
    <row r="126" spans="1:20" ht="15.6" hidden="1" outlineLevel="1">
      <c r="A126" s="219"/>
      <c r="B126" s="219"/>
      <c r="C126" s="220"/>
      <c r="D126" s="232" t="s">
        <v>142</v>
      </c>
      <c r="E126" s="233" t="e">
        <f>#REF!</f>
        <v>#REF!</v>
      </c>
      <c r="F126" s="233" t="e">
        <f t="shared" si="50"/>
        <v>#REF!</v>
      </c>
      <c r="G126" s="233" t="e">
        <f t="shared" ref="G126:Q126" si="100">F126</f>
        <v>#REF!</v>
      </c>
      <c r="H126" s="233" t="e">
        <f t="shared" si="100"/>
        <v>#REF!</v>
      </c>
      <c r="I126" s="233" t="e">
        <f t="shared" si="100"/>
        <v>#REF!</v>
      </c>
      <c r="J126" s="233" t="e">
        <f t="shared" si="100"/>
        <v>#REF!</v>
      </c>
      <c r="K126" s="233" t="e">
        <f t="shared" si="100"/>
        <v>#REF!</v>
      </c>
      <c r="L126" s="233" t="e">
        <f t="shared" si="100"/>
        <v>#REF!</v>
      </c>
      <c r="M126" s="233" t="e">
        <f t="shared" si="100"/>
        <v>#REF!</v>
      </c>
      <c r="N126" s="233" t="e">
        <f t="shared" si="100"/>
        <v>#REF!</v>
      </c>
      <c r="O126" s="233" t="e">
        <f t="shared" si="100"/>
        <v>#REF!</v>
      </c>
      <c r="P126" s="233" t="e">
        <f t="shared" si="100"/>
        <v>#REF!</v>
      </c>
      <c r="Q126" s="233" t="e">
        <f t="shared" si="100"/>
        <v>#REF!</v>
      </c>
      <c r="R126" s="225" t="e">
        <f t="shared" si="48"/>
        <v>#REF!</v>
      </c>
      <c r="S126" s="226" t="e">
        <f t="shared" si="4"/>
        <v>#REF!</v>
      </c>
      <c r="T126" s="205" t="e">
        <f t="shared" si="1"/>
        <v>#REF!</v>
      </c>
    </row>
    <row r="127" spans="1:20" ht="15.6" collapsed="1">
      <c r="A127" s="219"/>
      <c r="B127" s="219"/>
      <c r="C127" s="220"/>
      <c r="D127" s="232" t="s">
        <v>143</v>
      </c>
      <c r="E127" s="233" t="e">
        <f>#REF!</f>
        <v>#REF!</v>
      </c>
      <c r="F127" s="233" t="e">
        <f t="shared" si="50"/>
        <v>#REF!</v>
      </c>
      <c r="G127" s="233" t="e">
        <f t="shared" ref="G127:Q127" si="101">F127</f>
        <v>#REF!</v>
      </c>
      <c r="H127" s="233" t="e">
        <f t="shared" si="101"/>
        <v>#REF!</v>
      </c>
      <c r="I127" s="233" t="e">
        <f t="shared" si="101"/>
        <v>#REF!</v>
      </c>
      <c r="J127" s="233" t="e">
        <f t="shared" si="101"/>
        <v>#REF!</v>
      </c>
      <c r="K127" s="233" t="e">
        <f t="shared" si="101"/>
        <v>#REF!</v>
      </c>
      <c r="L127" s="233" t="e">
        <f t="shared" si="101"/>
        <v>#REF!</v>
      </c>
      <c r="M127" s="233" t="e">
        <f t="shared" si="101"/>
        <v>#REF!</v>
      </c>
      <c r="N127" s="233" t="e">
        <f t="shared" si="101"/>
        <v>#REF!</v>
      </c>
      <c r="O127" s="233" t="e">
        <f t="shared" si="101"/>
        <v>#REF!</v>
      </c>
      <c r="P127" s="233" t="e">
        <f t="shared" si="101"/>
        <v>#REF!</v>
      </c>
      <c r="Q127" s="233" t="e">
        <f t="shared" si="101"/>
        <v>#REF!</v>
      </c>
      <c r="R127" s="225" t="e">
        <f t="shared" si="48"/>
        <v>#REF!</v>
      </c>
      <c r="S127" s="226" t="e">
        <f t="shared" si="4"/>
        <v>#REF!</v>
      </c>
      <c r="T127" s="205" t="e">
        <f t="shared" si="1"/>
        <v>#REF!</v>
      </c>
    </row>
    <row r="128" spans="1:20" ht="15.6" hidden="1" outlineLevel="1">
      <c r="A128" s="219"/>
      <c r="B128" s="219"/>
      <c r="C128" s="220"/>
      <c r="D128" s="232" t="s">
        <v>144</v>
      </c>
      <c r="E128" s="233" t="e">
        <f>#REF!</f>
        <v>#REF!</v>
      </c>
      <c r="F128" s="233" t="e">
        <f t="shared" si="50"/>
        <v>#REF!</v>
      </c>
      <c r="G128" s="233" t="e">
        <f t="shared" ref="G128:Q128" si="102">F128</f>
        <v>#REF!</v>
      </c>
      <c r="H128" s="233" t="e">
        <f t="shared" si="102"/>
        <v>#REF!</v>
      </c>
      <c r="I128" s="233" t="e">
        <f t="shared" si="102"/>
        <v>#REF!</v>
      </c>
      <c r="J128" s="233" t="e">
        <f t="shared" si="102"/>
        <v>#REF!</v>
      </c>
      <c r="K128" s="233" t="e">
        <f t="shared" si="102"/>
        <v>#REF!</v>
      </c>
      <c r="L128" s="233" t="e">
        <f t="shared" si="102"/>
        <v>#REF!</v>
      </c>
      <c r="M128" s="233" t="e">
        <f t="shared" si="102"/>
        <v>#REF!</v>
      </c>
      <c r="N128" s="233" t="e">
        <f t="shared" si="102"/>
        <v>#REF!</v>
      </c>
      <c r="O128" s="233" t="e">
        <f t="shared" si="102"/>
        <v>#REF!</v>
      </c>
      <c r="P128" s="233" t="e">
        <f t="shared" si="102"/>
        <v>#REF!</v>
      </c>
      <c r="Q128" s="233" t="e">
        <f t="shared" si="102"/>
        <v>#REF!</v>
      </c>
      <c r="R128" s="225" t="e">
        <f t="shared" si="48"/>
        <v>#REF!</v>
      </c>
      <c r="S128" s="226" t="e">
        <f t="shared" si="4"/>
        <v>#REF!</v>
      </c>
      <c r="T128" s="205" t="e">
        <f t="shared" si="1"/>
        <v>#REF!</v>
      </c>
    </row>
    <row r="129" spans="1:20" ht="27.6" hidden="1" outlineLevel="1">
      <c r="A129" s="219"/>
      <c r="B129" s="219"/>
      <c r="C129" s="220"/>
      <c r="D129" s="232" t="s">
        <v>145</v>
      </c>
      <c r="E129" s="233" t="e">
        <f>#REF!</f>
        <v>#REF!</v>
      </c>
      <c r="F129" s="233" t="e">
        <f t="shared" si="50"/>
        <v>#REF!</v>
      </c>
      <c r="G129" s="233" t="e">
        <f t="shared" ref="G129:Q129" si="103">F129</f>
        <v>#REF!</v>
      </c>
      <c r="H129" s="233" t="e">
        <f t="shared" si="103"/>
        <v>#REF!</v>
      </c>
      <c r="I129" s="233" t="e">
        <f t="shared" si="103"/>
        <v>#REF!</v>
      </c>
      <c r="J129" s="233" t="e">
        <f t="shared" si="103"/>
        <v>#REF!</v>
      </c>
      <c r="K129" s="233" t="e">
        <f t="shared" si="103"/>
        <v>#REF!</v>
      </c>
      <c r="L129" s="233" t="e">
        <f t="shared" si="103"/>
        <v>#REF!</v>
      </c>
      <c r="M129" s="233" t="e">
        <f t="shared" si="103"/>
        <v>#REF!</v>
      </c>
      <c r="N129" s="233" t="e">
        <f t="shared" si="103"/>
        <v>#REF!</v>
      </c>
      <c r="O129" s="233" t="e">
        <f t="shared" si="103"/>
        <v>#REF!</v>
      </c>
      <c r="P129" s="233" t="e">
        <f t="shared" si="103"/>
        <v>#REF!</v>
      </c>
      <c r="Q129" s="233" t="e">
        <f t="shared" si="103"/>
        <v>#REF!</v>
      </c>
      <c r="R129" s="225" t="e">
        <f t="shared" si="48"/>
        <v>#REF!</v>
      </c>
      <c r="S129" s="226" t="e">
        <f t="shared" si="4"/>
        <v>#REF!</v>
      </c>
      <c r="T129" s="205" t="e">
        <f t="shared" si="1"/>
        <v>#REF!</v>
      </c>
    </row>
    <row r="130" spans="1:20" ht="27.6" hidden="1" outlineLevel="1">
      <c r="A130" s="219"/>
      <c r="B130" s="219"/>
      <c r="C130" s="220"/>
      <c r="D130" s="232" t="s">
        <v>146</v>
      </c>
      <c r="E130" s="233" t="e">
        <f>#REF!</f>
        <v>#REF!</v>
      </c>
      <c r="F130" s="233" t="e">
        <f t="shared" si="50"/>
        <v>#REF!</v>
      </c>
      <c r="G130" s="233" t="e">
        <f t="shared" ref="G130:Q130" si="104">F130</f>
        <v>#REF!</v>
      </c>
      <c r="H130" s="233" t="e">
        <f t="shared" si="104"/>
        <v>#REF!</v>
      </c>
      <c r="I130" s="233" t="e">
        <f t="shared" si="104"/>
        <v>#REF!</v>
      </c>
      <c r="J130" s="233" t="e">
        <f t="shared" si="104"/>
        <v>#REF!</v>
      </c>
      <c r="K130" s="233" t="e">
        <f t="shared" si="104"/>
        <v>#REF!</v>
      </c>
      <c r="L130" s="233" t="e">
        <f t="shared" si="104"/>
        <v>#REF!</v>
      </c>
      <c r="M130" s="233" t="e">
        <f t="shared" si="104"/>
        <v>#REF!</v>
      </c>
      <c r="N130" s="233" t="e">
        <f t="shared" si="104"/>
        <v>#REF!</v>
      </c>
      <c r="O130" s="233" t="e">
        <f t="shared" si="104"/>
        <v>#REF!</v>
      </c>
      <c r="P130" s="233" t="e">
        <f t="shared" si="104"/>
        <v>#REF!</v>
      </c>
      <c r="Q130" s="233" t="e">
        <f t="shared" si="104"/>
        <v>#REF!</v>
      </c>
      <c r="R130" s="225" t="e">
        <f t="shared" si="48"/>
        <v>#REF!</v>
      </c>
      <c r="S130" s="226" t="e">
        <f t="shared" si="4"/>
        <v>#REF!</v>
      </c>
      <c r="T130" s="205" t="e">
        <f t="shared" si="1"/>
        <v>#REF!</v>
      </c>
    </row>
    <row r="131" spans="1:20" ht="15.6" hidden="1" outlineLevel="1">
      <c r="A131" s="219"/>
      <c r="B131" s="219"/>
      <c r="C131" s="220"/>
      <c r="D131" s="232" t="s">
        <v>147</v>
      </c>
      <c r="E131" s="233" t="e">
        <f>#REF!</f>
        <v>#REF!</v>
      </c>
      <c r="F131" s="233" t="e">
        <f t="shared" si="50"/>
        <v>#REF!</v>
      </c>
      <c r="G131" s="233" t="e">
        <f t="shared" ref="G131:Q131" si="105">F131</f>
        <v>#REF!</v>
      </c>
      <c r="H131" s="233" t="e">
        <f t="shared" si="105"/>
        <v>#REF!</v>
      </c>
      <c r="I131" s="233" t="e">
        <f t="shared" si="105"/>
        <v>#REF!</v>
      </c>
      <c r="J131" s="233" t="e">
        <f t="shared" si="105"/>
        <v>#REF!</v>
      </c>
      <c r="K131" s="233" t="e">
        <f t="shared" si="105"/>
        <v>#REF!</v>
      </c>
      <c r="L131" s="233" t="e">
        <f t="shared" si="105"/>
        <v>#REF!</v>
      </c>
      <c r="M131" s="233" t="e">
        <f t="shared" si="105"/>
        <v>#REF!</v>
      </c>
      <c r="N131" s="233" t="e">
        <f t="shared" si="105"/>
        <v>#REF!</v>
      </c>
      <c r="O131" s="233" t="e">
        <f t="shared" si="105"/>
        <v>#REF!</v>
      </c>
      <c r="P131" s="233" t="e">
        <f t="shared" si="105"/>
        <v>#REF!</v>
      </c>
      <c r="Q131" s="233" t="e">
        <f t="shared" si="105"/>
        <v>#REF!</v>
      </c>
      <c r="R131" s="225" t="e">
        <f t="shared" si="48"/>
        <v>#REF!</v>
      </c>
      <c r="S131" s="226" t="e">
        <f t="shared" si="4"/>
        <v>#REF!</v>
      </c>
      <c r="T131" s="205" t="e">
        <f t="shared" si="1"/>
        <v>#REF!</v>
      </c>
    </row>
    <row r="132" spans="1:20" ht="15.6" hidden="1" outlineLevel="1">
      <c r="A132" s="219"/>
      <c r="B132" s="219"/>
      <c r="C132" s="220"/>
      <c r="D132" s="232" t="s">
        <v>148</v>
      </c>
      <c r="E132" s="233" t="e">
        <f>#REF!</f>
        <v>#REF!</v>
      </c>
      <c r="F132" s="233" t="e">
        <f t="shared" si="50"/>
        <v>#REF!</v>
      </c>
      <c r="G132" s="233" t="e">
        <f t="shared" ref="G132:Q132" si="106">F132</f>
        <v>#REF!</v>
      </c>
      <c r="H132" s="233" t="e">
        <f t="shared" si="106"/>
        <v>#REF!</v>
      </c>
      <c r="I132" s="233" t="e">
        <f t="shared" si="106"/>
        <v>#REF!</v>
      </c>
      <c r="J132" s="233" t="e">
        <f t="shared" si="106"/>
        <v>#REF!</v>
      </c>
      <c r="K132" s="233" t="e">
        <f t="shared" si="106"/>
        <v>#REF!</v>
      </c>
      <c r="L132" s="233" t="e">
        <f t="shared" si="106"/>
        <v>#REF!</v>
      </c>
      <c r="M132" s="233" t="e">
        <f t="shared" si="106"/>
        <v>#REF!</v>
      </c>
      <c r="N132" s="233" t="e">
        <f t="shared" si="106"/>
        <v>#REF!</v>
      </c>
      <c r="O132" s="233" t="e">
        <f t="shared" si="106"/>
        <v>#REF!</v>
      </c>
      <c r="P132" s="233" t="e">
        <f t="shared" si="106"/>
        <v>#REF!</v>
      </c>
      <c r="Q132" s="233" t="e">
        <f t="shared" si="106"/>
        <v>#REF!</v>
      </c>
      <c r="R132" s="225" t="e">
        <f t="shared" si="48"/>
        <v>#REF!</v>
      </c>
      <c r="S132" s="226" t="e">
        <f t="shared" si="4"/>
        <v>#REF!</v>
      </c>
      <c r="T132" s="205" t="e">
        <f t="shared" si="1"/>
        <v>#REF!</v>
      </c>
    </row>
    <row r="133" spans="1:20" ht="27.6" hidden="1" outlineLevel="1">
      <c r="A133" s="219"/>
      <c r="B133" s="219"/>
      <c r="C133" s="220"/>
      <c r="D133" s="232" t="s">
        <v>149</v>
      </c>
      <c r="E133" s="233" t="e">
        <f>#REF!</f>
        <v>#REF!</v>
      </c>
      <c r="F133" s="233" t="e">
        <f t="shared" si="50"/>
        <v>#REF!</v>
      </c>
      <c r="G133" s="233" t="e">
        <f t="shared" ref="G133:Q133" si="107">F133</f>
        <v>#REF!</v>
      </c>
      <c r="H133" s="233" t="e">
        <f t="shared" si="107"/>
        <v>#REF!</v>
      </c>
      <c r="I133" s="233" t="e">
        <f t="shared" si="107"/>
        <v>#REF!</v>
      </c>
      <c r="J133" s="233" t="e">
        <f t="shared" si="107"/>
        <v>#REF!</v>
      </c>
      <c r="K133" s="233" t="e">
        <f t="shared" si="107"/>
        <v>#REF!</v>
      </c>
      <c r="L133" s="233" t="e">
        <f t="shared" si="107"/>
        <v>#REF!</v>
      </c>
      <c r="M133" s="233" t="e">
        <f t="shared" si="107"/>
        <v>#REF!</v>
      </c>
      <c r="N133" s="233" t="e">
        <f t="shared" si="107"/>
        <v>#REF!</v>
      </c>
      <c r="O133" s="233" t="e">
        <f t="shared" si="107"/>
        <v>#REF!</v>
      </c>
      <c r="P133" s="233" t="e">
        <f t="shared" si="107"/>
        <v>#REF!</v>
      </c>
      <c r="Q133" s="233" t="e">
        <f t="shared" si="107"/>
        <v>#REF!</v>
      </c>
      <c r="R133" s="225" t="e">
        <f t="shared" si="48"/>
        <v>#REF!</v>
      </c>
      <c r="S133" s="226" t="e">
        <f t="shared" si="4"/>
        <v>#REF!</v>
      </c>
      <c r="T133" s="205" t="e">
        <f t="shared" si="1"/>
        <v>#REF!</v>
      </c>
    </row>
    <row r="134" spans="1:20" ht="15.6" collapsed="1">
      <c r="A134" s="219"/>
      <c r="B134" s="219"/>
      <c r="C134" s="220"/>
      <c r="D134" s="232" t="s">
        <v>252</v>
      </c>
      <c r="E134" s="233" t="e">
        <f>#REF!</f>
        <v>#REF!</v>
      </c>
      <c r="F134" s="233" t="e">
        <f t="shared" si="50"/>
        <v>#REF!</v>
      </c>
      <c r="G134" s="233" t="e">
        <f t="shared" ref="G134:Q134" si="108">F134</f>
        <v>#REF!</v>
      </c>
      <c r="H134" s="233" t="e">
        <f t="shared" si="108"/>
        <v>#REF!</v>
      </c>
      <c r="I134" s="233" t="e">
        <f t="shared" si="108"/>
        <v>#REF!</v>
      </c>
      <c r="J134" s="233" t="e">
        <f t="shared" si="108"/>
        <v>#REF!</v>
      </c>
      <c r="K134" s="233" t="e">
        <f t="shared" si="108"/>
        <v>#REF!</v>
      </c>
      <c r="L134" s="233" t="e">
        <f t="shared" si="108"/>
        <v>#REF!</v>
      </c>
      <c r="M134" s="233" t="e">
        <f t="shared" si="108"/>
        <v>#REF!</v>
      </c>
      <c r="N134" s="233" t="e">
        <f t="shared" si="108"/>
        <v>#REF!</v>
      </c>
      <c r="O134" s="233" t="e">
        <f t="shared" si="108"/>
        <v>#REF!</v>
      </c>
      <c r="P134" s="233" t="e">
        <f t="shared" si="108"/>
        <v>#REF!</v>
      </c>
      <c r="Q134" s="233" t="e">
        <f t="shared" si="108"/>
        <v>#REF!</v>
      </c>
      <c r="R134" s="225" t="e">
        <f t="shared" si="48"/>
        <v>#REF!</v>
      </c>
      <c r="S134" s="226" t="e">
        <f t="shared" si="4"/>
        <v>#REF!</v>
      </c>
      <c r="T134" s="205" t="e">
        <f t="shared" si="1"/>
        <v>#REF!</v>
      </c>
    </row>
    <row r="135" spans="1:20" ht="15.6" hidden="1" outlineLevel="1">
      <c r="A135" s="219"/>
      <c r="B135" s="219"/>
      <c r="C135" s="220"/>
      <c r="D135" s="232" t="s">
        <v>151</v>
      </c>
      <c r="E135" s="233" t="e">
        <f>#REF!</f>
        <v>#REF!</v>
      </c>
      <c r="F135" s="233" t="e">
        <f t="shared" si="50"/>
        <v>#REF!</v>
      </c>
      <c r="G135" s="233" t="e">
        <f t="shared" ref="G135:Q135" si="109">F135</f>
        <v>#REF!</v>
      </c>
      <c r="H135" s="233" t="e">
        <f t="shared" si="109"/>
        <v>#REF!</v>
      </c>
      <c r="I135" s="233" t="e">
        <f t="shared" si="109"/>
        <v>#REF!</v>
      </c>
      <c r="J135" s="233" t="e">
        <f t="shared" si="109"/>
        <v>#REF!</v>
      </c>
      <c r="K135" s="233" t="e">
        <f t="shared" si="109"/>
        <v>#REF!</v>
      </c>
      <c r="L135" s="233" t="e">
        <f t="shared" si="109"/>
        <v>#REF!</v>
      </c>
      <c r="M135" s="233" t="e">
        <f t="shared" si="109"/>
        <v>#REF!</v>
      </c>
      <c r="N135" s="233" t="e">
        <f t="shared" si="109"/>
        <v>#REF!</v>
      </c>
      <c r="O135" s="233" t="e">
        <f t="shared" si="109"/>
        <v>#REF!</v>
      </c>
      <c r="P135" s="233" t="e">
        <f t="shared" si="109"/>
        <v>#REF!</v>
      </c>
      <c r="Q135" s="233" t="e">
        <f t="shared" si="109"/>
        <v>#REF!</v>
      </c>
      <c r="R135" s="225" t="e">
        <f t="shared" si="48"/>
        <v>#REF!</v>
      </c>
      <c r="S135" s="226" t="e">
        <f t="shared" si="4"/>
        <v>#REF!</v>
      </c>
      <c r="T135" s="205" t="e">
        <f t="shared" si="1"/>
        <v>#REF!</v>
      </c>
    </row>
    <row r="136" spans="1:20" ht="27.6" hidden="1" outlineLevel="1">
      <c r="A136" s="219"/>
      <c r="B136" s="219"/>
      <c r="C136" s="220"/>
      <c r="D136" s="232" t="s">
        <v>152</v>
      </c>
      <c r="E136" s="233" t="e">
        <f>#REF!</f>
        <v>#REF!</v>
      </c>
      <c r="F136" s="233" t="e">
        <f t="shared" si="50"/>
        <v>#REF!</v>
      </c>
      <c r="G136" s="233" t="e">
        <f t="shared" ref="G136:Q136" si="110">F136</f>
        <v>#REF!</v>
      </c>
      <c r="H136" s="233" t="e">
        <f t="shared" si="110"/>
        <v>#REF!</v>
      </c>
      <c r="I136" s="233" t="e">
        <f t="shared" si="110"/>
        <v>#REF!</v>
      </c>
      <c r="J136" s="233" t="e">
        <f t="shared" si="110"/>
        <v>#REF!</v>
      </c>
      <c r="K136" s="233" t="e">
        <f t="shared" si="110"/>
        <v>#REF!</v>
      </c>
      <c r="L136" s="233" t="e">
        <f t="shared" si="110"/>
        <v>#REF!</v>
      </c>
      <c r="M136" s="233" t="e">
        <f t="shared" si="110"/>
        <v>#REF!</v>
      </c>
      <c r="N136" s="233" t="e">
        <f t="shared" si="110"/>
        <v>#REF!</v>
      </c>
      <c r="O136" s="233" t="e">
        <f t="shared" si="110"/>
        <v>#REF!</v>
      </c>
      <c r="P136" s="233" t="e">
        <f t="shared" si="110"/>
        <v>#REF!</v>
      </c>
      <c r="Q136" s="233" t="e">
        <f t="shared" si="110"/>
        <v>#REF!</v>
      </c>
      <c r="R136" s="225" t="e">
        <f t="shared" si="48"/>
        <v>#REF!</v>
      </c>
      <c r="S136" s="226" t="e">
        <f t="shared" si="4"/>
        <v>#REF!</v>
      </c>
      <c r="T136" s="205" t="e">
        <f t="shared" si="1"/>
        <v>#REF!</v>
      </c>
    </row>
    <row r="137" spans="1:20" ht="27.6" hidden="1" outlineLevel="1">
      <c r="A137" s="219"/>
      <c r="B137" s="219"/>
      <c r="C137" s="220"/>
      <c r="D137" s="232" t="s">
        <v>315</v>
      </c>
      <c r="E137" s="233" t="e">
        <f>#REF!</f>
        <v>#REF!</v>
      </c>
      <c r="F137" s="233" t="e">
        <f t="shared" si="50"/>
        <v>#REF!</v>
      </c>
      <c r="G137" s="233" t="e">
        <f t="shared" ref="G137:Q137" si="111">F137</f>
        <v>#REF!</v>
      </c>
      <c r="H137" s="233" t="e">
        <f t="shared" si="111"/>
        <v>#REF!</v>
      </c>
      <c r="I137" s="233" t="e">
        <f t="shared" si="111"/>
        <v>#REF!</v>
      </c>
      <c r="J137" s="233" t="e">
        <f t="shared" si="111"/>
        <v>#REF!</v>
      </c>
      <c r="K137" s="233" t="e">
        <f t="shared" si="111"/>
        <v>#REF!</v>
      </c>
      <c r="L137" s="233" t="e">
        <f t="shared" si="111"/>
        <v>#REF!</v>
      </c>
      <c r="M137" s="233" t="e">
        <f t="shared" si="111"/>
        <v>#REF!</v>
      </c>
      <c r="N137" s="233" t="e">
        <f t="shared" si="111"/>
        <v>#REF!</v>
      </c>
      <c r="O137" s="233" t="e">
        <f t="shared" si="111"/>
        <v>#REF!</v>
      </c>
      <c r="P137" s="233" t="e">
        <f t="shared" si="111"/>
        <v>#REF!</v>
      </c>
      <c r="Q137" s="233" t="e">
        <f t="shared" si="111"/>
        <v>#REF!</v>
      </c>
      <c r="R137" s="225" t="e">
        <f t="shared" si="48"/>
        <v>#REF!</v>
      </c>
      <c r="S137" s="226" t="e">
        <f t="shared" si="4"/>
        <v>#REF!</v>
      </c>
      <c r="T137" s="205" t="e">
        <f t="shared" si="1"/>
        <v>#REF!</v>
      </c>
    </row>
    <row r="138" spans="1:20" ht="15.6" hidden="1" outlineLevel="1">
      <c r="A138" s="219"/>
      <c r="B138" s="219"/>
      <c r="C138" s="220"/>
      <c r="D138" s="232" t="s">
        <v>154</v>
      </c>
      <c r="E138" s="233" t="e">
        <f>#REF!</f>
        <v>#REF!</v>
      </c>
      <c r="F138" s="233" t="e">
        <f t="shared" si="50"/>
        <v>#REF!</v>
      </c>
      <c r="G138" s="233" t="e">
        <f t="shared" ref="G138:Q138" si="112">F138</f>
        <v>#REF!</v>
      </c>
      <c r="H138" s="233" t="e">
        <f t="shared" si="112"/>
        <v>#REF!</v>
      </c>
      <c r="I138" s="233" t="e">
        <f t="shared" si="112"/>
        <v>#REF!</v>
      </c>
      <c r="J138" s="233" t="e">
        <f t="shared" si="112"/>
        <v>#REF!</v>
      </c>
      <c r="K138" s="233" t="e">
        <f t="shared" si="112"/>
        <v>#REF!</v>
      </c>
      <c r="L138" s="233" t="e">
        <f t="shared" si="112"/>
        <v>#REF!</v>
      </c>
      <c r="M138" s="233" t="e">
        <f t="shared" si="112"/>
        <v>#REF!</v>
      </c>
      <c r="N138" s="233" t="e">
        <f t="shared" si="112"/>
        <v>#REF!</v>
      </c>
      <c r="O138" s="233" t="e">
        <f t="shared" si="112"/>
        <v>#REF!</v>
      </c>
      <c r="P138" s="233" t="e">
        <f t="shared" si="112"/>
        <v>#REF!</v>
      </c>
      <c r="Q138" s="233" t="e">
        <f t="shared" si="112"/>
        <v>#REF!</v>
      </c>
      <c r="R138" s="225" t="e">
        <f t="shared" si="48"/>
        <v>#REF!</v>
      </c>
      <c r="S138" s="226" t="e">
        <f t="shared" si="4"/>
        <v>#REF!</v>
      </c>
      <c r="T138" s="205" t="e">
        <f t="shared" si="1"/>
        <v>#REF!</v>
      </c>
    </row>
    <row r="139" spans="1:20" ht="27.6" hidden="1" outlineLevel="1">
      <c r="A139" s="219"/>
      <c r="B139" s="219"/>
      <c r="C139" s="220"/>
      <c r="D139" s="232" t="s">
        <v>155</v>
      </c>
      <c r="E139" s="233" t="e">
        <f>#REF!</f>
        <v>#REF!</v>
      </c>
      <c r="F139" s="233" t="e">
        <f t="shared" si="50"/>
        <v>#REF!</v>
      </c>
      <c r="G139" s="233" t="e">
        <f t="shared" ref="G139:Q139" si="113">F139</f>
        <v>#REF!</v>
      </c>
      <c r="H139" s="233" t="e">
        <f t="shared" si="113"/>
        <v>#REF!</v>
      </c>
      <c r="I139" s="233" t="e">
        <f t="shared" si="113"/>
        <v>#REF!</v>
      </c>
      <c r="J139" s="233" t="e">
        <f t="shared" si="113"/>
        <v>#REF!</v>
      </c>
      <c r="K139" s="233" t="e">
        <f t="shared" si="113"/>
        <v>#REF!</v>
      </c>
      <c r="L139" s="233" t="e">
        <f t="shared" si="113"/>
        <v>#REF!</v>
      </c>
      <c r="M139" s="233" t="e">
        <f t="shared" si="113"/>
        <v>#REF!</v>
      </c>
      <c r="N139" s="233" t="e">
        <f t="shared" si="113"/>
        <v>#REF!</v>
      </c>
      <c r="O139" s="233" t="e">
        <f t="shared" si="113"/>
        <v>#REF!</v>
      </c>
      <c r="P139" s="233" t="e">
        <f t="shared" si="113"/>
        <v>#REF!</v>
      </c>
      <c r="Q139" s="233" t="e">
        <f t="shared" si="113"/>
        <v>#REF!</v>
      </c>
      <c r="R139" s="225" t="e">
        <f t="shared" si="48"/>
        <v>#REF!</v>
      </c>
      <c r="S139" s="226" t="e">
        <f t="shared" si="4"/>
        <v>#REF!</v>
      </c>
      <c r="T139" s="205" t="e">
        <f t="shared" si="1"/>
        <v>#REF!</v>
      </c>
    </row>
    <row r="140" spans="1:20" ht="27.6" hidden="1" outlineLevel="1">
      <c r="A140" s="219"/>
      <c r="B140" s="219"/>
      <c r="C140" s="220"/>
      <c r="D140" s="232" t="s">
        <v>156</v>
      </c>
      <c r="E140" s="233" t="e">
        <f>#REF!</f>
        <v>#REF!</v>
      </c>
      <c r="F140" s="233" t="e">
        <f t="shared" si="50"/>
        <v>#REF!</v>
      </c>
      <c r="G140" s="233" t="e">
        <f t="shared" ref="G140:Q140" si="114">F140</f>
        <v>#REF!</v>
      </c>
      <c r="H140" s="233" t="e">
        <f t="shared" si="114"/>
        <v>#REF!</v>
      </c>
      <c r="I140" s="233" t="e">
        <f t="shared" si="114"/>
        <v>#REF!</v>
      </c>
      <c r="J140" s="233" t="e">
        <f t="shared" si="114"/>
        <v>#REF!</v>
      </c>
      <c r="K140" s="233" t="e">
        <f t="shared" si="114"/>
        <v>#REF!</v>
      </c>
      <c r="L140" s="233" t="e">
        <f t="shared" si="114"/>
        <v>#REF!</v>
      </c>
      <c r="M140" s="233" t="e">
        <f t="shared" si="114"/>
        <v>#REF!</v>
      </c>
      <c r="N140" s="233" t="e">
        <f t="shared" si="114"/>
        <v>#REF!</v>
      </c>
      <c r="O140" s="233" t="e">
        <f t="shared" si="114"/>
        <v>#REF!</v>
      </c>
      <c r="P140" s="233" t="e">
        <f t="shared" si="114"/>
        <v>#REF!</v>
      </c>
      <c r="Q140" s="233" t="e">
        <f t="shared" si="114"/>
        <v>#REF!</v>
      </c>
      <c r="R140" s="225" t="e">
        <f t="shared" si="48"/>
        <v>#REF!</v>
      </c>
      <c r="S140" s="226" t="e">
        <f t="shared" si="4"/>
        <v>#REF!</v>
      </c>
      <c r="T140" s="205" t="e">
        <f t="shared" si="1"/>
        <v>#REF!</v>
      </c>
    </row>
    <row r="141" spans="1:20" ht="41.4" hidden="1" outlineLevel="1">
      <c r="A141" s="219"/>
      <c r="B141" s="219"/>
      <c r="C141" s="220"/>
      <c r="D141" s="232" t="s">
        <v>157</v>
      </c>
      <c r="E141" s="233" t="e">
        <f>#REF!</f>
        <v>#REF!</v>
      </c>
      <c r="F141" s="233" t="e">
        <f t="shared" si="50"/>
        <v>#REF!</v>
      </c>
      <c r="G141" s="233" t="e">
        <f t="shared" ref="G141:Q141" si="115">F141</f>
        <v>#REF!</v>
      </c>
      <c r="H141" s="233" t="e">
        <f t="shared" si="115"/>
        <v>#REF!</v>
      </c>
      <c r="I141" s="233" t="e">
        <f t="shared" si="115"/>
        <v>#REF!</v>
      </c>
      <c r="J141" s="233" t="e">
        <f t="shared" si="115"/>
        <v>#REF!</v>
      </c>
      <c r="K141" s="233" t="e">
        <f t="shared" si="115"/>
        <v>#REF!</v>
      </c>
      <c r="L141" s="233" t="e">
        <f t="shared" si="115"/>
        <v>#REF!</v>
      </c>
      <c r="M141" s="233" t="e">
        <f t="shared" si="115"/>
        <v>#REF!</v>
      </c>
      <c r="N141" s="233" t="e">
        <f t="shared" si="115"/>
        <v>#REF!</v>
      </c>
      <c r="O141" s="233" t="e">
        <f t="shared" si="115"/>
        <v>#REF!</v>
      </c>
      <c r="P141" s="233" t="e">
        <f t="shared" si="115"/>
        <v>#REF!</v>
      </c>
      <c r="Q141" s="233" t="e">
        <f t="shared" si="115"/>
        <v>#REF!</v>
      </c>
      <c r="R141" s="225" t="e">
        <f t="shared" si="48"/>
        <v>#REF!</v>
      </c>
      <c r="S141" s="226" t="e">
        <f t="shared" si="4"/>
        <v>#REF!</v>
      </c>
      <c r="T141" s="205" t="e">
        <f t="shared" si="1"/>
        <v>#REF!</v>
      </c>
    </row>
    <row r="142" spans="1:20" ht="27.6" hidden="1" outlineLevel="1">
      <c r="A142" s="219"/>
      <c r="B142" s="219"/>
      <c r="C142" s="220"/>
      <c r="D142" s="232" t="s">
        <v>158</v>
      </c>
      <c r="E142" s="233" t="e">
        <f>#REF!</f>
        <v>#REF!</v>
      </c>
      <c r="F142" s="233" t="e">
        <f t="shared" si="50"/>
        <v>#REF!</v>
      </c>
      <c r="G142" s="233" t="e">
        <f t="shared" ref="G142:Q142" si="116">F142</f>
        <v>#REF!</v>
      </c>
      <c r="H142" s="233" t="e">
        <f t="shared" si="116"/>
        <v>#REF!</v>
      </c>
      <c r="I142" s="233" t="e">
        <f t="shared" si="116"/>
        <v>#REF!</v>
      </c>
      <c r="J142" s="233" t="e">
        <f t="shared" si="116"/>
        <v>#REF!</v>
      </c>
      <c r="K142" s="233" t="e">
        <f t="shared" si="116"/>
        <v>#REF!</v>
      </c>
      <c r="L142" s="233" t="e">
        <f t="shared" si="116"/>
        <v>#REF!</v>
      </c>
      <c r="M142" s="233" t="e">
        <f t="shared" si="116"/>
        <v>#REF!</v>
      </c>
      <c r="N142" s="233" t="e">
        <f t="shared" si="116"/>
        <v>#REF!</v>
      </c>
      <c r="O142" s="233" t="e">
        <f t="shared" si="116"/>
        <v>#REF!</v>
      </c>
      <c r="P142" s="233" t="e">
        <f t="shared" si="116"/>
        <v>#REF!</v>
      </c>
      <c r="Q142" s="233" t="e">
        <f t="shared" si="116"/>
        <v>#REF!</v>
      </c>
      <c r="R142" s="225" t="e">
        <f t="shared" si="48"/>
        <v>#REF!</v>
      </c>
      <c r="S142" s="226" t="e">
        <f t="shared" si="4"/>
        <v>#REF!</v>
      </c>
      <c r="T142" s="205" t="e">
        <f t="shared" si="1"/>
        <v>#REF!</v>
      </c>
    </row>
    <row r="143" spans="1:20" ht="15.6" hidden="1" outlineLevel="1">
      <c r="A143" s="219"/>
      <c r="B143" s="219"/>
      <c r="C143" s="220"/>
      <c r="D143" s="232" t="s">
        <v>159</v>
      </c>
      <c r="E143" s="233" t="e">
        <f>#REF!</f>
        <v>#REF!</v>
      </c>
      <c r="F143" s="233" t="e">
        <f t="shared" si="50"/>
        <v>#REF!</v>
      </c>
      <c r="G143" s="233" t="e">
        <f t="shared" ref="G143:Q143" si="117">F143</f>
        <v>#REF!</v>
      </c>
      <c r="H143" s="233" t="e">
        <f t="shared" si="117"/>
        <v>#REF!</v>
      </c>
      <c r="I143" s="233" t="e">
        <f t="shared" si="117"/>
        <v>#REF!</v>
      </c>
      <c r="J143" s="233" t="e">
        <f t="shared" si="117"/>
        <v>#REF!</v>
      </c>
      <c r="K143" s="233" t="e">
        <f t="shared" si="117"/>
        <v>#REF!</v>
      </c>
      <c r="L143" s="233" t="e">
        <f t="shared" si="117"/>
        <v>#REF!</v>
      </c>
      <c r="M143" s="233" t="e">
        <f t="shared" si="117"/>
        <v>#REF!</v>
      </c>
      <c r="N143" s="233" t="e">
        <f t="shared" si="117"/>
        <v>#REF!</v>
      </c>
      <c r="O143" s="233" t="e">
        <f t="shared" si="117"/>
        <v>#REF!</v>
      </c>
      <c r="P143" s="233" t="e">
        <f t="shared" si="117"/>
        <v>#REF!</v>
      </c>
      <c r="Q143" s="233" t="e">
        <f t="shared" si="117"/>
        <v>#REF!</v>
      </c>
      <c r="R143" s="225" t="e">
        <f t="shared" si="48"/>
        <v>#REF!</v>
      </c>
      <c r="S143" s="226" t="e">
        <f t="shared" si="4"/>
        <v>#REF!</v>
      </c>
      <c r="T143" s="205" t="e">
        <f t="shared" si="1"/>
        <v>#REF!</v>
      </c>
    </row>
    <row r="144" spans="1:20" ht="27.6" hidden="1" outlineLevel="1">
      <c r="A144" s="219"/>
      <c r="B144" s="219"/>
      <c r="C144" s="220"/>
      <c r="D144" s="232" t="s">
        <v>160</v>
      </c>
      <c r="E144" s="233" t="e">
        <f>#REF!</f>
        <v>#REF!</v>
      </c>
      <c r="F144" s="233" t="e">
        <f t="shared" si="50"/>
        <v>#REF!</v>
      </c>
      <c r="G144" s="233" t="e">
        <f t="shared" ref="G144:Q144" si="118">F144</f>
        <v>#REF!</v>
      </c>
      <c r="H144" s="233" t="e">
        <f t="shared" si="118"/>
        <v>#REF!</v>
      </c>
      <c r="I144" s="233" t="e">
        <f t="shared" si="118"/>
        <v>#REF!</v>
      </c>
      <c r="J144" s="233" t="e">
        <f t="shared" si="118"/>
        <v>#REF!</v>
      </c>
      <c r="K144" s="233" t="e">
        <f t="shared" si="118"/>
        <v>#REF!</v>
      </c>
      <c r="L144" s="233" t="e">
        <f t="shared" si="118"/>
        <v>#REF!</v>
      </c>
      <c r="M144" s="233" t="e">
        <f t="shared" si="118"/>
        <v>#REF!</v>
      </c>
      <c r="N144" s="233" t="e">
        <f t="shared" si="118"/>
        <v>#REF!</v>
      </c>
      <c r="O144" s="233" t="e">
        <f t="shared" si="118"/>
        <v>#REF!</v>
      </c>
      <c r="P144" s="233" t="e">
        <f t="shared" si="118"/>
        <v>#REF!</v>
      </c>
      <c r="Q144" s="233" t="e">
        <f t="shared" si="118"/>
        <v>#REF!</v>
      </c>
      <c r="R144" s="225" t="e">
        <f t="shared" si="48"/>
        <v>#REF!</v>
      </c>
      <c r="S144" s="226" t="e">
        <f t="shared" si="4"/>
        <v>#REF!</v>
      </c>
      <c r="T144" s="205" t="e">
        <f t="shared" si="1"/>
        <v>#REF!</v>
      </c>
    </row>
    <row r="145" spans="1:20" ht="27.6" hidden="1" outlineLevel="1">
      <c r="A145" s="219"/>
      <c r="B145" s="219"/>
      <c r="C145" s="220"/>
      <c r="D145" s="232" t="s">
        <v>161</v>
      </c>
      <c r="E145" s="233" t="e">
        <f>#REF!</f>
        <v>#REF!</v>
      </c>
      <c r="F145" s="233" t="e">
        <f t="shared" si="50"/>
        <v>#REF!</v>
      </c>
      <c r="G145" s="233" t="e">
        <f t="shared" ref="G145:Q145" si="119">F145</f>
        <v>#REF!</v>
      </c>
      <c r="H145" s="233" t="e">
        <f t="shared" si="119"/>
        <v>#REF!</v>
      </c>
      <c r="I145" s="233" t="e">
        <f t="shared" si="119"/>
        <v>#REF!</v>
      </c>
      <c r="J145" s="233" t="e">
        <f t="shared" si="119"/>
        <v>#REF!</v>
      </c>
      <c r="K145" s="233" t="e">
        <f t="shared" si="119"/>
        <v>#REF!</v>
      </c>
      <c r="L145" s="233" t="e">
        <f t="shared" si="119"/>
        <v>#REF!</v>
      </c>
      <c r="M145" s="233" t="e">
        <f t="shared" si="119"/>
        <v>#REF!</v>
      </c>
      <c r="N145" s="233" t="e">
        <f t="shared" si="119"/>
        <v>#REF!</v>
      </c>
      <c r="O145" s="233" t="e">
        <f t="shared" si="119"/>
        <v>#REF!</v>
      </c>
      <c r="P145" s="233" t="e">
        <f t="shared" si="119"/>
        <v>#REF!</v>
      </c>
      <c r="Q145" s="233" t="e">
        <f t="shared" si="119"/>
        <v>#REF!</v>
      </c>
      <c r="R145" s="225" t="e">
        <f t="shared" si="48"/>
        <v>#REF!</v>
      </c>
      <c r="S145" s="226" t="e">
        <f t="shared" si="4"/>
        <v>#REF!</v>
      </c>
      <c r="T145" s="205" t="e">
        <f t="shared" si="1"/>
        <v>#REF!</v>
      </c>
    </row>
    <row r="146" spans="1:20" ht="27.6" hidden="1" outlineLevel="1">
      <c r="A146" s="219"/>
      <c r="B146" s="219"/>
      <c r="C146" s="220"/>
      <c r="D146" s="232" t="s">
        <v>162</v>
      </c>
      <c r="E146" s="233" t="e">
        <f>#REF!</f>
        <v>#REF!</v>
      </c>
      <c r="F146" s="233" t="e">
        <f t="shared" si="50"/>
        <v>#REF!</v>
      </c>
      <c r="G146" s="233" t="e">
        <f t="shared" ref="G146:Q146" si="120">F146</f>
        <v>#REF!</v>
      </c>
      <c r="H146" s="233" t="e">
        <f t="shared" si="120"/>
        <v>#REF!</v>
      </c>
      <c r="I146" s="233" t="e">
        <f t="shared" si="120"/>
        <v>#REF!</v>
      </c>
      <c r="J146" s="233" t="e">
        <f t="shared" si="120"/>
        <v>#REF!</v>
      </c>
      <c r="K146" s="233" t="e">
        <f t="shared" si="120"/>
        <v>#REF!</v>
      </c>
      <c r="L146" s="233" t="e">
        <f t="shared" si="120"/>
        <v>#REF!</v>
      </c>
      <c r="M146" s="233" t="e">
        <f t="shared" si="120"/>
        <v>#REF!</v>
      </c>
      <c r="N146" s="233" t="e">
        <f t="shared" si="120"/>
        <v>#REF!</v>
      </c>
      <c r="O146" s="233" t="e">
        <f t="shared" si="120"/>
        <v>#REF!</v>
      </c>
      <c r="P146" s="233" t="e">
        <f t="shared" si="120"/>
        <v>#REF!</v>
      </c>
      <c r="Q146" s="233" t="e">
        <f t="shared" si="120"/>
        <v>#REF!</v>
      </c>
      <c r="R146" s="225" t="e">
        <f t="shared" si="48"/>
        <v>#REF!</v>
      </c>
      <c r="S146" s="226" t="e">
        <f t="shared" si="4"/>
        <v>#REF!</v>
      </c>
      <c r="T146" s="205" t="e">
        <f t="shared" si="1"/>
        <v>#REF!</v>
      </c>
    </row>
    <row r="147" spans="1:20" ht="27.6" hidden="1" outlineLevel="1">
      <c r="A147" s="219"/>
      <c r="B147" s="219"/>
      <c r="C147" s="220"/>
      <c r="D147" s="232" t="s">
        <v>163</v>
      </c>
      <c r="E147" s="233" t="e">
        <f>#REF!</f>
        <v>#REF!</v>
      </c>
      <c r="F147" s="233" t="e">
        <f t="shared" si="50"/>
        <v>#REF!</v>
      </c>
      <c r="G147" s="233" t="e">
        <f t="shared" ref="G147:Q147" si="121">F147</f>
        <v>#REF!</v>
      </c>
      <c r="H147" s="233" t="e">
        <f t="shared" si="121"/>
        <v>#REF!</v>
      </c>
      <c r="I147" s="233" t="e">
        <f t="shared" si="121"/>
        <v>#REF!</v>
      </c>
      <c r="J147" s="233" t="e">
        <f t="shared" si="121"/>
        <v>#REF!</v>
      </c>
      <c r="K147" s="233" t="e">
        <f t="shared" si="121"/>
        <v>#REF!</v>
      </c>
      <c r="L147" s="233" t="e">
        <f t="shared" si="121"/>
        <v>#REF!</v>
      </c>
      <c r="M147" s="233" t="e">
        <f t="shared" si="121"/>
        <v>#REF!</v>
      </c>
      <c r="N147" s="233" t="e">
        <f t="shared" si="121"/>
        <v>#REF!</v>
      </c>
      <c r="O147" s="233" t="e">
        <f t="shared" si="121"/>
        <v>#REF!</v>
      </c>
      <c r="P147" s="233" t="e">
        <f t="shared" si="121"/>
        <v>#REF!</v>
      </c>
      <c r="Q147" s="233" t="e">
        <f t="shared" si="121"/>
        <v>#REF!</v>
      </c>
      <c r="R147" s="225" t="e">
        <f t="shared" si="48"/>
        <v>#REF!</v>
      </c>
      <c r="S147" s="226" t="e">
        <f t="shared" si="4"/>
        <v>#REF!</v>
      </c>
      <c r="T147" s="205" t="e">
        <f t="shared" si="1"/>
        <v>#REF!</v>
      </c>
    </row>
    <row r="148" spans="1:20" ht="27.6" hidden="1" outlineLevel="1">
      <c r="A148" s="219"/>
      <c r="B148" s="219"/>
      <c r="C148" s="220"/>
      <c r="D148" s="232" t="s">
        <v>164</v>
      </c>
      <c r="E148" s="233" t="e">
        <f>#REF!</f>
        <v>#REF!</v>
      </c>
      <c r="F148" s="233" t="e">
        <f t="shared" si="50"/>
        <v>#REF!</v>
      </c>
      <c r="G148" s="233" t="e">
        <f t="shared" ref="G148:Q148" si="122">F148</f>
        <v>#REF!</v>
      </c>
      <c r="H148" s="233" t="e">
        <f t="shared" si="122"/>
        <v>#REF!</v>
      </c>
      <c r="I148" s="233" t="e">
        <f t="shared" si="122"/>
        <v>#REF!</v>
      </c>
      <c r="J148" s="233" t="e">
        <f t="shared" si="122"/>
        <v>#REF!</v>
      </c>
      <c r="K148" s="233" t="e">
        <f t="shared" si="122"/>
        <v>#REF!</v>
      </c>
      <c r="L148" s="233" t="e">
        <f t="shared" si="122"/>
        <v>#REF!</v>
      </c>
      <c r="M148" s="233" t="e">
        <f t="shared" si="122"/>
        <v>#REF!</v>
      </c>
      <c r="N148" s="233" t="e">
        <f t="shared" si="122"/>
        <v>#REF!</v>
      </c>
      <c r="O148" s="233" t="e">
        <f t="shared" si="122"/>
        <v>#REF!</v>
      </c>
      <c r="P148" s="233" t="e">
        <f t="shared" si="122"/>
        <v>#REF!</v>
      </c>
      <c r="Q148" s="233" t="e">
        <f t="shared" si="122"/>
        <v>#REF!</v>
      </c>
      <c r="R148" s="225" t="e">
        <f t="shared" si="48"/>
        <v>#REF!</v>
      </c>
      <c r="S148" s="226" t="e">
        <f t="shared" si="4"/>
        <v>#REF!</v>
      </c>
      <c r="T148" s="205" t="e">
        <f t="shared" si="1"/>
        <v>#REF!</v>
      </c>
    </row>
    <row r="149" spans="1:20" ht="27.6" hidden="1" outlineLevel="1">
      <c r="A149" s="219"/>
      <c r="B149" s="219"/>
      <c r="C149" s="220"/>
      <c r="D149" s="232" t="s">
        <v>165</v>
      </c>
      <c r="E149" s="233" t="e">
        <f>#REF!</f>
        <v>#REF!</v>
      </c>
      <c r="F149" s="233" t="e">
        <f t="shared" si="50"/>
        <v>#REF!</v>
      </c>
      <c r="G149" s="233" t="e">
        <f t="shared" ref="G149:Q149" si="123">F149</f>
        <v>#REF!</v>
      </c>
      <c r="H149" s="233" t="e">
        <f t="shared" si="123"/>
        <v>#REF!</v>
      </c>
      <c r="I149" s="233" t="e">
        <f t="shared" si="123"/>
        <v>#REF!</v>
      </c>
      <c r="J149" s="233" t="e">
        <f t="shared" si="123"/>
        <v>#REF!</v>
      </c>
      <c r="K149" s="233" t="e">
        <f t="shared" si="123"/>
        <v>#REF!</v>
      </c>
      <c r="L149" s="233" t="e">
        <f t="shared" si="123"/>
        <v>#REF!</v>
      </c>
      <c r="M149" s="233" t="e">
        <f t="shared" si="123"/>
        <v>#REF!</v>
      </c>
      <c r="N149" s="233" t="e">
        <f t="shared" si="123"/>
        <v>#REF!</v>
      </c>
      <c r="O149" s="233" t="e">
        <f t="shared" si="123"/>
        <v>#REF!</v>
      </c>
      <c r="P149" s="233" t="e">
        <f t="shared" si="123"/>
        <v>#REF!</v>
      </c>
      <c r="Q149" s="233" t="e">
        <f t="shared" si="123"/>
        <v>#REF!</v>
      </c>
      <c r="R149" s="225" t="e">
        <f t="shared" si="48"/>
        <v>#REF!</v>
      </c>
      <c r="S149" s="226" t="e">
        <f t="shared" si="4"/>
        <v>#REF!</v>
      </c>
      <c r="T149" s="205" t="e">
        <f t="shared" si="1"/>
        <v>#REF!</v>
      </c>
    </row>
    <row r="150" spans="1:20" ht="27.6" hidden="1" outlineLevel="1">
      <c r="A150" s="219"/>
      <c r="B150" s="219"/>
      <c r="C150" s="220"/>
      <c r="D150" s="232" t="s">
        <v>166</v>
      </c>
      <c r="E150" s="233" t="e">
        <f>#REF!</f>
        <v>#REF!</v>
      </c>
      <c r="F150" s="233" t="e">
        <f t="shared" si="50"/>
        <v>#REF!</v>
      </c>
      <c r="G150" s="233" t="e">
        <f t="shared" ref="G150:Q150" si="124">F150</f>
        <v>#REF!</v>
      </c>
      <c r="H150" s="233" t="e">
        <f t="shared" si="124"/>
        <v>#REF!</v>
      </c>
      <c r="I150" s="233" t="e">
        <f t="shared" si="124"/>
        <v>#REF!</v>
      </c>
      <c r="J150" s="233" t="e">
        <f t="shared" si="124"/>
        <v>#REF!</v>
      </c>
      <c r="K150" s="233" t="e">
        <f t="shared" si="124"/>
        <v>#REF!</v>
      </c>
      <c r="L150" s="233" t="e">
        <f t="shared" si="124"/>
        <v>#REF!</v>
      </c>
      <c r="M150" s="233" t="e">
        <f t="shared" si="124"/>
        <v>#REF!</v>
      </c>
      <c r="N150" s="233" t="e">
        <f t="shared" si="124"/>
        <v>#REF!</v>
      </c>
      <c r="O150" s="233" t="e">
        <f t="shared" si="124"/>
        <v>#REF!</v>
      </c>
      <c r="P150" s="233" t="e">
        <f t="shared" si="124"/>
        <v>#REF!</v>
      </c>
      <c r="Q150" s="233" t="e">
        <f t="shared" si="124"/>
        <v>#REF!</v>
      </c>
      <c r="R150" s="225" t="e">
        <f t="shared" si="48"/>
        <v>#REF!</v>
      </c>
      <c r="S150" s="226" t="e">
        <f t="shared" si="4"/>
        <v>#REF!</v>
      </c>
      <c r="T150" s="205" t="e">
        <f t="shared" si="1"/>
        <v>#REF!</v>
      </c>
    </row>
    <row r="151" spans="1:20" ht="15.6" collapsed="1">
      <c r="A151" s="219"/>
      <c r="B151" s="219"/>
      <c r="C151" s="220"/>
      <c r="D151" s="232" t="s">
        <v>167</v>
      </c>
      <c r="E151" s="233" t="e">
        <f>#REF!</f>
        <v>#REF!</v>
      </c>
      <c r="F151" s="233" t="e">
        <f t="shared" si="50"/>
        <v>#REF!</v>
      </c>
      <c r="G151" s="233" t="e">
        <f t="shared" ref="G151:Q151" si="125">F151</f>
        <v>#REF!</v>
      </c>
      <c r="H151" s="233" t="e">
        <f t="shared" si="125"/>
        <v>#REF!</v>
      </c>
      <c r="I151" s="233" t="e">
        <f t="shared" si="125"/>
        <v>#REF!</v>
      </c>
      <c r="J151" s="233" t="e">
        <f t="shared" si="125"/>
        <v>#REF!</v>
      </c>
      <c r="K151" s="233" t="e">
        <f t="shared" si="125"/>
        <v>#REF!</v>
      </c>
      <c r="L151" s="233" t="e">
        <f t="shared" si="125"/>
        <v>#REF!</v>
      </c>
      <c r="M151" s="233" t="e">
        <f t="shared" si="125"/>
        <v>#REF!</v>
      </c>
      <c r="N151" s="233" t="e">
        <f t="shared" si="125"/>
        <v>#REF!</v>
      </c>
      <c r="O151" s="233" t="e">
        <f t="shared" si="125"/>
        <v>#REF!</v>
      </c>
      <c r="P151" s="233" t="e">
        <f t="shared" si="125"/>
        <v>#REF!</v>
      </c>
      <c r="Q151" s="233" t="e">
        <f t="shared" si="125"/>
        <v>#REF!</v>
      </c>
      <c r="R151" s="225" t="e">
        <f t="shared" si="48"/>
        <v>#REF!</v>
      </c>
      <c r="S151" s="226" t="e">
        <f t="shared" si="4"/>
        <v>#REF!</v>
      </c>
      <c r="T151" s="205" t="e">
        <f t="shared" si="1"/>
        <v>#REF!</v>
      </c>
    </row>
    <row r="152" spans="1:20" ht="27.6" hidden="1" outlineLevel="1">
      <c r="A152" s="235"/>
      <c r="B152" s="235"/>
      <c r="C152" s="220"/>
      <c r="D152" s="232" t="s">
        <v>168</v>
      </c>
      <c r="E152" s="233" t="e">
        <f>#REF!</f>
        <v>#REF!</v>
      </c>
      <c r="F152" s="234"/>
      <c r="G152" s="223"/>
      <c r="H152" s="223"/>
      <c r="I152" s="223"/>
      <c r="J152" s="223"/>
      <c r="K152" s="223"/>
      <c r="L152" s="223"/>
      <c r="M152" s="233"/>
      <c r="N152" s="224"/>
      <c r="O152" s="224"/>
      <c r="P152" s="224"/>
      <c r="Q152" s="224"/>
      <c r="R152" s="225">
        <f t="shared" si="48"/>
        <v>0</v>
      </c>
      <c r="S152" s="226">
        <f t="shared" si="4"/>
        <v>0</v>
      </c>
      <c r="T152" s="205" t="e">
        <f t="shared" si="1"/>
        <v>#REF!</v>
      </c>
    </row>
    <row r="153" spans="1:20" ht="41.4" hidden="1" outlineLevel="1">
      <c r="A153" s="229"/>
      <c r="B153" s="229"/>
      <c r="C153" s="211"/>
      <c r="D153" s="292" t="s">
        <v>169</v>
      </c>
      <c r="E153" s="233" t="e">
        <f>#REF!</f>
        <v>#REF!</v>
      </c>
      <c r="F153" s="223"/>
      <c r="G153" s="223"/>
      <c r="H153" s="223"/>
      <c r="I153" s="223"/>
      <c r="J153" s="223"/>
      <c r="K153" s="223"/>
      <c r="L153" s="224"/>
      <c r="M153" s="236"/>
      <c r="N153" s="224"/>
      <c r="O153" s="224"/>
      <c r="P153" s="224"/>
      <c r="Q153" s="224"/>
      <c r="R153" s="225">
        <f t="shared" si="48"/>
        <v>0</v>
      </c>
      <c r="S153" s="226">
        <f t="shared" si="4"/>
        <v>0</v>
      </c>
      <c r="T153" s="205" t="e">
        <f t="shared" si="1"/>
        <v>#REF!</v>
      </c>
    </row>
    <row r="154" spans="1:20" ht="27.6" hidden="1" outlineLevel="1">
      <c r="A154" s="229"/>
      <c r="B154" s="229"/>
      <c r="C154" s="211"/>
      <c r="D154" s="232" t="s">
        <v>316</v>
      </c>
      <c r="E154" s="233" t="e">
        <f>#REF!</f>
        <v>#REF!</v>
      </c>
      <c r="F154" s="233"/>
      <c r="G154" s="233"/>
      <c r="H154" s="233"/>
      <c r="I154" s="233"/>
      <c r="J154" s="233"/>
      <c r="K154" s="233"/>
      <c r="L154" s="233"/>
      <c r="M154" s="233"/>
      <c r="N154" s="224"/>
      <c r="O154" s="224"/>
      <c r="P154" s="224"/>
      <c r="Q154" s="224"/>
      <c r="R154" s="225">
        <f t="shared" si="48"/>
        <v>0</v>
      </c>
      <c r="S154" s="226">
        <f t="shared" si="4"/>
        <v>0</v>
      </c>
      <c r="T154" s="205" t="e">
        <f t="shared" si="1"/>
        <v>#REF!</v>
      </c>
    </row>
    <row r="155" spans="1:20" ht="15.6" collapsed="1">
      <c r="A155" s="229"/>
      <c r="B155" s="211" t="e">
        <f>R155-C155</f>
        <v>#REF!</v>
      </c>
      <c r="C155" s="211">
        <v>91065.899000000005</v>
      </c>
      <c r="D155" s="230" t="s">
        <v>170</v>
      </c>
      <c r="E155" s="225" t="e">
        <f t="shared" ref="E155:Q155" si="126">SUM(E70:E154)</f>
        <v>#REF!</v>
      </c>
      <c r="F155" s="225" t="e">
        <f t="shared" si="126"/>
        <v>#REF!</v>
      </c>
      <c r="G155" s="225" t="e">
        <f t="shared" si="126"/>
        <v>#REF!</v>
      </c>
      <c r="H155" s="225" t="e">
        <f t="shared" si="126"/>
        <v>#REF!</v>
      </c>
      <c r="I155" s="225" t="e">
        <f t="shared" si="126"/>
        <v>#REF!</v>
      </c>
      <c r="J155" s="225" t="e">
        <f t="shared" si="126"/>
        <v>#REF!</v>
      </c>
      <c r="K155" s="225" t="e">
        <f t="shared" si="126"/>
        <v>#REF!</v>
      </c>
      <c r="L155" s="225" t="e">
        <f t="shared" si="126"/>
        <v>#REF!</v>
      </c>
      <c r="M155" s="225" t="e">
        <f t="shared" si="126"/>
        <v>#REF!</v>
      </c>
      <c r="N155" s="225" t="e">
        <f t="shared" si="126"/>
        <v>#REF!</v>
      </c>
      <c r="O155" s="225" t="e">
        <f t="shared" si="126"/>
        <v>#REF!</v>
      </c>
      <c r="P155" s="225" t="e">
        <f t="shared" si="126"/>
        <v>#REF!</v>
      </c>
      <c r="Q155" s="225" t="e">
        <f t="shared" si="126"/>
        <v>#REF!</v>
      </c>
      <c r="R155" s="225" t="e">
        <f t="shared" si="48"/>
        <v>#REF!</v>
      </c>
      <c r="S155" s="226" t="e">
        <f t="shared" si="4"/>
        <v>#REF!</v>
      </c>
      <c r="T155" s="205" t="e">
        <f t="shared" si="1"/>
        <v>#REF!</v>
      </c>
    </row>
    <row r="156" spans="1:20" ht="15.6" hidden="1" outlineLevel="1">
      <c r="A156" s="198"/>
      <c r="B156" s="198"/>
      <c r="C156" s="215"/>
      <c r="D156" s="351" t="s">
        <v>171</v>
      </c>
      <c r="E156" s="325"/>
      <c r="F156" s="325"/>
      <c r="G156" s="325"/>
      <c r="H156" s="325"/>
      <c r="I156" s="325"/>
      <c r="J156" s="325"/>
      <c r="K156" s="325"/>
      <c r="L156" s="325"/>
      <c r="M156" s="325"/>
      <c r="N156" s="325"/>
      <c r="O156" s="325"/>
      <c r="P156" s="325"/>
      <c r="Q156" s="325"/>
      <c r="R156" s="326"/>
      <c r="S156" s="218">
        <f t="shared" si="4"/>
        <v>0</v>
      </c>
      <c r="T156" s="206">
        <f t="shared" si="1"/>
        <v>0</v>
      </c>
    </row>
    <row r="157" spans="1:20" ht="15.6" hidden="1" outlineLevel="1">
      <c r="A157" s="219"/>
      <c r="B157" s="219"/>
      <c r="C157" s="220"/>
      <c r="D157" s="231" t="s">
        <v>172</v>
      </c>
      <c r="E157" s="223" t="e">
        <f>#REF!</f>
        <v>#REF!</v>
      </c>
      <c r="F157" s="223"/>
      <c r="G157" s="223"/>
      <c r="H157" s="223"/>
      <c r="I157" s="223"/>
      <c r="J157" s="223"/>
      <c r="K157" s="223"/>
      <c r="L157" s="223"/>
      <c r="M157" s="223"/>
      <c r="N157" s="224"/>
      <c r="O157" s="224"/>
      <c r="P157" s="224"/>
      <c r="Q157" s="224"/>
      <c r="R157" s="225">
        <f t="shared" ref="R157:R158" si="127">SUM(F157:Q157)</f>
        <v>0</v>
      </c>
      <c r="S157" s="226">
        <f t="shared" si="4"/>
        <v>0</v>
      </c>
      <c r="T157" s="205" t="e">
        <f t="shared" si="1"/>
        <v>#REF!</v>
      </c>
    </row>
    <row r="158" spans="1:20" ht="15.6" hidden="1" outlineLevel="1">
      <c r="A158" s="229"/>
      <c r="B158" s="229"/>
      <c r="C158" s="211"/>
      <c r="D158" s="230" t="s">
        <v>173</v>
      </c>
      <c r="E158" s="225" t="e">
        <f t="shared" ref="E158:Q158" si="128">E157</f>
        <v>#REF!</v>
      </c>
      <c r="F158" s="225">
        <f t="shared" si="128"/>
        <v>0</v>
      </c>
      <c r="G158" s="225">
        <f t="shared" si="128"/>
        <v>0</v>
      </c>
      <c r="H158" s="225">
        <f t="shared" si="128"/>
        <v>0</v>
      </c>
      <c r="I158" s="225">
        <f t="shared" si="128"/>
        <v>0</v>
      </c>
      <c r="J158" s="225">
        <f t="shared" si="128"/>
        <v>0</v>
      </c>
      <c r="K158" s="225">
        <f t="shared" si="128"/>
        <v>0</v>
      </c>
      <c r="L158" s="225">
        <f t="shared" si="128"/>
        <v>0</v>
      </c>
      <c r="M158" s="225">
        <f t="shared" si="128"/>
        <v>0</v>
      </c>
      <c r="N158" s="225">
        <f t="shared" si="128"/>
        <v>0</v>
      </c>
      <c r="O158" s="225">
        <f t="shared" si="128"/>
        <v>0</v>
      </c>
      <c r="P158" s="225">
        <f t="shared" si="128"/>
        <v>0</v>
      </c>
      <c r="Q158" s="225">
        <f t="shared" si="128"/>
        <v>0</v>
      </c>
      <c r="R158" s="225">
        <f t="shared" si="127"/>
        <v>0</v>
      </c>
      <c r="S158" s="226">
        <f t="shared" si="4"/>
        <v>0</v>
      </c>
      <c r="T158" s="205" t="e">
        <f t="shared" si="1"/>
        <v>#REF!</v>
      </c>
    </row>
    <row r="159" spans="1:20" ht="15.6">
      <c r="A159" s="198"/>
      <c r="B159" s="198"/>
      <c r="C159" s="215"/>
      <c r="D159" s="216"/>
      <c r="E159" s="217" t="e">
        <f t="shared" ref="E159:R159" si="129">E155+E62</f>
        <v>#REF!</v>
      </c>
      <c r="F159" s="217" t="e">
        <f t="shared" si="129"/>
        <v>#REF!</v>
      </c>
      <c r="G159" s="217" t="e">
        <f t="shared" si="129"/>
        <v>#REF!</v>
      </c>
      <c r="H159" s="217" t="e">
        <f t="shared" si="129"/>
        <v>#REF!</v>
      </c>
      <c r="I159" s="217" t="e">
        <f t="shared" si="129"/>
        <v>#REF!</v>
      </c>
      <c r="J159" s="217" t="e">
        <f t="shared" si="129"/>
        <v>#REF!</v>
      </c>
      <c r="K159" s="217" t="e">
        <f t="shared" si="129"/>
        <v>#REF!</v>
      </c>
      <c r="L159" s="217" t="e">
        <f t="shared" si="129"/>
        <v>#REF!</v>
      </c>
      <c r="M159" s="217" t="e">
        <f t="shared" si="129"/>
        <v>#REF!</v>
      </c>
      <c r="N159" s="217" t="e">
        <f t="shared" si="129"/>
        <v>#REF!</v>
      </c>
      <c r="O159" s="217" t="e">
        <f t="shared" si="129"/>
        <v>#REF!</v>
      </c>
      <c r="P159" s="217" t="e">
        <f t="shared" si="129"/>
        <v>#REF!</v>
      </c>
      <c r="Q159" s="217" t="e">
        <f t="shared" si="129"/>
        <v>#REF!</v>
      </c>
      <c r="R159" s="217" t="e">
        <f t="shared" si="129"/>
        <v>#REF!</v>
      </c>
      <c r="S159" s="218"/>
      <c r="T159" s="206"/>
    </row>
    <row r="160" spans="1:20" ht="15.6">
      <c r="A160" s="198"/>
      <c r="B160" s="198"/>
      <c r="C160" s="215"/>
      <c r="D160" s="216"/>
      <c r="E160" s="216" t="e">
        <f>E159/12</f>
        <v>#REF!</v>
      </c>
      <c r="F160" s="217" t="e">
        <f>E160-F159</f>
        <v>#REF!</v>
      </c>
      <c r="G160" s="217" t="e">
        <f>E160-G159</f>
        <v>#REF!</v>
      </c>
      <c r="H160" s="217" t="e">
        <f>E160-H159</f>
        <v>#REF!</v>
      </c>
      <c r="I160" s="217" t="e">
        <f>E160-I159</f>
        <v>#REF!</v>
      </c>
      <c r="J160" s="217" t="e">
        <f>E160-J159</f>
        <v>#REF!</v>
      </c>
      <c r="K160" s="217" t="e">
        <f>E160-K159</f>
        <v>#REF!</v>
      </c>
      <c r="L160" s="217" t="e">
        <f>E160-L159</f>
        <v>#REF!</v>
      </c>
      <c r="M160" s="217" t="e">
        <f>E160-M159</f>
        <v>#REF!</v>
      </c>
      <c r="N160" s="217" t="e">
        <f>E160-N159</f>
        <v>#REF!</v>
      </c>
      <c r="O160" s="217" t="e">
        <f>E160-O159</f>
        <v>#REF!</v>
      </c>
      <c r="P160" s="217" t="e">
        <f>E160-P159</f>
        <v>#REF!</v>
      </c>
      <c r="Q160" s="217" t="e">
        <f>E160-Q159</f>
        <v>#REF!</v>
      </c>
      <c r="R160" s="216"/>
      <c r="S160" s="218"/>
      <c r="T160" s="206"/>
    </row>
    <row r="161" spans="1:20" ht="15.6">
      <c r="A161" s="198"/>
      <c r="B161" s="198"/>
      <c r="C161" s="215"/>
      <c r="D161" s="351" t="s">
        <v>174</v>
      </c>
      <c r="E161" s="325"/>
      <c r="F161" s="325"/>
      <c r="G161" s="325"/>
      <c r="H161" s="325"/>
      <c r="I161" s="325"/>
      <c r="J161" s="325"/>
      <c r="K161" s="325"/>
      <c r="L161" s="325"/>
      <c r="M161" s="325"/>
      <c r="N161" s="325"/>
      <c r="O161" s="325"/>
      <c r="P161" s="325"/>
      <c r="Q161" s="325"/>
      <c r="R161" s="326"/>
      <c r="S161" s="218">
        <f t="shared" ref="S161:S188" si="130">SUM(F161:Q161)</f>
        <v>0</v>
      </c>
      <c r="T161" s="206">
        <f t="shared" ref="T161:T188" si="131">R161-E161</f>
        <v>0</v>
      </c>
    </row>
    <row r="162" spans="1:20" ht="15.6">
      <c r="A162" s="219"/>
      <c r="B162" s="219"/>
      <c r="C162" s="220"/>
      <c r="D162" s="231" t="s">
        <v>175</v>
      </c>
      <c r="E162" s="223" t="e">
        <f>#REF!</f>
        <v>#REF!</v>
      </c>
      <c r="F162" s="223">
        <v>50</v>
      </c>
      <c r="G162" s="223">
        <v>45</v>
      </c>
      <c r="H162" s="223">
        <v>40</v>
      </c>
      <c r="I162" s="223">
        <v>30</v>
      </c>
      <c r="J162" s="223">
        <v>10</v>
      </c>
      <c r="K162" s="223">
        <v>5</v>
      </c>
      <c r="L162" s="223">
        <v>0</v>
      </c>
      <c r="M162" s="223">
        <v>0</v>
      </c>
      <c r="N162" s="223">
        <v>5</v>
      </c>
      <c r="O162" s="223">
        <v>10</v>
      </c>
      <c r="P162" s="223">
        <v>20</v>
      </c>
      <c r="Q162" s="223">
        <v>15.9</v>
      </c>
      <c r="R162" s="225">
        <f t="shared" ref="R162:R168" si="132">SUM(F162:Q162)</f>
        <v>230.9</v>
      </c>
      <c r="S162" s="226">
        <f t="shared" si="130"/>
        <v>230.9</v>
      </c>
      <c r="T162" s="205" t="e">
        <f t="shared" si="131"/>
        <v>#REF!</v>
      </c>
    </row>
    <row r="163" spans="1:20" ht="15.6">
      <c r="A163" s="219"/>
      <c r="B163" s="219"/>
      <c r="C163" s="220"/>
      <c r="D163" s="231" t="s">
        <v>176</v>
      </c>
      <c r="E163" s="223" t="e">
        <f>#REF!</f>
        <v>#REF!</v>
      </c>
      <c r="F163" s="223">
        <v>1.3</v>
      </c>
      <c r="G163" s="223">
        <v>1.3</v>
      </c>
      <c r="H163" s="223">
        <v>1.3</v>
      </c>
      <c r="I163" s="223">
        <v>1.3</v>
      </c>
      <c r="J163" s="223">
        <v>1.3</v>
      </c>
      <c r="K163" s="223">
        <v>1.2</v>
      </c>
      <c r="L163" s="223">
        <v>1.2</v>
      </c>
      <c r="M163" s="223">
        <v>1.2</v>
      </c>
      <c r="N163" s="223">
        <v>1.3</v>
      </c>
      <c r="O163" s="223">
        <v>1.4</v>
      </c>
      <c r="P163" s="223">
        <v>1.4</v>
      </c>
      <c r="Q163" s="223">
        <v>1.3</v>
      </c>
      <c r="R163" s="225">
        <f t="shared" si="132"/>
        <v>15.500000000000002</v>
      </c>
      <c r="S163" s="226">
        <f t="shared" si="130"/>
        <v>15.500000000000002</v>
      </c>
      <c r="T163" s="205" t="e">
        <f t="shared" si="131"/>
        <v>#REF!</v>
      </c>
    </row>
    <row r="164" spans="1:20" ht="15.6" collapsed="1">
      <c r="A164" s="219"/>
      <c r="B164" s="219"/>
      <c r="C164" s="220"/>
      <c r="D164" s="231" t="s">
        <v>177</v>
      </c>
      <c r="E164" s="223" t="e">
        <f>#REF!</f>
        <v>#REF!</v>
      </c>
      <c r="F164" s="223">
        <v>10</v>
      </c>
      <c r="G164" s="223">
        <v>10</v>
      </c>
      <c r="H164" s="223">
        <v>10</v>
      </c>
      <c r="I164" s="223">
        <v>10</v>
      </c>
      <c r="J164" s="223">
        <v>8</v>
      </c>
      <c r="K164" s="223">
        <v>6</v>
      </c>
      <c r="L164" s="223">
        <v>6</v>
      </c>
      <c r="M164" s="223">
        <v>6</v>
      </c>
      <c r="N164" s="223">
        <v>8</v>
      </c>
      <c r="O164" s="223">
        <v>10</v>
      </c>
      <c r="P164" s="223">
        <v>10</v>
      </c>
      <c r="Q164" s="223">
        <v>10</v>
      </c>
      <c r="R164" s="225">
        <f t="shared" si="132"/>
        <v>104</v>
      </c>
      <c r="S164" s="226">
        <f t="shared" si="130"/>
        <v>104</v>
      </c>
      <c r="T164" s="205" t="e">
        <f t="shared" si="131"/>
        <v>#REF!</v>
      </c>
    </row>
    <row r="165" spans="1:20" ht="15.6" hidden="1" outlineLevel="1">
      <c r="A165" s="219"/>
      <c r="B165" s="219"/>
      <c r="C165" s="220"/>
      <c r="D165" s="231" t="s">
        <v>178</v>
      </c>
      <c r="E165" s="223" t="e">
        <f>#REF!</f>
        <v>#REF!</v>
      </c>
      <c r="F165" s="223"/>
      <c r="G165" s="223"/>
      <c r="H165" s="223"/>
      <c r="I165" s="223"/>
      <c r="J165" s="223"/>
      <c r="K165" s="223"/>
      <c r="L165" s="223"/>
      <c r="M165" s="223"/>
      <c r="N165" s="224"/>
      <c r="O165" s="224"/>
      <c r="P165" s="224"/>
      <c r="Q165" s="224"/>
      <c r="R165" s="225">
        <f t="shared" si="132"/>
        <v>0</v>
      </c>
      <c r="S165" s="226">
        <f t="shared" si="130"/>
        <v>0</v>
      </c>
      <c r="T165" s="205" t="e">
        <f t="shared" si="131"/>
        <v>#REF!</v>
      </c>
    </row>
    <row r="166" spans="1:20" ht="15.6" hidden="1" outlineLevel="1">
      <c r="A166" s="219"/>
      <c r="B166" s="219"/>
      <c r="C166" s="220"/>
      <c r="D166" s="231" t="s">
        <v>319</v>
      </c>
      <c r="E166" s="223" t="e">
        <f>#REF!</f>
        <v>#REF!</v>
      </c>
      <c r="F166" s="223"/>
      <c r="G166" s="223"/>
      <c r="H166" s="223"/>
      <c r="I166" s="223"/>
      <c r="J166" s="223"/>
      <c r="K166" s="223"/>
      <c r="L166" s="223"/>
      <c r="M166" s="223"/>
      <c r="N166" s="224"/>
      <c r="O166" s="224"/>
      <c r="P166" s="224"/>
      <c r="Q166" s="224"/>
      <c r="R166" s="225">
        <f t="shared" si="132"/>
        <v>0</v>
      </c>
      <c r="S166" s="226">
        <f t="shared" si="130"/>
        <v>0</v>
      </c>
      <c r="T166" s="205" t="e">
        <f t="shared" si="131"/>
        <v>#REF!</v>
      </c>
    </row>
    <row r="167" spans="1:20" ht="15.6" hidden="1" outlineLevel="1">
      <c r="A167" s="219"/>
      <c r="B167" s="219"/>
      <c r="C167" s="220"/>
      <c r="D167" s="231" t="s">
        <v>180</v>
      </c>
      <c r="E167" s="223" t="e">
        <f>#REF!</f>
        <v>#REF!</v>
      </c>
      <c r="F167" s="223"/>
      <c r="G167" s="223"/>
      <c r="H167" s="223"/>
      <c r="I167" s="223"/>
      <c r="J167" s="223"/>
      <c r="K167" s="223"/>
      <c r="L167" s="223"/>
      <c r="M167" s="223"/>
      <c r="N167" s="224"/>
      <c r="O167" s="224"/>
      <c r="P167" s="224"/>
      <c r="Q167" s="224"/>
      <c r="R167" s="225">
        <f t="shared" si="132"/>
        <v>0</v>
      </c>
      <c r="S167" s="226">
        <f t="shared" si="130"/>
        <v>0</v>
      </c>
      <c r="T167" s="205" t="e">
        <f t="shared" si="131"/>
        <v>#REF!</v>
      </c>
    </row>
    <row r="168" spans="1:20" ht="15.6">
      <c r="A168" s="229"/>
      <c r="B168" s="211">
        <f>R168-C168</f>
        <v>-154341.82</v>
      </c>
      <c r="C168" s="211">
        <v>154692.22</v>
      </c>
      <c r="D168" s="230" t="s">
        <v>181</v>
      </c>
      <c r="E168" s="225" t="e">
        <f t="shared" ref="E168:Q168" si="133">SUM(E162:E167)</f>
        <v>#REF!</v>
      </c>
      <c r="F168" s="225">
        <f t="shared" si="133"/>
        <v>61.3</v>
      </c>
      <c r="G168" s="225">
        <f t="shared" si="133"/>
        <v>56.3</v>
      </c>
      <c r="H168" s="225">
        <f t="shared" si="133"/>
        <v>51.3</v>
      </c>
      <c r="I168" s="225">
        <f t="shared" si="133"/>
        <v>41.3</v>
      </c>
      <c r="J168" s="225">
        <f t="shared" si="133"/>
        <v>19.3</v>
      </c>
      <c r="K168" s="225">
        <f t="shared" si="133"/>
        <v>12.2</v>
      </c>
      <c r="L168" s="225">
        <f t="shared" si="133"/>
        <v>7.2</v>
      </c>
      <c r="M168" s="225">
        <f t="shared" si="133"/>
        <v>7.2</v>
      </c>
      <c r="N168" s="225">
        <f t="shared" si="133"/>
        <v>14.3</v>
      </c>
      <c r="O168" s="225">
        <f t="shared" si="133"/>
        <v>21.4</v>
      </c>
      <c r="P168" s="225">
        <f t="shared" si="133"/>
        <v>31.4</v>
      </c>
      <c r="Q168" s="225">
        <f t="shared" si="133"/>
        <v>27.2</v>
      </c>
      <c r="R168" s="225">
        <f t="shared" si="132"/>
        <v>350.39999999999992</v>
      </c>
      <c r="S168" s="226">
        <f t="shared" si="130"/>
        <v>350.39999999999992</v>
      </c>
      <c r="T168" s="205" t="e">
        <f t="shared" si="131"/>
        <v>#REF!</v>
      </c>
    </row>
    <row r="169" spans="1:20" ht="15.6">
      <c r="A169" s="198"/>
      <c r="B169" s="198"/>
      <c r="C169" s="215"/>
      <c r="D169" s="351" t="s">
        <v>182</v>
      </c>
      <c r="E169" s="325"/>
      <c r="F169" s="325"/>
      <c r="G169" s="325"/>
      <c r="H169" s="325"/>
      <c r="I169" s="325"/>
      <c r="J169" s="325"/>
      <c r="K169" s="325"/>
      <c r="L169" s="325"/>
      <c r="M169" s="325"/>
      <c r="N169" s="325"/>
      <c r="O169" s="325"/>
      <c r="P169" s="325"/>
      <c r="Q169" s="325"/>
      <c r="R169" s="326"/>
      <c r="S169" s="218">
        <f t="shared" si="130"/>
        <v>0</v>
      </c>
      <c r="T169" s="206">
        <f t="shared" si="131"/>
        <v>0</v>
      </c>
    </row>
    <row r="170" spans="1:20" ht="15.6">
      <c r="A170" s="219"/>
      <c r="B170" s="219"/>
      <c r="C170" s="220"/>
      <c r="D170" s="231" t="s">
        <v>183</v>
      </c>
      <c r="E170" s="223" t="e">
        <f>#REF!</f>
        <v>#REF!</v>
      </c>
      <c r="F170" s="223"/>
      <c r="G170" s="223"/>
      <c r="H170" s="223"/>
      <c r="I170" s="223"/>
      <c r="J170" s="223"/>
      <c r="K170" s="223"/>
      <c r="L170" s="223"/>
      <c r="M170" s="223" t="e">
        <f>E170</f>
        <v>#REF!</v>
      </c>
      <c r="N170" s="224"/>
      <c r="O170" s="224"/>
      <c r="P170" s="224"/>
      <c r="Q170" s="224"/>
      <c r="R170" s="225" t="e">
        <f t="shared" ref="R170:R179" si="134">SUM(F170:Q170)</f>
        <v>#REF!</v>
      </c>
      <c r="S170" s="226" t="e">
        <f t="shared" si="130"/>
        <v>#REF!</v>
      </c>
      <c r="T170" s="205" t="e">
        <f t="shared" si="131"/>
        <v>#REF!</v>
      </c>
    </row>
    <row r="171" spans="1:20" ht="15.6">
      <c r="A171" s="219"/>
      <c r="B171" s="219"/>
      <c r="C171" s="220"/>
      <c r="D171" s="231" t="s">
        <v>184</v>
      </c>
      <c r="E171" s="223" t="e">
        <f>#REF!</f>
        <v>#REF!</v>
      </c>
      <c r="F171" s="223"/>
      <c r="G171" s="223"/>
      <c r="H171" s="223"/>
      <c r="I171" s="223"/>
      <c r="J171" s="223" t="e">
        <f>E171</f>
        <v>#REF!</v>
      </c>
      <c r="K171" s="223"/>
      <c r="L171" s="223"/>
      <c r="M171" s="223"/>
      <c r="N171" s="224"/>
      <c r="O171" s="224"/>
      <c r="P171" s="224"/>
      <c r="Q171" s="224"/>
      <c r="R171" s="225" t="e">
        <f t="shared" si="134"/>
        <v>#REF!</v>
      </c>
      <c r="S171" s="226" t="e">
        <f t="shared" si="130"/>
        <v>#REF!</v>
      </c>
      <c r="T171" s="205" t="e">
        <f t="shared" si="131"/>
        <v>#REF!</v>
      </c>
    </row>
    <row r="172" spans="1:20" ht="27.6">
      <c r="A172" s="219"/>
      <c r="B172" s="219"/>
      <c r="C172" s="220"/>
      <c r="D172" s="231" t="s">
        <v>185</v>
      </c>
      <c r="E172" s="223" t="e">
        <f>#REF!</f>
        <v>#REF!</v>
      </c>
      <c r="F172" s="223"/>
      <c r="G172" s="223"/>
      <c r="H172" s="223"/>
      <c r="I172" s="223"/>
      <c r="J172" s="223"/>
      <c r="K172" s="223" t="e">
        <f>E172</f>
        <v>#REF!</v>
      </c>
      <c r="L172" s="223"/>
      <c r="M172" s="223"/>
      <c r="N172" s="224"/>
      <c r="O172" s="224"/>
      <c r="P172" s="224"/>
      <c r="Q172" s="224"/>
      <c r="R172" s="225" t="e">
        <f t="shared" si="134"/>
        <v>#REF!</v>
      </c>
      <c r="S172" s="226" t="e">
        <f t="shared" si="130"/>
        <v>#REF!</v>
      </c>
      <c r="T172" s="205" t="e">
        <f t="shared" si="131"/>
        <v>#REF!</v>
      </c>
    </row>
    <row r="173" spans="1:20" ht="15.6" collapsed="1">
      <c r="A173" s="219"/>
      <c r="B173" s="219"/>
      <c r="C173" s="220"/>
      <c r="D173" s="231" t="s">
        <v>186</v>
      </c>
      <c r="E173" s="223" t="e">
        <f>#REF!</f>
        <v>#REF!</v>
      </c>
      <c r="F173" s="223"/>
      <c r="G173" s="223"/>
      <c r="H173" s="223"/>
      <c r="I173" s="223"/>
      <c r="J173" s="223" t="e">
        <f>E173</f>
        <v>#REF!</v>
      </c>
      <c r="K173" s="223"/>
      <c r="L173" s="223"/>
      <c r="M173" s="223"/>
      <c r="N173" s="224"/>
      <c r="O173" s="224"/>
      <c r="P173" s="224"/>
      <c r="Q173" s="224"/>
      <c r="R173" s="225" t="e">
        <f t="shared" si="134"/>
        <v>#REF!</v>
      </c>
      <c r="S173" s="226" t="e">
        <f t="shared" si="130"/>
        <v>#REF!</v>
      </c>
      <c r="T173" s="205" t="e">
        <f t="shared" si="131"/>
        <v>#REF!</v>
      </c>
    </row>
    <row r="174" spans="1:20" ht="41.4" hidden="1" outlineLevel="1">
      <c r="A174" s="219"/>
      <c r="B174" s="219"/>
      <c r="C174" s="220"/>
      <c r="D174" s="231" t="s">
        <v>187</v>
      </c>
      <c r="E174" s="223" t="e">
        <f>#REF!</f>
        <v>#REF!</v>
      </c>
      <c r="F174" s="223"/>
      <c r="G174" s="223"/>
      <c r="H174" s="223"/>
      <c r="I174" s="223"/>
      <c r="J174" s="223"/>
      <c r="K174" s="223"/>
      <c r="L174" s="223"/>
      <c r="M174" s="223"/>
      <c r="N174" s="224"/>
      <c r="O174" s="224"/>
      <c r="P174" s="224"/>
      <c r="Q174" s="224"/>
      <c r="R174" s="225">
        <f t="shared" si="134"/>
        <v>0</v>
      </c>
      <c r="S174" s="226">
        <f t="shared" si="130"/>
        <v>0</v>
      </c>
      <c r="T174" s="205" t="e">
        <f t="shared" si="131"/>
        <v>#REF!</v>
      </c>
    </row>
    <row r="175" spans="1:20" ht="82.8" hidden="1" outlineLevel="1">
      <c r="A175" s="192"/>
      <c r="B175" s="192"/>
      <c r="C175" s="193"/>
      <c r="D175" s="237" t="s">
        <v>188</v>
      </c>
      <c r="E175" s="223" t="e">
        <f>#REF!</f>
        <v>#REF!</v>
      </c>
      <c r="F175" s="223"/>
      <c r="G175" s="223"/>
      <c r="H175" s="223"/>
      <c r="I175" s="223"/>
      <c r="J175" s="223"/>
      <c r="K175" s="223"/>
      <c r="L175" s="223"/>
      <c r="M175" s="223"/>
      <c r="N175" s="224"/>
      <c r="O175" s="224"/>
      <c r="P175" s="224"/>
      <c r="Q175" s="224"/>
      <c r="R175" s="225">
        <f t="shared" si="134"/>
        <v>0</v>
      </c>
      <c r="S175" s="226">
        <f t="shared" si="130"/>
        <v>0</v>
      </c>
      <c r="T175" s="205" t="e">
        <f t="shared" si="131"/>
        <v>#REF!</v>
      </c>
    </row>
    <row r="176" spans="1:20" ht="55.2" hidden="1" outlineLevel="1">
      <c r="A176" s="192"/>
      <c r="B176" s="192"/>
      <c r="C176" s="193"/>
      <c r="D176" s="237" t="s">
        <v>189</v>
      </c>
      <c r="E176" s="223" t="e">
        <f>#REF!</f>
        <v>#REF!</v>
      </c>
      <c r="F176" s="223"/>
      <c r="G176" s="223"/>
      <c r="H176" s="223"/>
      <c r="I176" s="223"/>
      <c r="J176" s="223"/>
      <c r="K176" s="223"/>
      <c r="L176" s="223"/>
      <c r="M176" s="223"/>
      <c r="N176" s="224"/>
      <c r="O176" s="224"/>
      <c r="P176" s="224"/>
      <c r="Q176" s="224"/>
      <c r="R176" s="225">
        <f t="shared" si="134"/>
        <v>0</v>
      </c>
      <c r="S176" s="226">
        <f t="shared" si="130"/>
        <v>0</v>
      </c>
      <c r="T176" s="205" t="e">
        <f t="shared" si="131"/>
        <v>#REF!</v>
      </c>
    </row>
    <row r="177" spans="1:20" ht="41.4" hidden="1" outlineLevel="1">
      <c r="A177" s="192"/>
      <c r="B177" s="192"/>
      <c r="C177" s="193"/>
      <c r="D177" s="237" t="s">
        <v>190</v>
      </c>
      <c r="E177" s="223" t="e">
        <f>#REF!</f>
        <v>#REF!</v>
      </c>
      <c r="F177" s="223"/>
      <c r="G177" s="223"/>
      <c r="H177" s="223"/>
      <c r="I177" s="223"/>
      <c r="J177" s="223"/>
      <c r="K177" s="223"/>
      <c r="L177" s="223"/>
      <c r="M177" s="223"/>
      <c r="N177" s="224"/>
      <c r="O177" s="224"/>
      <c r="P177" s="224"/>
      <c r="Q177" s="224"/>
      <c r="R177" s="225">
        <f t="shared" si="134"/>
        <v>0</v>
      </c>
      <c r="S177" s="226">
        <f t="shared" si="130"/>
        <v>0</v>
      </c>
      <c r="T177" s="205" t="e">
        <f t="shared" si="131"/>
        <v>#REF!</v>
      </c>
    </row>
    <row r="178" spans="1:20" ht="15.6" hidden="1" outlineLevel="1">
      <c r="A178" s="192"/>
      <c r="B178" s="192"/>
      <c r="C178" s="193"/>
      <c r="D178" s="237" t="s">
        <v>191</v>
      </c>
      <c r="E178" s="223" t="e">
        <f>#REF!</f>
        <v>#REF!</v>
      </c>
      <c r="F178" s="223"/>
      <c r="G178" s="223"/>
      <c r="H178" s="223"/>
      <c r="I178" s="223"/>
      <c r="J178" s="223"/>
      <c r="K178" s="223"/>
      <c r="L178" s="223"/>
      <c r="M178" s="223"/>
      <c r="N178" s="224"/>
      <c r="O178" s="224"/>
      <c r="P178" s="224"/>
      <c r="Q178" s="224"/>
      <c r="R178" s="225">
        <f t="shared" si="134"/>
        <v>0</v>
      </c>
      <c r="S178" s="226">
        <f t="shared" si="130"/>
        <v>0</v>
      </c>
      <c r="T178" s="205" t="e">
        <f t="shared" si="131"/>
        <v>#REF!</v>
      </c>
    </row>
    <row r="179" spans="1:20" ht="15.6">
      <c r="A179" s="229"/>
      <c r="B179" s="211" t="e">
        <f>R179-C179</f>
        <v>#REF!</v>
      </c>
      <c r="C179" s="211">
        <v>316.22000000000003</v>
      </c>
      <c r="D179" s="230" t="s">
        <v>192</v>
      </c>
      <c r="E179" s="225" t="e">
        <f t="shared" ref="E179:Q179" si="135">SUM(E170:E178)</f>
        <v>#REF!</v>
      </c>
      <c r="F179" s="225">
        <f t="shared" si="135"/>
        <v>0</v>
      </c>
      <c r="G179" s="225">
        <f t="shared" si="135"/>
        <v>0</v>
      </c>
      <c r="H179" s="225">
        <f t="shared" si="135"/>
        <v>0</v>
      </c>
      <c r="I179" s="225">
        <f t="shared" si="135"/>
        <v>0</v>
      </c>
      <c r="J179" s="225" t="e">
        <f t="shared" si="135"/>
        <v>#REF!</v>
      </c>
      <c r="K179" s="225" t="e">
        <f t="shared" si="135"/>
        <v>#REF!</v>
      </c>
      <c r="L179" s="225">
        <f t="shared" si="135"/>
        <v>0</v>
      </c>
      <c r="M179" s="225" t="e">
        <f t="shared" si="135"/>
        <v>#REF!</v>
      </c>
      <c r="N179" s="225">
        <f t="shared" si="135"/>
        <v>0</v>
      </c>
      <c r="O179" s="225">
        <f t="shared" si="135"/>
        <v>0</v>
      </c>
      <c r="P179" s="225">
        <f t="shared" si="135"/>
        <v>0</v>
      </c>
      <c r="Q179" s="225">
        <f t="shared" si="135"/>
        <v>0</v>
      </c>
      <c r="R179" s="225" t="e">
        <f t="shared" si="134"/>
        <v>#REF!</v>
      </c>
      <c r="S179" s="226" t="e">
        <f t="shared" si="130"/>
        <v>#REF!</v>
      </c>
      <c r="T179" s="205" t="e">
        <f t="shared" si="131"/>
        <v>#REF!</v>
      </c>
    </row>
    <row r="180" spans="1:20" ht="15.6" collapsed="1">
      <c r="A180" s="198"/>
      <c r="B180" s="198"/>
      <c r="C180" s="215"/>
      <c r="D180" s="351" t="s">
        <v>193</v>
      </c>
      <c r="E180" s="325"/>
      <c r="F180" s="325"/>
      <c r="G180" s="325"/>
      <c r="H180" s="325"/>
      <c r="I180" s="325"/>
      <c r="J180" s="325"/>
      <c r="K180" s="325"/>
      <c r="L180" s="325"/>
      <c r="M180" s="325"/>
      <c r="N180" s="325"/>
      <c r="O180" s="325"/>
      <c r="P180" s="325"/>
      <c r="Q180" s="325"/>
      <c r="R180" s="326"/>
      <c r="S180" s="218">
        <f t="shared" si="130"/>
        <v>0</v>
      </c>
      <c r="T180" s="206">
        <f t="shared" si="131"/>
        <v>0</v>
      </c>
    </row>
    <row r="181" spans="1:20" ht="15.6" hidden="1" outlineLevel="1">
      <c r="A181" s="219"/>
      <c r="B181" s="219"/>
      <c r="C181" s="220"/>
      <c r="D181" s="231" t="s">
        <v>194</v>
      </c>
      <c r="E181" s="223" t="e">
        <f>#REF!</f>
        <v>#REF!</v>
      </c>
      <c r="F181" s="223"/>
      <c r="G181" s="223"/>
      <c r="H181" s="223"/>
      <c r="I181" s="223"/>
      <c r="J181" s="223"/>
      <c r="K181" s="223"/>
      <c r="L181" s="223"/>
      <c r="M181" s="223"/>
      <c r="N181" s="224"/>
      <c r="O181" s="224"/>
      <c r="P181" s="224"/>
      <c r="Q181" s="224"/>
      <c r="R181" s="225">
        <f t="shared" ref="R181:R182" si="136">SUM(F181:Q181)</f>
        <v>0</v>
      </c>
      <c r="S181" s="226">
        <f t="shared" si="130"/>
        <v>0</v>
      </c>
      <c r="T181" s="205" t="e">
        <f t="shared" si="131"/>
        <v>#REF!</v>
      </c>
    </row>
    <row r="182" spans="1:20" ht="15.6" hidden="1" outlineLevel="1">
      <c r="A182" s="229"/>
      <c r="B182" s="229"/>
      <c r="C182" s="211"/>
      <c r="D182" s="230" t="s">
        <v>195</v>
      </c>
      <c r="E182" s="225" t="e">
        <f t="shared" ref="E182:Q182" si="137">E181</f>
        <v>#REF!</v>
      </c>
      <c r="F182" s="225">
        <f t="shared" si="137"/>
        <v>0</v>
      </c>
      <c r="G182" s="225">
        <f t="shared" si="137"/>
        <v>0</v>
      </c>
      <c r="H182" s="225">
        <f t="shared" si="137"/>
        <v>0</v>
      </c>
      <c r="I182" s="225">
        <f t="shared" si="137"/>
        <v>0</v>
      </c>
      <c r="J182" s="225">
        <f t="shared" si="137"/>
        <v>0</v>
      </c>
      <c r="K182" s="225">
        <f t="shared" si="137"/>
        <v>0</v>
      </c>
      <c r="L182" s="225">
        <f t="shared" si="137"/>
        <v>0</v>
      </c>
      <c r="M182" s="225">
        <f t="shared" si="137"/>
        <v>0</v>
      </c>
      <c r="N182" s="225">
        <f t="shared" si="137"/>
        <v>0</v>
      </c>
      <c r="O182" s="225">
        <f t="shared" si="137"/>
        <v>0</v>
      </c>
      <c r="P182" s="225">
        <f t="shared" si="137"/>
        <v>0</v>
      </c>
      <c r="Q182" s="225">
        <f t="shared" si="137"/>
        <v>0</v>
      </c>
      <c r="R182" s="225">
        <f t="shared" si="136"/>
        <v>0</v>
      </c>
      <c r="S182" s="226">
        <f t="shared" si="130"/>
        <v>0</v>
      </c>
      <c r="T182" s="205" t="e">
        <f t="shared" si="131"/>
        <v>#REF!</v>
      </c>
    </row>
    <row r="183" spans="1:20" ht="15.6" hidden="1" outlineLevel="1">
      <c r="A183" s="198"/>
      <c r="B183" s="198"/>
      <c r="C183" s="215"/>
      <c r="D183" s="351" t="s">
        <v>196</v>
      </c>
      <c r="E183" s="325"/>
      <c r="F183" s="325"/>
      <c r="G183" s="325"/>
      <c r="H183" s="325"/>
      <c r="I183" s="325"/>
      <c r="J183" s="325"/>
      <c r="K183" s="325"/>
      <c r="L183" s="325"/>
      <c r="M183" s="325"/>
      <c r="N183" s="325"/>
      <c r="O183" s="325"/>
      <c r="P183" s="325"/>
      <c r="Q183" s="325"/>
      <c r="R183" s="326"/>
      <c r="S183" s="218">
        <f t="shared" si="130"/>
        <v>0</v>
      </c>
      <c r="T183" s="206">
        <f t="shared" si="131"/>
        <v>0</v>
      </c>
    </row>
    <row r="184" spans="1:20" ht="15.6" hidden="1" outlineLevel="1">
      <c r="A184" s="219"/>
      <c r="B184" s="219"/>
      <c r="C184" s="220"/>
      <c r="D184" s="231" t="s">
        <v>197</v>
      </c>
      <c r="E184" s="223" t="e">
        <f>#REF!</f>
        <v>#REF!</v>
      </c>
      <c r="F184" s="223"/>
      <c r="G184" s="223"/>
      <c r="H184" s="223"/>
      <c r="I184" s="223"/>
      <c r="J184" s="223"/>
      <c r="K184" s="223"/>
      <c r="L184" s="223"/>
      <c r="M184" s="223"/>
      <c r="N184" s="224"/>
      <c r="O184" s="224"/>
      <c r="P184" s="224"/>
      <c r="Q184" s="224"/>
      <c r="R184" s="225">
        <f t="shared" ref="R184:R185" si="138">SUM(F184:Q184)</f>
        <v>0</v>
      </c>
      <c r="S184" s="226">
        <f t="shared" si="130"/>
        <v>0</v>
      </c>
      <c r="T184" s="205" t="e">
        <f t="shared" si="131"/>
        <v>#REF!</v>
      </c>
    </row>
    <row r="185" spans="1:20" ht="15.6" hidden="1" outlineLevel="1">
      <c r="A185" s="229"/>
      <c r="B185" s="211">
        <f>R185-C185</f>
        <v>-59.73</v>
      </c>
      <c r="C185" s="211">
        <v>59.73</v>
      </c>
      <c r="D185" s="230" t="s">
        <v>198</v>
      </c>
      <c r="E185" s="225" t="e">
        <f t="shared" ref="E185:Q185" si="139">E184</f>
        <v>#REF!</v>
      </c>
      <c r="F185" s="225">
        <f t="shared" si="139"/>
        <v>0</v>
      </c>
      <c r="G185" s="225">
        <f t="shared" si="139"/>
        <v>0</v>
      </c>
      <c r="H185" s="225">
        <f t="shared" si="139"/>
        <v>0</v>
      </c>
      <c r="I185" s="225">
        <f t="shared" si="139"/>
        <v>0</v>
      </c>
      <c r="J185" s="225">
        <f t="shared" si="139"/>
        <v>0</v>
      </c>
      <c r="K185" s="225">
        <f t="shared" si="139"/>
        <v>0</v>
      </c>
      <c r="L185" s="225">
        <f t="shared" si="139"/>
        <v>0</v>
      </c>
      <c r="M185" s="225">
        <f t="shared" si="139"/>
        <v>0</v>
      </c>
      <c r="N185" s="225">
        <f t="shared" si="139"/>
        <v>0</v>
      </c>
      <c r="O185" s="225">
        <f t="shared" si="139"/>
        <v>0</v>
      </c>
      <c r="P185" s="225">
        <f t="shared" si="139"/>
        <v>0</v>
      </c>
      <c r="Q185" s="225">
        <f t="shared" si="139"/>
        <v>0</v>
      </c>
      <c r="R185" s="225">
        <f t="shared" si="138"/>
        <v>0</v>
      </c>
      <c r="S185" s="226">
        <f t="shared" si="130"/>
        <v>0</v>
      </c>
      <c r="T185" s="205" t="e">
        <f t="shared" si="131"/>
        <v>#REF!</v>
      </c>
    </row>
    <row r="186" spans="1:20" ht="15.6">
      <c r="A186" s="198"/>
      <c r="B186" s="198"/>
      <c r="C186" s="215"/>
      <c r="D186" s="351" t="s">
        <v>199</v>
      </c>
      <c r="E186" s="325"/>
      <c r="F186" s="325"/>
      <c r="G186" s="325"/>
      <c r="H186" s="325"/>
      <c r="I186" s="325"/>
      <c r="J186" s="325"/>
      <c r="K186" s="325"/>
      <c r="L186" s="325"/>
      <c r="M186" s="325"/>
      <c r="N186" s="325"/>
      <c r="O186" s="325"/>
      <c r="P186" s="325"/>
      <c r="Q186" s="325"/>
      <c r="R186" s="326"/>
      <c r="S186" s="218">
        <f t="shared" si="130"/>
        <v>0</v>
      </c>
      <c r="T186" s="206">
        <f t="shared" si="131"/>
        <v>0</v>
      </c>
    </row>
    <row r="187" spans="1:20" ht="15.6">
      <c r="A187" s="219"/>
      <c r="B187" s="219"/>
      <c r="C187" s="220"/>
      <c r="D187" s="231" t="s">
        <v>200</v>
      </c>
      <c r="E187" s="223" t="e">
        <f>#REF!</f>
        <v>#REF!</v>
      </c>
      <c r="F187" s="223"/>
      <c r="G187" s="223"/>
      <c r="H187" s="223"/>
      <c r="I187" s="223"/>
      <c r="J187" s="223"/>
      <c r="K187" s="223"/>
      <c r="L187" s="223"/>
      <c r="M187" s="223"/>
      <c r="N187" s="224"/>
      <c r="O187" s="224"/>
      <c r="P187" s="224"/>
      <c r="Q187" s="224"/>
      <c r="R187" s="225">
        <f>SUM(F187:Q187)</f>
        <v>0</v>
      </c>
      <c r="S187" s="226">
        <f t="shared" si="130"/>
        <v>0</v>
      </c>
      <c r="T187" s="205" t="e">
        <f t="shared" si="131"/>
        <v>#REF!</v>
      </c>
    </row>
    <row r="188" spans="1:20" ht="15.6">
      <c r="A188" s="229"/>
      <c r="B188" s="211">
        <f>R188-C188</f>
        <v>0</v>
      </c>
      <c r="C188" s="211"/>
      <c r="D188" s="230" t="s">
        <v>201</v>
      </c>
      <c r="E188" s="225" t="e">
        <f t="shared" ref="E188:R188" si="140">E187</f>
        <v>#REF!</v>
      </c>
      <c r="F188" s="225">
        <f t="shared" si="140"/>
        <v>0</v>
      </c>
      <c r="G188" s="225">
        <f t="shared" si="140"/>
        <v>0</v>
      </c>
      <c r="H188" s="225">
        <f t="shared" si="140"/>
        <v>0</v>
      </c>
      <c r="I188" s="225">
        <f t="shared" si="140"/>
        <v>0</v>
      </c>
      <c r="J188" s="225">
        <f t="shared" si="140"/>
        <v>0</v>
      </c>
      <c r="K188" s="225">
        <f t="shared" si="140"/>
        <v>0</v>
      </c>
      <c r="L188" s="225">
        <f t="shared" si="140"/>
        <v>0</v>
      </c>
      <c r="M188" s="225">
        <f t="shared" si="140"/>
        <v>0</v>
      </c>
      <c r="N188" s="225">
        <f t="shared" si="140"/>
        <v>0</v>
      </c>
      <c r="O188" s="225">
        <f t="shared" si="140"/>
        <v>0</v>
      </c>
      <c r="P188" s="225">
        <f t="shared" si="140"/>
        <v>0</v>
      </c>
      <c r="Q188" s="225">
        <f t="shared" si="140"/>
        <v>0</v>
      </c>
      <c r="R188" s="225">
        <f t="shared" si="140"/>
        <v>0</v>
      </c>
      <c r="S188" s="226">
        <f t="shared" si="130"/>
        <v>0</v>
      </c>
      <c r="T188" s="205" t="e">
        <f t="shared" si="131"/>
        <v>#REF!</v>
      </c>
    </row>
    <row r="189" spans="1:20" ht="13.8">
      <c r="A189" s="192"/>
      <c r="B189" s="192"/>
      <c r="C189" s="193"/>
      <c r="D189" s="194"/>
      <c r="E189" s="195"/>
      <c r="F189" s="195"/>
      <c r="G189" s="195"/>
      <c r="H189" s="195"/>
      <c r="I189" s="195"/>
      <c r="J189" s="195"/>
      <c r="K189" s="195"/>
      <c r="L189" s="195"/>
      <c r="M189" s="195"/>
      <c r="N189" s="195"/>
      <c r="O189" s="195"/>
      <c r="P189" s="195"/>
      <c r="Q189" s="195"/>
      <c r="R189" s="195"/>
      <c r="S189" s="218"/>
      <c r="T189" s="218"/>
    </row>
    <row r="190" spans="1:20" ht="13.8">
      <c r="A190" s="192"/>
      <c r="B190" s="192"/>
      <c r="C190" s="193"/>
      <c r="D190" s="194" t="e">
        <f>'4611070'!D190</f>
        <v>#REF!</v>
      </c>
      <c r="E190" s="195"/>
      <c r="F190" s="195"/>
      <c r="G190" s="195"/>
      <c r="H190" s="195"/>
      <c r="I190" s="347" t="e">
        <f>'4611070'!I190</f>
        <v>#REF!</v>
      </c>
      <c r="J190" s="348"/>
      <c r="K190" s="195"/>
      <c r="L190" s="195"/>
      <c r="M190" s="195"/>
      <c r="N190" s="195"/>
      <c r="O190" s="195"/>
      <c r="P190" s="195"/>
      <c r="Q190" s="195"/>
      <c r="R190" s="195"/>
      <c r="S190" s="197"/>
      <c r="T190" s="197"/>
    </row>
    <row r="191" spans="1:20" ht="13.8">
      <c r="A191" s="192"/>
      <c r="B191" s="192"/>
      <c r="C191" s="193"/>
      <c r="D191" s="194"/>
      <c r="E191" s="195"/>
      <c r="F191" s="195"/>
      <c r="G191" s="195"/>
      <c r="H191" s="195"/>
      <c r="I191" s="238"/>
      <c r="J191" s="195"/>
      <c r="K191" s="195"/>
      <c r="L191" s="195"/>
      <c r="M191" s="195"/>
      <c r="N191" s="195"/>
      <c r="O191" s="195"/>
      <c r="P191" s="195"/>
      <c r="Q191" s="195"/>
      <c r="R191" s="195"/>
      <c r="S191" s="197"/>
      <c r="T191" s="197"/>
    </row>
    <row r="192" spans="1:20" ht="13.8">
      <c r="A192" s="192"/>
      <c r="B192" s="192"/>
      <c r="C192" s="193"/>
      <c r="D192" s="194" t="s">
        <v>202</v>
      </c>
      <c r="E192" s="195"/>
      <c r="F192" s="195"/>
      <c r="G192" s="195"/>
      <c r="H192" s="195"/>
      <c r="I192" s="347" t="s">
        <v>203</v>
      </c>
      <c r="J192" s="348"/>
      <c r="K192" s="195"/>
      <c r="L192" s="195"/>
      <c r="M192" s="195"/>
      <c r="N192" s="195"/>
      <c r="O192" s="195"/>
      <c r="P192" s="195"/>
      <c r="Q192" s="195"/>
      <c r="R192" s="195"/>
      <c r="S192" s="197"/>
      <c r="T192" s="197"/>
    </row>
    <row r="193" spans="1:20" ht="13.8">
      <c r="A193" s="192"/>
      <c r="B193" s="192"/>
      <c r="C193" s="193"/>
      <c r="D193" s="194"/>
      <c r="E193" s="195"/>
      <c r="F193" s="195"/>
      <c r="G193" s="195"/>
      <c r="H193" s="195"/>
      <c r="I193" s="195"/>
      <c r="J193" s="195"/>
      <c r="K193" s="195"/>
      <c r="L193" s="195"/>
      <c r="M193" s="195"/>
      <c r="N193" s="195"/>
      <c r="O193" s="195"/>
      <c r="P193" s="195"/>
      <c r="Q193" s="195"/>
      <c r="R193" s="195"/>
      <c r="S193" s="197"/>
      <c r="T193" s="197"/>
    </row>
    <row r="194" spans="1:20" ht="13.8">
      <c r="A194" s="192"/>
      <c r="B194" s="192"/>
      <c r="C194" s="193"/>
      <c r="D194" s="194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195"/>
      <c r="P194" s="195"/>
      <c r="Q194" s="195"/>
      <c r="R194" s="195"/>
      <c r="S194" s="197"/>
      <c r="T194" s="197"/>
    </row>
    <row r="195" spans="1:20" ht="13.8">
      <c r="A195" s="192"/>
      <c r="B195" s="192"/>
      <c r="C195" s="193"/>
      <c r="D195" s="194"/>
      <c r="E195" s="195"/>
      <c r="F195" s="195"/>
      <c r="G195" s="195"/>
      <c r="H195" s="195"/>
      <c r="I195" s="195"/>
      <c r="J195" s="195"/>
      <c r="K195" s="195"/>
      <c r="L195" s="195"/>
      <c r="M195" s="195"/>
      <c r="N195" s="195"/>
      <c r="O195" s="195"/>
      <c r="P195" s="195"/>
      <c r="Q195" s="195"/>
      <c r="R195" s="195"/>
      <c r="S195" s="197"/>
      <c r="T195" s="197"/>
    </row>
    <row r="196" spans="1:20" ht="13.8">
      <c r="A196" s="192"/>
      <c r="B196" s="192"/>
      <c r="C196" s="193"/>
      <c r="D196" s="194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195"/>
      <c r="R196" s="195"/>
      <c r="S196" s="197"/>
      <c r="T196" s="197"/>
    </row>
    <row r="197" spans="1:20" ht="13.2">
      <c r="A197" s="239"/>
      <c r="B197" s="239"/>
      <c r="C197" s="240"/>
      <c r="D197" s="241" t="s">
        <v>204</v>
      </c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3"/>
      <c r="T197" s="243"/>
    </row>
    <row r="198" spans="1:20" ht="13.2">
      <c r="A198" s="239"/>
      <c r="B198" s="239"/>
      <c r="C198" s="240"/>
      <c r="D198" s="241" t="s">
        <v>205</v>
      </c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3"/>
      <c r="T198" s="243"/>
    </row>
    <row r="199" spans="1:20" ht="13.2">
      <c r="A199" s="239"/>
      <c r="B199" s="239"/>
      <c r="C199" s="240"/>
      <c r="D199" s="241" t="s">
        <v>206</v>
      </c>
      <c r="E199" s="242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3"/>
      <c r="T199" s="243"/>
    </row>
    <row r="200" spans="1:20" ht="13.8">
      <c r="A200" s="192"/>
      <c r="B200" s="192"/>
      <c r="C200" s="193"/>
      <c r="D200" s="194"/>
      <c r="E200" s="195"/>
      <c r="F200" s="195"/>
      <c r="G200" s="195"/>
      <c r="H200" s="195"/>
      <c r="I200" s="195"/>
      <c r="J200" s="195"/>
      <c r="K200" s="195"/>
      <c r="L200" s="195"/>
      <c r="M200" s="195"/>
      <c r="N200" s="195"/>
      <c r="O200" s="195"/>
      <c r="P200" s="195"/>
      <c r="Q200" s="195"/>
      <c r="R200" s="195"/>
      <c r="S200" s="197"/>
      <c r="T200" s="197"/>
    </row>
    <row r="201" spans="1:20" ht="13.8">
      <c r="A201" s="192"/>
      <c r="B201" s="192"/>
      <c r="C201" s="193"/>
      <c r="D201" s="194"/>
      <c r="E201" s="195"/>
      <c r="F201" s="195"/>
      <c r="G201" s="195"/>
      <c r="H201" s="195"/>
      <c r="I201" s="195"/>
      <c r="J201" s="195"/>
      <c r="K201" s="195"/>
      <c r="L201" s="195"/>
      <c r="M201" s="195"/>
      <c r="N201" s="195"/>
      <c r="O201" s="195"/>
      <c r="P201" s="195"/>
      <c r="Q201" s="195"/>
      <c r="R201" s="195"/>
      <c r="S201" s="197"/>
      <c r="T201" s="197"/>
    </row>
    <row r="202" spans="1:20" ht="13.8">
      <c r="A202" s="192"/>
      <c r="B202" s="192"/>
      <c r="C202" s="193"/>
      <c r="D202" s="194"/>
      <c r="E202" s="195"/>
      <c r="F202" s="195"/>
      <c r="G202" s="195"/>
      <c r="H202" s="195"/>
      <c r="I202" s="195"/>
      <c r="J202" s="195"/>
      <c r="K202" s="195"/>
      <c r="L202" s="195"/>
      <c r="M202" s="195"/>
      <c r="N202" s="195"/>
      <c r="O202" s="195"/>
      <c r="P202" s="195"/>
      <c r="Q202" s="195"/>
      <c r="R202" s="195"/>
      <c r="S202" s="197"/>
      <c r="T202" s="197"/>
    </row>
    <row r="203" spans="1:20" ht="13.8">
      <c r="A203" s="192"/>
      <c r="B203" s="192"/>
      <c r="C203" s="193"/>
      <c r="D203" s="194"/>
      <c r="E203" s="195"/>
      <c r="F203" s="195"/>
      <c r="G203" s="195"/>
      <c r="H203" s="195"/>
      <c r="I203" s="195"/>
      <c r="J203" s="195"/>
      <c r="K203" s="195"/>
      <c r="L203" s="195"/>
      <c r="M203" s="195"/>
      <c r="N203" s="195"/>
      <c r="O203" s="195"/>
      <c r="P203" s="195"/>
      <c r="Q203" s="195"/>
      <c r="R203" s="195"/>
      <c r="S203" s="197"/>
      <c r="T203" s="197"/>
    </row>
    <row r="204" spans="1:20" ht="13.8">
      <c r="A204" s="192"/>
      <c r="B204" s="192"/>
      <c r="C204" s="193"/>
      <c r="D204" s="194"/>
      <c r="E204" s="195"/>
      <c r="F204" s="195"/>
      <c r="G204" s="195"/>
      <c r="H204" s="195"/>
      <c r="I204" s="195"/>
      <c r="J204" s="195"/>
      <c r="K204" s="195"/>
      <c r="L204" s="195"/>
      <c r="M204" s="195"/>
      <c r="N204" s="195"/>
      <c r="O204" s="195"/>
      <c r="P204" s="195"/>
      <c r="Q204" s="195"/>
      <c r="R204" s="195"/>
      <c r="S204" s="197"/>
      <c r="T204" s="197"/>
    </row>
    <row r="205" spans="1:20" ht="13.8">
      <c r="A205" s="192"/>
      <c r="B205" s="192"/>
      <c r="C205" s="193"/>
      <c r="D205" s="194"/>
      <c r="E205" s="195"/>
      <c r="F205" s="195"/>
      <c r="G205" s="195"/>
      <c r="H205" s="195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7"/>
      <c r="T205" s="197"/>
    </row>
    <row r="206" spans="1:20" ht="13.8">
      <c r="A206" s="192"/>
      <c r="B206" s="192"/>
      <c r="C206" s="193"/>
      <c r="D206" s="194"/>
      <c r="E206" s="195"/>
      <c r="F206" s="195"/>
      <c r="G206" s="195"/>
      <c r="H206" s="195"/>
      <c r="I206" s="195"/>
      <c r="J206" s="195"/>
      <c r="K206" s="195"/>
      <c r="L206" s="195"/>
      <c r="M206" s="195"/>
      <c r="N206" s="195"/>
      <c r="O206" s="195"/>
      <c r="P206" s="195"/>
      <c r="Q206" s="195"/>
      <c r="R206" s="195"/>
      <c r="S206" s="197"/>
      <c r="T206" s="197"/>
    </row>
    <row r="207" spans="1:20" ht="13.8">
      <c r="A207" s="192"/>
      <c r="B207" s="192"/>
      <c r="C207" s="193"/>
      <c r="D207" s="194"/>
      <c r="E207" s="195"/>
      <c r="F207" s="195"/>
      <c r="G207" s="195"/>
      <c r="H207" s="195"/>
      <c r="I207" s="195"/>
      <c r="J207" s="195"/>
      <c r="K207" s="195"/>
      <c r="L207" s="195"/>
      <c r="M207" s="195"/>
      <c r="N207" s="195"/>
      <c r="O207" s="195"/>
      <c r="P207" s="195"/>
      <c r="Q207" s="195"/>
      <c r="R207" s="195"/>
      <c r="S207" s="197"/>
      <c r="T207" s="197"/>
    </row>
    <row r="208" spans="1:20" ht="13.8">
      <c r="A208" s="192"/>
      <c r="B208" s="192"/>
      <c r="C208" s="193"/>
      <c r="D208" s="194"/>
      <c r="E208" s="195"/>
      <c r="F208" s="195"/>
      <c r="G208" s="195"/>
      <c r="H208" s="195"/>
      <c r="I208" s="195"/>
      <c r="J208" s="195"/>
      <c r="K208" s="195"/>
      <c r="L208" s="195"/>
      <c r="M208" s="195"/>
      <c r="N208" s="195"/>
      <c r="O208" s="195"/>
      <c r="P208" s="195"/>
      <c r="Q208" s="195"/>
      <c r="R208" s="195"/>
      <c r="S208" s="197"/>
      <c r="T208" s="197"/>
    </row>
    <row r="209" spans="1:20" ht="13.8">
      <c r="A209" s="192"/>
      <c r="B209" s="192"/>
      <c r="C209" s="193"/>
      <c r="D209" s="194"/>
      <c r="E209" s="195"/>
      <c r="F209" s="195"/>
      <c r="G209" s="195"/>
      <c r="H209" s="195"/>
      <c r="I209" s="195"/>
      <c r="J209" s="195"/>
      <c r="K209" s="195"/>
      <c r="L209" s="195"/>
      <c r="M209" s="195"/>
      <c r="N209" s="195"/>
      <c r="O209" s="195"/>
      <c r="P209" s="195"/>
      <c r="Q209" s="195"/>
      <c r="R209" s="195"/>
      <c r="S209" s="197"/>
      <c r="T209" s="197"/>
    </row>
    <row r="210" spans="1:20" ht="13.8">
      <c r="A210" s="192"/>
      <c r="B210" s="192"/>
      <c r="C210" s="193"/>
      <c r="D210" s="194"/>
      <c r="E210" s="195"/>
      <c r="F210" s="195"/>
      <c r="G210" s="195"/>
      <c r="H210" s="195"/>
      <c r="I210" s="195"/>
      <c r="J210" s="195"/>
      <c r="K210" s="195"/>
      <c r="L210" s="195"/>
      <c r="M210" s="195"/>
      <c r="N210" s="195"/>
      <c r="O210" s="195"/>
      <c r="P210" s="195"/>
      <c r="Q210" s="195"/>
      <c r="R210" s="195"/>
      <c r="S210" s="197"/>
      <c r="T210" s="197"/>
    </row>
    <row r="211" spans="1:20" ht="13.8">
      <c r="A211" s="192"/>
      <c r="B211" s="192"/>
      <c r="C211" s="193"/>
      <c r="D211" s="194"/>
      <c r="E211" s="195"/>
      <c r="F211" s="195"/>
      <c r="G211" s="195"/>
      <c r="H211" s="195"/>
      <c r="I211" s="195"/>
      <c r="J211" s="195"/>
      <c r="K211" s="195"/>
      <c r="L211" s="195"/>
      <c r="M211" s="195"/>
      <c r="N211" s="195"/>
      <c r="O211" s="195"/>
      <c r="P211" s="195"/>
      <c r="Q211" s="195"/>
      <c r="R211" s="195"/>
      <c r="S211" s="197"/>
      <c r="T211" s="197"/>
    </row>
    <row r="212" spans="1:20" ht="13.8">
      <c r="A212" s="192"/>
      <c r="B212" s="192"/>
      <c r="C212" s="193"/>
      <c r="D212" s="194"/>
      <c r="E212" s="195"/>
      <c r="F212" s="195"/>
      <c r="G212" s="195"/>
      <c r="H212" s="195"/>
      <c r="I212" s="195"/>
      <c r="J212" s="195"/>
      <c r="K212" s="195"/>
      <c r="L212" s="195"/>
      <c r="M212" s="195"/>
      <c r="N212" s="195"/>
      <c r="O212" s="195"/>
      <c r="P212" s="195"/>
      <c r="Q212" s="195"/>
      <c r="R212" s="195"/>
      <c r="S212" s="197"/>
      <c r="T212" s="197"/>
    </row>
    <row r="213" spans="1:20" ht="13.8">
      <c r="A213" s="192"/>
      <c r="B213" s="192"/>
      <c r="C213" s="193"/>
      <c r="D213" s="194"/>
      <c r="E213" s="195"/>
      <c r="F213" s="195"/>
      <c r="G213" s="195"/>
      <c r="H213" s="195"/>
      <c r="I213" s="195"/>
      <c r="J213" s="195"/>
      <c r="K213" s="195"/>
      <c r="L213" s="195"/>
      <c r="M213" s="195"/>
      <c r="N213" s="195"/>
      <c r="O213" s="195"/>
      <c r="P213" s="195"/>
      <c r="Q213" s="195"/>
      <c r="R213" s="195"/>
      <c r="S213" s="197"/>
      <c r="T213" s="197"/>
    </row>
    <row r="214" spans="1:20" ht="13.8">
      <c r="A214" s="192"/>
      <c r="B214" s="192"/>
      <c r="C214" s="193"/>
      <c r="D214" s="194"/>
      <c r="E214" s="195"/>
      <c r="F214" s="195"/>
      <c r="G214" s="195"/>
      <c r="H214" s="195"/>
      <c r="I214" s="195"/>
      <c r="J214" s="195"/>
      <c r="K214" s="195"/>
      <c r="L214" s="195"/>
      <c r="M214" s="195"/>
      <c r="N214" s="195"/>
      <c r="O214" s="195"/>
      <c r="P214" s="195"/>
      <c r="Q214" s="195"/>
      <c r="R214" s="195"/>
      <c r="S214" s="197"/>
      <c r="T214" s="197"/>
    </row>
    <row r="215" spans="1:20" ht="13.8">
      <c r="A215" s="192"/>
      <c r="B215" s="192"/>
      <c r="C215" s="193"/>
      <c r="D215" s="194"/>
      <c r="E215" s="195"/>
      <c r="F215" s="195"/>
      <c r="G215" s="195"/>
      <c r="H215" s="195"/>
      <c r="I215" s="195"/>
      <c r="J215" s="195"/>
      <c r="K215" s="195"/>
      <c r="L215" s="195"/>
      <c r="M215" s="195"/>
      <c r="N215" s="195"/>
      <c r="O215" s="195"/>
      <c r="P215" s="195"/>
      <c r="Q215" s="195"/>
      <c r="R215" s="195"/>
      <c r="S215" s="197"/>
      <c r="T215" s="197"/>
    </row>
    <row r="216" spans="1:20" ht="13.8">
      <c r="A216" s="192"/>
      <c r="B216" s="192"/>
      <c r="C216" s="193"/>
      <c r="D216" s="194"/>
      <c r="E216" s="195"/>
      <c r="F216" s="195"/>
      <c r="G216" s="195"/>
      <c r="H216" s="195"/>
      <c r="I216" s="195"/>
      <c r="J216" s="195"/>
      <c r="K216" s="195"/>
      <c r="L216" s="195"/>
      <c r="M216" s="195"/>
      <c r="N216" s="195"/>
      <c r="O216" s="195"/>
      <c r="P216" s="195"/>
      <c r="Q216" s="195"/>
      <c r="R216" s="195"/>
      <c r="S216" s="197"/>
      <c r="T216" s="197"/>
    </row>
    <row r="217" spans="1:20" ht="13.8">
      <c r="A217" s="192"/>
      <c r="B217" s="192"/>
      <c r="C217" s="193"/>
      <c r="D217" s="194"/>
      <c r="E217" s="195"/>
      <c r="F217" s="195"/>
      <c r="G217" s="195"/>
      <c r="H217" s="195"/>
      <c r="I217" s="195"/>
      <c r="J217" s="195"/>
      <c r="K217" s="195"/>
      <c r="L217" s="195"/>
      <c r="M217" s="195"/>
      <c r="N217" s="195"/>
      <c r="O217" s="195"/>
      <c r="P217" s="195"/>
      <c r="Q217" s="195"/>
      <c r="R217" s="195"/>
      <c r="S217" s="197"/>
      <c r="T217" s="197"/>
    </row>
    <row r="218" spans="1:20" ht="13.8">
      <c r="A218" s="192"/>
      <c r="B218" s="192"/>
      <c r="C218" s="193"/>
      <c r="D218" s="194"/>
      <c r="E218" s="195"/>
      <c r="F218" s="195"/>
      <c r="G218" s="195"/>
      <c r="H218" s="195"/>
      <c r="I218" s="195"/>
      <c r="J218" s="195"/>
      <c r="K218" s="195"/>
      <c r="L218" s="195"/>
      <c r="M218" s="195"/>
      <c r="N218" s="195"/>
      <c r="O218" s="195"/>
      <c r="P218" s="195"/>
      <c r="Q218" s="195"/>
      <c r="R218" s="195"/>
      <c r="S218" s="197"/>
      <c r="T218" s="197"/>
    </row>
    <row r="219" spans="1:20" ht="13.8">
      <c r="A219" s="192"/>
      <c r="B219" s="192"/>
      <c r="C219" s="193"/>
      <c r="D219" s="194"/>
      <c r="E219" s="195"/>
      <c r="F219" s="195"/>
      <c r="G219" s="195"/>
      <c r="H219" s="195"/>
      <c r="I219" s="195"/>
      <c r="J219" s="195"/>
      <c r="K219" s="195"/>
      <c r="L219" s="195"/>
      <c r="M219" s="195"/>
      <c r="N219" s="195"/>
      <c r="O219" s="195"/>
      <c r="P219" s="195"/>
      <c r="Q219" s="195"/>
      <c r="R219" s="195"/>
      <c r="S219" s="197"/>
      <c r="T219" s="197"/>
    </row>
    <row r="220" spans="1:20" ht="13.8">
      <c r="A220" s="192"/>
      <c r="B220" s="192"/>
      <c r="C220" s="193"/>
      <c r="D220" s="194"/>
      <c r="E220" s="195"/>
      <c r="F220" s="195"/>
      <c r="G220" s="195"/>
      <c r="H220" s="195"/>
      <c r="I220" s="195"/>
      <c r="J220" s="195"/>
      <c r="K220" s="195"/>
      <c r="L220" s="195"/>
      <c r="M220" s="195"/>
      <c r="N220" s="195"/>
      <c r="O220" s="195"/>
      <c r="P220" s="195"/>
      <c r="Q220" s="195"/>
      <c r="R220" s="195"/>
      <c r="S220" s="197"/>
      <c r="T220" s="197"/>
    </row>
    <row r="221" spans="1:20" ht="13.8">
      <c r="A221" s="192"/>
      <c r="B221" s="192"/>
      <c r="C221" s="193"/>
      <c r="D221" s="194"/>
      <c r="E221" s="195"/>
      <c r="F221" s="195"/>
      <c r="G221" s="195"/>
      <c r="H221" s="195"/>
      <c r="I221" s="195"/>
      <c r="J221" s="195"/>
      <c r="K221" s="195"/>
      <c r="L221" s="195"/>
      <c r="M221" s="195"/>
      <c r="N221" s="195"/>
      <c r="O221" s="195"/>
      <c r="P221" s="195"/>
      <c r="Q221" s="195"/>
      <c r="R221" s="195"/>
      <c r="S221" s="197"/>
      <c r="T221" s="197"/>
    </row>
    <row r="222" spans="1:20" ht="13.8">
      <c r="A222" s="192"/>
      <c r="B222" s="192"/>
      <c r="C222" s="193"/>
      <c r="D222" s="194"/>
      <c r="E222" s="195"/>
      <c r="F222" s="195"/>
      <c r="G222" s="195"/>
      <c r="H222" s="195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7"/>
      <c r="T222" s="197"/>
    </row>
    <row r="223" spans="1:20" ht="13.2">
      <c r="A223" s="244"/>
      <c r="B223" s="244"/>
      <c r="C223" s="245"/>
      <c r="D223" s="200"/>
      <c r="E223" s="246"/>
      <c r="F223" s="246"/>
      <c r="G223" s="246"/>
      <c r="H223" s="246"/>
      <c r="I223" s="246"/>
      <c r="J223" s="246"/>
      <c r="K223" s="246"/>
      <c r="L223" s="246"/>
      <c r="M223" s="246"/>
      <c r="N223" s="246"/>
      <c r="O223" s="246"/>
      <c r="P223" s="246"/>
      <c r="Q223" s="246"/>
      <c r="R223" s="246"/>
      <c r="S223" s="197"/>
      <c r="T223" s="197"/>
    </row>
    <row r="224" spans="1:20" ht="13.2">
      <c r="A224" s="244"/>
      <c r="B224" s="244"/>
      <c r="C224" s="245"/>
      <c r="D224" s="200"/>
      <c r="E224" s="246"/>
      <c r="F224" s="246"/>
      <c r="G224" s="246"/>
      <c r="H224" s="246"/>
      <c r="I224" s="246"/>
      <c r="J224" s="246"/>
      <c r="K224" s="246"/>
      <c r="L224" s="246"/>
      <c r="M224" s="246"/>
      <c r="N224" s="246"/>
      <c r="O224" s="246"/>
      <c r="P224" s="246"/>
      <c r="Q224" s="246"/>
      <c r="R224" s="246"/>
      <c r="S224" s="197"/>
      <c r="T224" s="197"/>
    </row>
    <row r="225" spans="1:20" ht="13.2">
      <c r="A225" s="244"/>
      <c r="B225" s="244"/>
      <c r="C225" s="245"/>
      <c r="D225" s="200"/>
      <c r="E225" s="246"/>
      <c r="F225" s="246"/>
      <c r="G225" s="246"/>
      <c r="H225" s="246"/>
      <c r="I225" s="246"/>
      <c r="J225" s="246"/>
      <c r="K225" s="246"/>
      <c r="L225" s="246"/>
      <c r="M225" s="246"/>
      <c r="N225" s="246"/>
      <c r="O225" s="246"/>
      <c r="P225" s="246"/>
      <c r="Q225" s="246"/>
      <c r="R225" s="246"/>
      <c r="S225" s="197"/>
      <c r="T225" s="197"/>
    </row>
    <row r="226" spans="1:20" ht="13.2">
      <c r="A226" s="244"/>
      <c r="B226" s="244"/>
      <c r="C226" s="245"/>
      <c r="D226" s="200"/>
      <c r="E226" s="246"/>
      <c r="F226" s="246"/>
      <c r="G226" s="246"/>
      <c r="H226" s="246"/>
      <c r="I226" s="246"/>
      <c r="J226" s="246"/>
      <c r="K226" s="246"/>
      <c r="L226" s="246"/>
      <c r="M226" s="246"/>
      <c r="N226" s="246"/>
      <c r="O226" s="246"/>
      <c r="P226" s="246"/>
      <c r="Q226" s="246"/>
      <c r="R226" s="246"/>
      <c r="S226" s="197"/>
      <c r="T226" s="197"/>
    </row>
    <row r="227" spans="1:20" ht="13.2">
      <c r="A227" s="244"/>
      <c r="B227" s="244"/>
      <c r="C227" s="245"/>
      <c r="D227" s="200"/>
      <c r="E227" s="246"/>
      <c r="F227" s="246"/>
      <c r="G227" s="246"/>
      <c r="H227" s="246"/>
      <c r="I227" s="246"/>
      <c r="J227" s="246"/>
      <c r="K227" s="246"/>
      <c r="L227" s="246"/>
      <c r="M227" s="246"/>
      <c r="N227" s="246"/>
      <c r="O227" s="246"/>
      <c r="P227" s="246"/>
      <c r="Q227" s="246"/>
      <c r="R227" s="246"/>
      <c r="S227" s="197"/>
      <c r="T227" s="197"/>
    </row>
    <row r="228" spans="1:20" ht="13.2">
      <c r="A228" s="244"/>
      <c r="B228" s="244"/>
      <c r="C228" s="245"/>
      <c r="D228" s="200"/>
      <c r="E228" s="246"/>
      <c r="F228" s="246"/>
      <c r="G228" s="246"/>
      <c r="H228" s="246"/>
      <c r="I228" s="246"/>
      <c r="J228" s="246"/>
      <c r="K228" s="246"/>
      <c r="L228" s="246"/>
      <c r="M228" s="246"/>
      <c r="N228" s="246"/>
      <c r="O228" s="246"/>
      <c r="P228" s="246"/>
      <c r="Q228" s="246"/>
      <c r="R228" s="246"/>
      <c r="S228" s="197"/>
      <c r="T228" s="197"/>
    </row>
    <row r="229" spans="1:20" ht="13.2">
      <c r="A229" s="244"/>
      <c r="B229" s="244"/>
      <c r="C229" s="245"/>
      <c r="D229" s="200"/>
      <c r="E229" s="246"/>
      <c r="F229" s="246"/>
      <c r="G229" s="246"/>
      <c r="H229" s="246"/>
      <c r="I229" s="246"/>
      <c r="J229" s="246"/>
      <c r="K229" s="246"/>
      <c r="L229" s="246"/>
      <c r="M229" s="246"/>
      <c r="N229" s="246"/>
      <c r="O229" s="246"/>
      <c r="P229" s="246"/>
      <c r="Q229" s="246"/>
      <c r="R229" s="246"/>
      <c r="S229" s="197"/>
      <c r="T229" s="197"/>
    </row>
    <row r="230" spans="1:20" ht="13.2">
      <c r="A230" s="244"/>
      <c r="B230" s="244"/>
      <c r="C230" s="245"/>
      <c r="D230" s="200"/>
      <c r="E230" s="246"/>
      <c r="F230" s="246"/>
      <c r="G230" s="246"/>
      <c r="H230" s="246"/>
      <c r="I230" s="246"/>
      <c r="J230" s="246"/>
      <c r="K230" s="246"/>
      <c r="L230" s="246"/>
      <c r="M230" s="246"/>
      <c r="N230" s="246"/>
      <c r="O230" s="246"/>
      <c r="P230" s="246"/>
      <c r="Q230" s="246"/>
      <c r="R230" s="246"/>
      <c r="S230" s="197"/>
      <c r="T230" s="197"/>
    </row>
    <row r="231" spans="1:20" ht="13.2">
      <c r="A231" s="244"/>
      <c r="B231" s="244"/>
      <c r="C231" s="245"/>
      <c r="D231" s="200"/>
      <c r="E231" s="246"/>
      <c r="F231" s="246"/>
      <c r="G231" s="246"/>
      <c r="H231" s="246"/>
      <c r="I231" s="246"/>
      <c r="J231" s="246"/>
      <c r="K231" s="246"/>
      <c r="L231" s="246"/>
      <c r="M231" s="246"/>
      <c r="N231" s="246"/>
      <c r="O231" s="246"/>
      <c r="P231" s="246"/>
      <c r="Q231" s="246"/>
      <c r="R231" s="246"/>
      <c r="S231" s="197"/>
      <c r="T231" s="197"/>
    </row>
    <row r="232" spans="1:20" ht="13.2">
      <c r="A232" s="244"/>
      <c r="B232" s="244"/>
      <c r="C232" s="245"/>
      <c r="D232" s="200"/>
      <c r="E232" s="246"/>
      <c r="F232" s="246"/>
      <c r="G232" s="246"/>
      <c r="H232" s="246"/>
      <c r="I232" s="246"/>
      <c r="J232" s="246"/>
      <c r="K232" s="246"/>
      <c r="L232" s="246"/>
      <c r="M232" s="246"/>
      <c r="N232" s="246"/>
      <c r="O232" s="246"/>
      <c r="P232" s="246"/>
      <c r="Q232" s="246"/>
      <c r="R232" s="246"/>
      <c r="S232" s="197"/>
      <c r="T232" s="197"/>
    </row>
    <row r="233" spans="1:20" ht="13.2">
      <c r="A233" s="244"/>
      <c r="B233" s="244"/>
      <c r="C233" s="245"/>
      <c r="D233" s="200"/>
      <c r="E233" s="246"/>
      <c r="F233" s="246"/>
      <c r="G233" s="246"/>
      <c r="H233" s="246"/>
      <c r="I233" s="246"/>
      <c r="J233" s="246"/>
      <c r="K233" s="246"/>
      <c r="L233" s="246"/>
      <c r="M233" s="246"/>
      <c r="N233" s="246"/>
      <c r="O233" s="246"/>
      <c r="P233" s="246"/>
      <c r="Q233" s="246"/>
      <c r="R233" s="246"/>
      <c r="S233" s="197"/>
      <c r="T233" s="197"/>
    </row>
    <row r="234" spans="1:20" ht="13.2">
      <c r="A234" s="244"/>
      <c r="B234" s="244"/>
      <c r="C234" s="245"/>
      <c r="D234" s="200"/>
      <c r="E234" s="246"/>
      <c r="F234" s="246"/>
      <c r="G234" s="246"/>
      <c r="H234" s="246"/>
      <c r="I234" s="246"/>
      <c r="J234" s="246"/>
      <c r="K234" s="246"/>
      <c r="L234" s="246"/>
      <c r="M234" s="246"/>
      <c r="N234" s="246"/>
      <c r="O234" s="246"/>
      <c r="P234" s="246"/>
      <c r="Q234" s="246"/>
      <c r="R234" s="246"/>
      <c r="S234" s="197"/>
      <c r="T234" s="197"/>
    </row>
    <row r="235" spans="1:20" ht="13.2">
      <c r="A235" s="244"/>
      <c r="B235" s="244"/>
      <c r="C235" s="245"/>
      <c r="D235" s="200"/>
      <c r="E235" s="246"/>
      <c r="F235" s="246"/>
      <c r="G235" s="246"/>
      <c r="H235" s="246"/>
      <c r="I235" s="246"/>
      <c r="J235" s="246"/>
      <c r="K235" s="246"/>
      <c r="L235" s="246"/>
      <c r="M235" s="246"/>
      <c r="N235" s="246"/>
      <c r="O235" s="246"/>
      <c r="P235" s="246"/>
      <c r="Q235" s="246"/>
      <c r="R235" s="246"/>
      <c r="S235" s="197"/>
      <c r="T235" s="197"/>
    </row>
    <row r="236" spans="1:20" ht="13.2">
      <c r="A236" s="244"/>
      <c r="B236" s="244"/>
      <c r="C236" s="245"/>
      <c r="D236" s="200"/>
      <c r="E236" s="246"/>
      <c r="F236" s="246"/>
      <c r="G236" s="246"/>
      <c r="H236" s="246"/>
      <c r="I236" s="246"/>
      <c r="J236" s="246"/>
      <c r="K236" s="246"/>
      <c r="L236" s="246"/>
      <c r="M236" s="246"/>
      <c r="N236" s="246"/>
      <c r="O236" s="246"/>
      <c r="P236" s="246"/>
      <c r="Q236" s="246"/>
      <c r="R236" s="246"/>
      <c r="S236" s="197"/>
      <c r="T236" s="197"/>
    </row>
    <row r="237" spans="1:20" ht="13.2">
      <c r="A237" s="244"/>
      <c r="B237" s="244"/>
      <c r="C237" s="245"/>
      <c r="D237" s="200"/>
      <c r="E237" s="246"/>
      <c r="F237" s="246"/>
      <c r="G237" s="246"/>
      <c r="H237" s="246"/>
      <c r="I237" s="246"/>
      <c r="J237" s="246"/>
      <c r="K237" s="246"/>
      <c r="L237" s="246"/>
      <c r="M237" s="246"/>
      <c r="N237" s="246"/>
      <c r="O237" s="246"/>
      <c r="P237" s="246"/>
      <c r="Q237" s="246"/>
      <c r="R237" s="246"/>
      <c r="S237" s="197"/>
      <c r="T237" s="197"/>
    </row>
    <row r="238" spans="1:20" ht="13.2">
      <c r="A238" s="244"/>
      <c r="B238" s="244"/>
      <c r="C238" s="245"/>
      <c r="D238" s="200"/>
      <c r="E238" s="246"/>
      <c r="F238" s="246"/>
      <c r="G238" s="246"/>
      <c r="H238" s="246"/>
      <c r="I238" s="246"/>
      <c r="J238" s="246"/>
      <c r="K238" s="246"/>
      <c r="L238" s="246"/>
      <c r="M238" s="246"/>
      <c r="N238" s="246"/>
      <c r="O238" s="246"/>
      <c r="P238" s="246"/>
      <c r="Q238" s="246"/>
      <c r="R238" s="246"/>
      <c r="S238" s="197"/>
      <c r="T238" s="197"/>
    </row>
    <row r="239" spans="1:20" ht="13.2">
      <c r="A239" s="244"/>
      <c r="B239" s="244"/>
      <c r="C239" s="245"/>
      <c r="D239" s="200"/>
      <c r="E239" s="246"/>
      <c r="F239" s="246"/>
      <c r="G239" s="246"/>
      <c r="H239" s="246"/>
      <c r="I239" s="246"/>
      <c r="J239" s="246"/>
      <c r="K239" s="246"/>
      <c r="L239" s="246"/>
      <c r="M239" s="246"/>
      <c r="N239" s="246"/>
      <c r="O239" s="246"/>
      <c r="P239" s="246"/>
      <c r="Q239" s="246"/>
      <c r="R239" s="246"/>
      <c r="S239" s="197"/>
      <c r="T239" s="197"/>
    </row>
    <row r="240" spans="1:20" ht="13.2">
      <c r="A240" s="244"/>
      <c r="B240" s="244"/>
      <c r="C240" s="245"/>
      <c r="D240" s="200"/>
      <c r="E240" s="246"/>
      <c r="F240" s="246"/>
      <c r="G240" s="246"/>
      <c r="H240" s="246"/>
      <c r="I240" s="246"/>
      <c r="J240" s="246"/>
      <c r="K240" s="246"/>
      <c r="L240" s="246"/>
      <c r="M240" s="246"/>
      <c r="N240" s="246"/>
      <c r="O240" s="246"/>
      <c r="P240" s="246"/>
      <c r="Q240" s="246"/>
      <c r="R240" s="246"/>
      <c r="S240" s="197"/>
      <c r="T240" s="197"/>
    </row>
    <row r="241" spans="1:20" ht="13.2">
      <c r="A241" s="244"/>
      <c r="B241" s="244"/>
      <c r="C241" s="245"/>
      <c r="D241" s="200"/>
      <c r="E241" s="246"/>
      <c r="F241" s="246"/>
      <c r="G241" s="246"/>
      <c r="H241" s="246"/>
      <c r="I241" s="246"/>
      <c r="J241" s="246"/>
      <c r="K241" s="246"/>
      <c r="L241" s="246"/>
      <c r="M241" s="246"/>
      <c r="N241" s="246"/>
      <c r="O241" s="246"/>
      <c r="P241" s="246"/>
      <c r="Q241" s="246"/>
      <c r="R241" s="246"/>
      <c r="S241" s="197"/>
      <c r="T241" s="197"/>
    </row>
    <row r="242" spans="1:20" ht="13.2">
      <c r="A242" s="244"/>
      <c r="B242" s="244"/>
      <c r="C242" s="245"/>
      <c r="D242" s="200"/>
      <c r="E242" s="246"/>
      <c r="F242" s="246"/>
      <c r="G242" s="246"/>
      <c r="H242" s="246"/>
      <c r="I242" s="246"/>
      <c r="J242" s="246"/>
      <c r="K242" s="246"/>
      <c r="L242" s="246"/>
      <c r="M242" s="246"/>
      <c r="N242" s="246"/>
      <c r="O242" s="246"/>
      <c r="P242" s="246"/>
      <c r="Q242" s="246"/>
      <c r="R242" s="246"/>
      <c r="S242" s="197"/>
      <c r="T242" s="197"/>
    </row>
    <row r="243" spans="1:20" ht="13.2">
      <c r="A243" s="244"/>
      <c r="B243" s="244"/>
      <c r="C243" s="245"/>
      <c r="D243" s="200"/>
      <c r="E243" s="246"/>
      <c r="F243" s="246"/>
      <c r="G243" s="246"/>
      <c r="H243" s="246"/>
      <c r="I243" s="246"/>
      <c r="J243" s="246"/>
      <c r="K243" s="246"/>
      <c r="L243" s="246"/>
      <c r="M243" s="246"/>
      <c r="N243" s="246"/>
      <c r="O243" s="246"/>
      <c r="P243" s="246"/>
      <c r="Q243" s="246"/>
      <c r="R243" s="246"/>
      <c r="S243" s="197"/>
      <c r="T243" s="197"/>
    </row>
    <row r="244" spans="1:20" ht="13.2">
      <c r="A244" s="244"/>
      <c r="B244" s="244"/>
      <c r="C244" s="245"/>
      <c r="D244" s="200"/>
      <c r="E244" s="246"/>
      <c r="F244" s="246"/>
      <c r="G244" s="246"/>
      <c r="H244" s="246"/>
      <c r="I244" s="246"/>
      <c r="J244" s="246"/>
      <c r="K244" s="246"/>
      <c r="L244" s="246"/>
      <c r="M244" s="246"/>
      <c r="N244" s="246"/>
      <c r="O244" s="246"/>
      <c r="P244" s="246"/>
      <c r="Q244" s="246"/>
      <c r="R244" s="246"/>
      <c r="S244" s="197"/>
      <c r="T244" s="197"/>
    </row>
    <row r="245" spans="1:20" ht="13.2">
      <c r="A245" s="244"/>
      <c r="B245" s="244"/>
      <c r="C245" s="245"/>
      <c r="D245" s="200"/>
      <c r="E245" s="246"/>
      <c r="F245" s="246"/>
      <c r="G245" s="246"/>
      <c r="H245" s="246"/>
      <c r="I245" s="246"/>
      <c r="J245" s="246"/>
      <c r="K245" s="246"/>
      <c r="L245" s="246"/>
      <c r="M245" s="246"/>
      <c r="N245" s="246"/>
      <c r="O245" s="246"/>
      <c r="P245" s="246"/>
      <c r="Q245" s="246"/>
      <c r="R245" s="246"/>
      <c r="S245" s="197"/>
      <c r="T245" s="197"/>
    </row>
    <row r="246" spans="1:20" ht="13.2">
      <c r="A246" s="244"/>
      <c r="B246" s="244"/>
      <c r="C246" s="245"/>
      <c r="D246" s="200"/>
      <c r="E246" s="246"/>
      <c r="F246" s="246"/>
      <c r="G246" s="246"/>
      <c r="H246" s="246"/>
      <c r="I246" s="246"/>
      <c r="J246" s="246"/>
      <c r="K246" s="246"/>
      <c r="L246" s="246"/>
      <c r="M246" s="246"/>
      <c r="N246" s="246"/>
      <c r="O246" s="246"/>
      <c r="P246" s="246"/>
      <c r="Q246" s="246"/>
      <c r="R246" s="246"/>
      <c r="S246" s="197"/>
      <c r="T246" s="197"/>
    </row>
    <row r="247" spans="1:20" ht="13.2">
      <c r="A247" s="244"/>
      <c r="B247" s="244"/>
      <c r="C247" s="245"/>
      <c r="D247" s="200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197"/>
      <c r="T247" s="197"/>
    </row>
    <row r="248" spans="1:20" ht="13.2">
      <c r="A248" s="244"/>
      <c r="B248" s="244"/>
      <c r="C248" s="245"/>
      <c r="D248" s="200"/>
      <c r="E248" s="246"/>
      <c r="F248" s="246"/>
      <c r="G248" s="246"/>
      <c r="H248" s="246"/>
      <c r="I248" s="246"/>
      <c r="J248" s="246"/>
      <c r="K248" s="246"/>
      <c r="L248" s="246"/>
      <c r="M248" s="246"/>
      <c r="N248" s="246"/>
      <c r="O248" s="246"/>
      <c r="P248" s="246"/>
      <c r="Q248" s="246"/>
      <c r="R248" s="246"/>
      <c r="S248" s="197"/>
      <c r="T248" s="197"/>
    </row>
    <row r="249" spans="1:20" ht="13.2">
      <c r="A249" s="244"/>
      <c r="B249" s="244"/>
      <c r="C249" s="245"/>
      <c r="D249" s="200"/>
      <c r="E249" s="246"/>
      <c r="F249" s="246"/>
      <c r="G249" s="246"/>
      <c r="H249" s="246"/>
      <c r="I249" s="246"/>
      <c r="J249" s="246"/>
      <c r="K249" s="246"/>
      <c r="L249" s="246"/>
      <c r="M249" s="246"/>
      <c r="N249" s="246"/>
      <c r="O249" s="246"/>
      <c r="P249" s="246"/>
      <c r="Q249" s="246"/>
      <c r="R249" s="246"/>
      <c r="S249" s="197"/>
      <c r="T249" s="197"/>
    </row>
    <row r="250" spans="1:20" ht="13.2">
      <c r="A250" s="244"/>
      <c r="B250" s="244"/>
      <c r="C250" s="245"/>
      <c r="D250" s="200"/>
      <c r="E250" s="246"/>
      <c r="F250" s="246"/>
      <c r="G250" s="246"/>
      <c r="H250" s="246"/>
      <c r="I250" s="246"/>
      <c r="J250" s="246"/>
      <c r="K250" s="246"/>
      <c r="L250" s="246"/>
      <c r="M250" s="246"/>
      <c r="N250" s="246"/>
      <c r="O250" s="246"/>
      <c r="P250" s="246"/>
      <c r="Q250" s="246"/>
      <c r="R250" s="246"/>
      <c r="S250" s="197"/>
      <c r="T250" s="197"/>
    </row>
    <row r="251" spans="1:20" ht="13.2">
      <c r="A251" s="244"/>
      <c r="B251" s="244"/>
      <c r="C251" s="245"/>
      <c r="D251" s="200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/>
      <c r="O251" s="246"/>
      <c r="P251" s="246"/>
      <c r="Q251" s="246"/>
      <c r="R251" s="246"/>
      <c r="S251" s="197"/>
      <c r="T251" s="197"/>
    </row>
    <row r="252" spans="1:20" ht="13.2">
      <c r="A252" s="244"/>
      <c r="B252" s="244"/>
      <c r="C252" s="245"/>
      <c r="D252" s="200"/>
      <c r="E252" s="246"/>
      <c r="F252" s="246"/>
      <c r="G252" s="246"/>
      <c r="H252" s="246"/>
      <c r="I252" s="246"/>
      <c r="J252" s="246"/>
      <c r="K252" s="246"/>
      <c r="L252" s="246"/>
      <c r="M252" s="246"/>
      <c r="N252" s="246"/>
      <c r="O252" s="246"/>
      <c r="P252" s="246"/>
      <c r="Q252" s="246"/>
      <c r="R252" s="246"/>
      <c r="S252" s="197"/>
      <c r="T252" s="197"/>
    </row>
    <row r="253" spans="1:20" ht="13.2">
      <c r="A253" s="244"/>
      <c r="B253" s="244"/>
      <c r="C253" s="245"/>
      <c r="D253" s="200"/>
      <c r="E253" s="246"/>
      <c r="F253" s="246"/>
      <c r="G253" s="246"/>
      <c r="H253" s="246"/>
      <c r="I253" s="246"/>
      <c r="J253" s="246"/>
      <c r="K253" s="246"/>
      <c r="L253" s="246"/>
      <c r="M253" s="246"/>
      <c r="N253" s="246"/>
      <c r="O253" s="246"/>
      <c r="P253" s="246"/>
      <c r="Q253" s="246"/>
      <c r="R253" s="246"/>
      <c r="S253" s="197"/>
      <c r="T253" s="197"/>
    </row>
    <row r="254" spans="1:20" ht="13.2">
      <c r="A254" s="244"/>
      <c r="B254" s="244"/>
      <c r="C254" s="245"/>
      <c r="D254" s="200"/>
      <c r="E254" s="246"/>
      <c r="F254" s="246"/>
      <c r="G254" s="246"/>
      <c r="H254" s="246"/>
      <c r="I254" s="246"/>
      <c r="J254" s="246"/>
      <c r="K254" s="246"/>
      <c r="L254" s="246"/>
      <c r="M254" s="246"/>
      <c r="N254" s="246"/>
      <c r="O254" s="246"/>
      <c r="P254" s="246"/>
      <c r="Q254" s="246"/>
      <c r="R254" s="246"/>
      <c r="S254" s="197"/>
      <c r="T254" s="197"/>
    </row>
    <row r="255" spans="1:20" ht="13.2">
      <c r="A255" s="244"/>
      <c r="B255" s="244"/>
      <c r="C255" s="245"/>
      <c r="D255" s="200"/>
      <c r="E255" s="246"/>
      <c r="F255" s="246"/>
      <c r="G255" s="246"/>
      <c r="H255" s="246"/>
      <c r="I255" s="246"/>
      <c r="J255" s="246"/>
      <c r="K255" s="246"/>
      <c r="L255" s="246"/>
      <c r="M255" s="246"/>
      <c r="N255" s="246"/>
      <c r="O255" s="246"/>
      <c r="P255" s="246"/>
      <c r="Q255" s="246"/>
      <c r="R255" s="246"/>
      <c r="S255" s="197"/>
      <c r="T255" s="197"/>
    </row>
    <row r="256" spans="1:20" ht="13.2">
      <c r="A256" s="244"/>
      <c r="B256" s="244"/>
      <c r="C256" s="245"/>
      <c r="D256" s="200"/>
      <c r="E256" s="246"/>
      <c r="F256" s="246"/>
      <c r="G256" s="246"/>
      <c r="H256" s="246"/>
      <c r="I256" s="246"/>
      <c r="J256" s="246"/>
      <c r="K256" s="246"/>
      <c r="L256" s="246"/>
      <c r="M256" s="246"/>
      <c r="N256" s="246"/>
      <c r="O256" s="246"/>
      <c r="P256" s="246"/>
      <c r="Q256" s="246"/>
      <c r="R256" s="246"/>
      <c r="S256" s="197"/>
      <c r="T256" s="197"/>
    </row>
    <row r="257" spans="1:20" ht="13.2">
      <c r="A257" s="244"/>
      <c r="B257" s="244"/>
      <c r="C257" s="245"/>
      <c r="D257" s="200"/>
      <c r="E257" s="246"/>
      <c r="F257" s="246"/>
      <c r="G257" s="246"/>
      <c r="H257" s="246"/>
      <c r="I257" s="246"/>
      <c r="J257" s="246"/>
      <c r="K257" s="246"/>
      <c r="L257" s="246"/>
      <c r="M257" s="246"/>
      <c r="N257" s="246"/>
      <c r="O257" s="246"/>
      <c r="P257" s="246"/>
      <c r="Q257" s="246"/>
      <c r="R257" s="246"/>
      <c r="S257" s="197"/>
      <c r="T257" s="197"/>
    </row>
    <row r="258" spans="1:20" ht="13.2">
      <c r="A258" s="244"/>
      <c r="B258" s="244"/>
      <c r="C258" s="245"/>
      <c r="D258" s="200"/>
      <c r="E258" s="246"/>
      <c r="F258" s="246"/>
      <c r="G258" s="246"/>
      <c r="H258" s="246"/>
      <c r="I258" s="246"/>
      <c r="J258" s="246"/>
      <c r="K258" s="246"/>
      <c r="L258" s="246"/>
      <c r="M258" s="246"/>
      <c r="N258" s="246"/>
      <c r="O258" s="246"/>
      <c r="P258" s="246"/>
      <c r="Q258" s="246"/>
      <c r="R258" s="246"/>
      <c r="S258" s="197"/>
      <c r="T258" s="197"/>
    </row>
    <row r="259" spans="1:20" ht="13.2">
      <c r="A259" s="244"/>
      <c r="B259" s="244"/>
      <c r="C259" s="245"/>
      <c r="D259" s="200"/>
      <c r="E259" s="246"/>
      <c r="F259" s="246"/>
      <c r="G259" s="246"/>
      <c r="H259" s="246"/>
      <c r="I259" s="246"/>
      <c r="J259" s="246"/>
      <c r="K259" s="246"/>
      <c r="L259" s="246"/>
      <c r="M259" s="246"/>
      <c r="N259" s="246"/>
      <c r="O259" s="246"/>
      <c r="P259" s="246"/>
      <c r="Q259" s="246"/>
      <c r="R259" s="246"/>
      <c r="S259" s="197"/>
      <c r="T259" s="197"/>
    </row>
    <row r="260" spans="1:20" ht="13.2">
      <c r="A260" s="244"/>
      <c r="B260" s="244"/>
      <c r="C260" s="245"/>
      <c r="D260" s="200"/>
      <c r="E260" s="246"/>
      <c r="F260" s="246"/>
      <c r="G260" s="246"/>
      <c r="H260" s="246"/>
      <c r="I260" s="246"/>
      <c r="J260" s="246"/>
      <c r="K260" s="246"/>
      <c r="L260" s="246"/>
      <c r="M260" s="246"/>
      <c r="N260" s="246"/>
      <c r="O260" s="246"/>
      <c r="P260" s="246"/>
      <c r="Q260" s="246"/>
      <c r="R260" s="246"/>
      <c r="S260" s="197"/>
      <c r="T260" s="197"/>
    </row>
    <row r="261" spans="1:20" ht="13.2">
      <c r="A261" s="244"/>
      <c r="B261" s="244"/>
      <c r="C261" s="245"/>
      <c r="D261" s="200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197"/>
      <c r="T261" s="197"/>
    </row>
    <row r="262" spans="1:20" ht="13.2">
      <c r="A262" s="244"/>
      <c r="B262" s="244"/>
      <c r="C262" s="245"/>
      <c r="D262" s="200"/>
      <c r="E262" s="246"/>
      <c r="F262" s="246"/>
      <c r="G262" s="246"/>
      <c r="H262" s="246"/>
      <c r="I262" s="246"/>
      <c r="J262" s="246"/>
      <c r="K262" s="246"/>
      <c r="L262" s="246"/>
      <c r="M262" s="246"/>
      <c r="N262" s="246"/>
      <c r="O262" s="246"/>
      <c r="P262" s="246"/>
      <c r="Q262" s="246"/>
      <c r="R262" s="246"/>
      <c r="S262" s="197"/>
      <c r="T262" s="197"/>
    </row>
    <row r="263" spans="1:20" ht="13.2">
      <c r="A263" s="244"/>
      <c r="B263" s="244"/>
      <c r="C263" s="245"/>
      <c r="D263" s="200"/>
      <c r="E263" s="246"/>
      <c r="F263" s="246"/>
      <c r="G263" s="246"/>
      <c r="H263" s="246"/>
      <c r="I263" s="246"/>
      <c r="J263" s="246"/>
      <c r="K263" s="246"/>
      <c r="L263" s="246"/>
      <c r="M263" s="246"/>
      <c r="N263" s="246"/>
      <c r="O263" s="246"/>
      <c r="P263" s="246"/>
      <c r="Q263" s="246"/>
      <c r="R263" s="246"/>
      <c r="S263" s="197"/>
      <c r="T263" s="197"/>
    </row>
    <row r="264" spans="1:20" ht="13.2">
      <c r="A264" s="244"/>
      <c r="B264" s="244"/>
      <c r="C264" s="245"/>
      <c r="D264" s="200"/>
      <c r="E264" s="246"/>
      <c r="F264" s="246"/>
      <c r="G264" s="246"/>
      <c r="H264" s="246"/>
      <c r="I264" s="246"/>
      <c r="J264" s="246"/>
      <c r="K264" s="246"/>
      <c r="L264" s="246"/>
      <c r="M264" s="246"/>
      <c r="N264" s="246"/>
      <c r="O264" s="246"/>
      <c r="P264" s="246"/>
      <c r="Q264" s="246"/>
      <c r="R264" s="246"/>
      <c r="S264" s="197"/>
      <c r="T264" s="197"/>
    </row>
    <row r="265" spans="1:20" ht="13.2">
      <c r="A265" s="244"/>
      <c r="B265" s="244"/>
      <c r="C265" s="245"/>
      <c r="D265" s="200"/>
      <c r="E265" s="246"/>
      <c r="F265" s="246"/>
      <c r="G265" s="246"/>
      <c r="H265" s="246"/>
      <c r="I265" s="246"/>
      <c r="J265" s="246"/>
      <c r="K265" s="246"/>
      <c r="L265" s="246"/>
      <c r="M265" s="246"/>
      <c r="N265" s="246"/>
      <c r="O265" s="246"/>
      <c r="P265" s="246"/>
      <c r="Q265" s="246"/>
      <c r="R265" s="246"/>
      <c r="S265" s="197"/>
      <c r="T265" s="197"/>
    </row>
    <row r="266" spans="1:20" ht="13.2">
      <c r="A266" s="244"/>
      <c r="B266" s="244"/>
      <c r="C266" s="245"/>
      <c r="D266" s="200"/>
      <c r="E266" s="246"/>
      <c r="F266" s="246"/>
      <c r="G266" s="246"/>
      <c r="H266" s="246"/>
      <c r="I266" s="246"/>
      <c r="J266" s="246"/>
      <c r="K266" s="246"/>
      <c r="L266" s="246"/>
      <c r="M266" s="246"/>
      <c r="N266" s="246"/>
      <c r="O266" s="246"/>
      <c r="P266" s="246"/>
      <c r="Q266" s="246"/>
      <c r="R266" s="246"/>
      <c r="S266" s="197"/>
      <c r="T266" s="197"/>
    </row>
    <row r="267" spans="1:20" ht="13.2">
      <c r="A267" s="244"/>
      <c r="B267" s="244"/>
      <c r="C267" s="245"/>
      <c r="D267" s="200"/>
      <c r="E267" s="246"/>
      <c r="F267" s="246"/>
      <c r="G267" s="246"/>
      <c r="H267" s="246"/>
      <c r="I267" s="246"/>
      <c r="J267" s="246"/>
      <c r="K267" s="246"/>
      <c r="L267" s="246"/>
      <c r="M267" s="246"/>
      <c r="N267" s="246"/>
      <c r="O267" s="246"/>
      <c r="P267" s="246"/>
      <c r="Q267" s="246"/>
      <c r="R267" s="246"/>
      <c r="S267" s="197"/>
      <c r="T267" s="197"/>
    </row>
    <row r="268" spans="1:20" ht="13.2">
      <c r="A268" s="244"/>
      <c r="B268" s="244"/>
      <c r="C268" s="245"/>
      <c r="D268" s="200"/>
      <c r="E268" s="246"/>
      <c r="F268" s="246"/>
      <c r="G268" s="246"/>
      <c r="H268" s="246"/>
      <c r="I268" s="246"/>
      <c r="J268" s="246"/>
      <c r="K268" s="246"/>
      <c r="L268" s="246"/>
      <c r="M268" s="246"/>
      <c r="N268" s="246"/>
      <c r="O268" s="246"/>
      <c r="P268" s="246"/>
      <c r="Q268" s="246"/>
      <c r="R268" s="246"/>
      <c r="S268" s="197"/>
      <c r="T268" s="197"/>
    </row>
    <row r="269" spans="1:20" ht="13.2">
      <c r="A269" s="244"/>
      <c r="B269" s="244"/>
      <c r="C269" s="245"/>
      <c r="D269" s="200"/>
      <c r="E269" s="246"/>
      <c r="F269" s="246"/>
      <c r="G269" s="246"/>
      <c r="H269" s="246"/>
      <c r="I269" s="246"/>
      <c r="J269" s="246"/>
      <c r="K269" s="246"/>
      <c r="L269" s="246"/>
      <c r="M269" s="246"/>
      <c r="N269" s="246"/>
      <c r="O269" s="246"/>
      <c r="P269" s="246"/>
      <c r="Q269" s="246"/>
      <c r="R269" s="246"/>
      <c r="S269" s="197"/>
      <c r="T269" s="197"/>
    </row>
    <row r="270" spans="1:20" ht="13.2">
      <c r="A270" s="244"/>
      <c r="B270" s="244"/>
      <c r="C270" s="245"/>
      <c r="D270" s="200"/>
      <c r="E270" s="246"/>
      <c r="F270" s="246"/>
      <c r="G270" s="246"/>
      <c r="H270" s="246"/>
      <c r="I270" s="246"/>
      <c r="J270" s="246"/>
      <c r="K270" s="246"/>
      <c r="L270" s="246"/>
      <c r="M270" s="246"/>
      <c r="N270" s="246"/>
      <c r="O270" s="246"/>
      <c r="P270" s="246"/>
      <c r="Q270" s="246"/>
      <c r="R270" s="246"/>
      <c r="S270" s="197"/>
      <c r="T270" s="197"/>
    </row>
    <row r="271" spans="1:20" ht="13.2">
      <c r="A271" s="244"/>
      <c r="B271" s="244"/>
      <c r="C271" s="245"/>
      <c r="D271" s="200"/>
      <c r="E271" s="246"/>
      <c r="F271" s="246"/>
      <c r="G271" s="246"/>
      <c r="H271" s="246"/>
      <c r="I271" s="246"/>
      <c r="J271" s="246"/>
      <c r="K271" s="246"/>
      <c r="L271" s="246"/>
      <c r="M271" s="246"/>
      <c r="N271" s="246"/>
      <c r="O271" s="246"/>
      <c r="P271" s="246"/>
      <c r="Q271" s="246"/>
      <c r="R271" s="246"/>
      <c r="S271" s="197"/>
      <c r="T271" s="197"/>
    </row>
    <row r="272" spans="1:20" ht="13.2">
      <c r="A272" s="244"/>
      <c r="B272" s="244"/>
      <c r="C272" s="245"/>
      <c r="D272" s="200"/>
      <c r="E272" s="246"/>
      <c r="F272" s="246"/>
      <c r="G272" s="246"/>
      <c r="H272" s="246"/>
      <c r="I272" s="246"/>
      <c r="J272" s="246"/>
      <c r="K272" s="246"/>
      <c r="L272" s="246"/>
      <c r="M272" s="246"/>
      <c r="N272" s="246"/>
      <c r="O272" s="246"/>
      <c r="P272" s="246"/>
      <c r="Q272" s="246"/>
      <c r="R272" s="246"/>
      <c r="S272" s="197"/>
      <c r="T272" s="197"/>
    </row>
    <row r="273" spans="1:20" ht="13.2">
      <c r="A273" s="244"/>
      <c r="B273" s="244"/>
      <c r="C273" s="245"/>
      <c r="D273" s="200"/>
      <c r="E273" s="246"/>
      <c r="F273" s="246"/>
      <c r="G273" s="246"/>
      <c r="H273" s="246"/>
      <c r="I273" s="246"/>
      <c r="J273" s="246"/>
      <c r="K273" s="246"/>
      <c r="L273" s="246"/>
      <c r="M273" s="246"/>
      <c r="N273" s="246"/>
      <c r="O273" s="246"/>
      <c r="P273" s="246"/>
      <c r="Q273" s="246"/>
      <c r="R273" s="246"/>
      <c r="S273" s="197"/>
      <c r="T273" s="197"/>
    </row>
    <row r="274" spans="1:20" ht="13.2">
      <c r="A274" s="244"/>
      <c r="B274" s="244"/>
      <c r="C274" s="245"/>
      <c r="D274" s="200"/>
      <c r="E274" s="246"/>
      <c r="F274" s="246"/>
      <c r="G274" s="246"/>
      <c r="H274" s="246"/>
      <c r="I274" s="246"/>
      <c r="J274" s="246"/>
      <c r="K274" s="246"/>
      <c r="L274" s="246"/>
      <c r="M274" s="246"/>
      <c r="N274" s="246"/>
      <c r="O274" s="246"/>
      <c r="P274" s="246"/>
      <c r="Q274" s="246"/>
      <c r="R274" s="246"/>
      <c r="S274" s="197"/>
      <c r="T274" s="197"/>
    </row>
    <row r="275" spans="1:20" ht="13.2">
      <c r="A275" s="244"/>
      <c r="B275" s="244"/>
      <c r="C275" s="245"/>
      <c r="D275" s="200"/>
      <c r="E275" s="246"/>
      <c r="F275" s="246"/>
      <c r="G275" s="246"/>
      <c r="H275" s="246"/>
      <c r="I275" s="246"/>
      <c r="J275" s="246"/>
      <c r="K275" s="246"/>
      <c r="L275" s="246"/>
      <c r="M275" s="246"/>
      <c r="N275" s="246"/>
      <c r="O275" s="246"/>
      <c r="P275" s="246"/>
      <c r="Q275" s="246"/>
      <c r="R275" s="246"/>
      <c r="S275" s="197"/>
      <c r="T275" s="197"/>
    </row>
    <row r="276" spans="1:20" ht="13.2">
      <c r="A276" s="244"/>
      <c r="B276" s="244"/>
      <c r="C276" s="245"/>
      <c r="D276" s="200"/>
      <c r="E276" s="246"/>
      <c r="F276" s="246"/>
      <c r="G276" s="246"/>
      <c r="H276" s="246"/>
      <c r="I276" s="246"/>
      <c r="J276" s="246"/>
      <c r="K276" s="246"/>
      <c r="L276" s="246"/>
      <c r="M276" s="246"/>
      <c r="N276" s="246"/>
      <c r="O276" s="246"/>
      <c r="P276" s="246"/>
      <c r="Q276" s="246"/>
      <c r="R276" s="246"/>
      <c r="S276" s="197"/>
      <c r="T276" s="197"/>
    </row>
    <row r="277" spans="1:20" ht="13.2">
      <c r="A277" s="244"/>
      <c r="B277" s="244"/>
      <c r="C277" s="245"/>
      <c r="D277" s="200"/>
      <c r="E277" s="246"/>
      <c r="F277" s="246"/>
      <c r="G277" s="246"/>
      <c r="H277" s="246"/>
      <c r="I277" s="246"/>
      <c r="J277" s="246"/>
      <c r="K277" s="246"/>
      <c r="L277" s="246"/>
      <c r="M277" s="246"/>
      <c r="N277" s="246"/>
      <c r="O277" s="246"/>
      <c r="P277" s="246"/>
      <c r="Q277" s="246"/>
      <c r="R277" s="246"/>
      <c r="S277" s="197"/>
      <c r="T277" s="197"/>
    </row>
    <row r="278" spans="1:20" ht="13.2">
      <c r="A278" s="244"/>
      <c r="B278" s="244"/>
      <c r="C278" s="245"/>
      <c r="D278" s="200"/>
      <c r="E278" s="246"/>
      <c r="F278" s="246"/>
      <c r="G278" s="246"/>
      <c r="H278" s="246"/>
      <c r="I278" s="246"/>
      <c r="J278" s="246"/>
      <c r="K278" s="246"/>
      <c r="L278" s="246"/>
      <c r="M278" s="246"/>
      <c r="N278" s="246"/>
      <c r="O278" s="246"/>
      <c r="P278" s="246"/>
      <c r="Q278" s="246"/>
      <c r="R278" s="246"/>
      <c r="S278" s="197"/>
      <c r="T278" s="197"/>
    </row>
    <row r="279" spans="1:20" ht="13.2">
      <c r="A279" s="244"/>
      <c r="B279" s="244"/>
      <c r="C279" s="245"/>
      <c r="D279" s="200"/>
      <c r="E279" s="246"/>
      <c r="F279" s="246"/>
      <c r="G279" s="246"/>
      <c r="H279" s="246"/>
      <c r="I279" s="246"/>
      <c r="J279" s="246"/>
      <c r="K279" s="246"/>
      <c r="L279" s="246"/>
      <c r="M279" s="246"/>
      <c r="N279" s="246"/>
      <c r="O279" s="246"/>
      <c r="P279" s="246"/>
      <c r="Q279" s="246"/>
      <c r="R279" s="246"/>
      <c r="S279" s="197"/>
      <c r="T279" s="197"/>
    </row>
    <row r="280" spans="1:20" ht="13.2">
      <c r="A280" s="244"/>
      <c r="B280" s="244"/>
      <c r="C280" s="245"/>
      <c r="D280" s="200"/>
      <c r="E280" s="246"/>
      <c r="F280" s="246"/>
      <c r="G280" s="246"/>
      <c r="H280" s="246"/>
      <c r="I280" s="246"/>
      <c r="J280" s="246"/>
      <c r="K280" s="246"/>
      <c r="L280" s="246"/>
      <c r="M280" s="246"/>
      <c r="N280" s="246"/>
      <c r="O280" s="246"/>
      <c r="P280" s="246"/>
      <c r="Q280" s="246"/>
      <c r="R280" s="246"/>
      <c r="S280" s="197"/>
      <c r="T280" s="197"/>
    </row>
    <row r="281" spans="1:20" ht="13.2">
      <c r="A281" s="244"/>
      <c r="B281" s="244"/>
      <c r="C281" s="245"/>
      <c r="D281" s="200"/>
      <c r="E281" s="246"/>
      <c r="F281" s="246"/>
      <c r="G281" s="246"/>
      <c r="H281" s="246"/>
      <c r="I281" s="246"/>
      <c r="J281" s="246"/>
      <c r="K281" s="246"/>
      <c r="L281" s="246"/>
      <c r="M281" s="246"/>
      <c r="N281" s="246"/>
      <c r="O281" s="246"/>
      <c r="P281" s="246"/>
      <c r="Q281" s="246"/>
      <c r="R281" s="246"/>
      <c r="S281" s="197"/>
      <c r="T281" s="197"/>
    </row>
    <row r="282" spans="1:20" ht="13.2">
      <c r="A282" s="244"/>
      <c r="B282" s="244"/>
      <c r="C282" s="245"/>
      <c r="D282" s="200"/>
      <c r="E282" s="246"/>
      <c r="F282" s="246"/>
      <c r="G282" s="246"/>
      <c r="H282" s="246"/>
      <c r="I282" s="246"/>
      <c r="J282" s="246"/>
      <c r="K282" s="246"/>
      <c r="L282" s="246"/>
      <c r="M282" s="246"/>
      <c r="N282" s="246"/>
      <c r="O282" s="246"/>
      <c r="P282" s="246"/>
      <c r="Q282" s="246"/>
      <c r="R282" s="246"/>
      <c r="S282" s="197"/>
      <c r="T282" s="197"/>
    </row>
    <row r="283" spans="1:20" ht="13.2">
      <c r="A283" s="244"/>
      <c r="B283" s="244"/>
      <c r="C283" s="245"/>
      <c r="D283" s="200"/>
      <c r="E283" s="246"/>
      <c r="F283" s="246"/>
      <c r="G283" s="246"/>
      <c r="H283" s="246"/>
      <c r="I283" s="246"/>
      <c r="J283" s="246"/>
      <c r="K283" s="246"/>
      <c r="L283" s="246"/>
      <c r="M283" s="246"/>
      <c r="N283" s="246"/>
      <c r="O283" s="246"/>
      <c r="P283" s="246"/>
      <c r="Q283" s="246"/>
      <c r="R283" s="246"/>
      <c r="S283" s="197"/>
      <c r="T283" s="197"/>
    </row>
    <row r="284" spans="1:20" ht="13.2">
      <c r="A284" s="244"/>
      <c r="B284" s="244"/>
      <c r="C284" s="245"/>
      <c r="D284" s="200"/>
      <c r="E284" s="246"/>
      <c r="F284" s="246"/>
      <c r="G284" s="246"/>
      <c r="H284" s="246"/>
      <c r="I284" s="246"/>
      <c r="J284" s="246"/>
      <c r="K284" s="246"/>
      <c r="L284" s="246"/>
      <c r="M284" s="246"/>
      <c r="N284" s="246"/>
      <c r="O284" s="246"/>
      <c r="P284" s="246"/>
      <c r="Q284" s="246"/>
      <c r="R284" s="246"/>
      <c r="S284" s="197"/>
      <c r="T284" s="197"/>
    </row>
    <row r="285" spans="1:20" ht="13.2">
      <c r="A285" s="244"/>
      <c r="B285" s="244"/>
      <c r="C285" s="245"/>
      <c r="D285" s="200"/>
      <c r="E285" s="246"/>
      <c r="F285" s="246"/>
      <c r="G285" s="246"/>
      <c r="H285" s="246"/>
      <c r="I285" s="246"/>
      <c r="J285" s="246"/>
      <c r="K285" s="246"/>
      <c r="L285" s="246"/>
      <c r="M285" s="246"/>
      <c r="N285" s="246"/>
      <c r="O285" s="246"/>
      <c r="P285" s="246"/>
      <c r="Q285" s="246"/>
      <c r="R285" s="246"/>
      <c r="S285" s="197"/>
      <c r="T285" s="197"/>
    </row>
    <row r="286" spans="1:20" ht="13.2">
      <c r="A286" s="244"/>
      <c r="B286" s="244"/>
      <c r="C286" s="245"/>
      <c r="D286" s="200"/>
      <c r="E286" s="246"/>
      <c r="F286" s="246"/>
      <c r="G286" s="246"/>
      <c r="H286" s="246"/>
      <c r="I286" s="246"/>
      <c r="J286" s="246"/>
      <c r="K286" s="246"/>
      <c r="L286" s="246"/>
      <c r="M286" s="246"/>
      <c r="N286" s="246"/>
      <c r="O286" s="246"/>
      <c r="P286" s="246"/>
      <c r="Q286" s="246"/>
      <c r="R286" s="246"/>
      <c r="S286" s="197"/>
      <c r="T286" s="197"/>
    </row>
    <row r="287" spans="1:20" ht="13.2">
      <c r="A287" s="244"/>
      <c r="B287" s="244"/>
      <c r="C287" s="245"/>
      <c r="D287" s="200"/>
      <c r="E287" s="246"/>
      <c r="F287" s="246"/>
      <c r="G287" s="246"/>
      <c r="H287" s="246"/>
      <c r="I287" s="246"/>
      <c r="J287" s="246"/>
      <c r="K287" s="246"/>
      <c r="L287" s="246"/>
      <c r="M287" s="246"/>
      <c r="N287" s="246"/>
      <c r="O287" s="246"/>
      <c r="P287" s="246"/>
      <c r="Q287" s="246"/>
      <c r="R287" s="246"/>
      <c r="S287" s="197"/>
      <c r="T287" s="197"/>
    </row>
    <row r="288" spans="1:20" ht="13.2">
      <c r="A288" s="244"/>
      <c r="B288" s="244"/>
      <c r="C288" s="245"/>
      <c r="D288" s="200"/>
      <c r="E288" s="246"/>
      <c r="F288" s="246"/>
      <c r="G288" s="246"/>
      <c r="H288" s="246"/>
      <c r="I288" s="246"/>
      <c r="J288" s="246"/>
      <c r="K288" s="246"/>
      <c r="L288" s="246"/>
      <c r="M288" s="246"/>
      <c r="N288" s="246"/>
      <c r="O288" s="246"/>
      <c r="P288" s="246"/>
      <c r="Q288" s="246"/>
      <c r="R288" s="246"/>
      <c r="S288" s="197"/>
      <c r="T288" s="197"/>
    </row>
    <row r="289" spans="1:20" ht="13.2">
      <c r="A289" s="244"/>
      <c r="B289" s="244"/>
      <c r="C289" s="245"/>
      <c r="D289" s="200"/>
      <c r="E289" s="246"/>
      <c r="F289" s="246"/>
      <c r="G289" s="246"/>
      <c r="H289" s="246"/>
      <c r="I289" s="246"/>
      <c r="J289" s="246"/>
      <c r="K289" s="246"/>
      <c r="L289" s="246"/>
      <c r="M289" s="246"/>
      <c r="N289" s="246"/>
      <c r="O289" s="246"/>
      <c r="P289" s="246"/>
      <c r="Q289" s="246"/>
      <c r="R289" s="246"/>
      <c r="S289" s="197"/>
      <c r="T289" s="197"/>
    </row>
    <row r="290" spans="1:20" ht="13.2">
      <c r="A290" s="244"/>
      <c r="B290" s="244"/>
      <c r="C290" s="245"/>
      <c r="D290" s="200"/>
      <c r="E290" s="246"/>
      <c r="F290" s="246"/>
      <c r="G290" s="246"/>
      <c r="H290" s="246"/>
      <c r="I290" s="246"/>
      <c r="J290" s="246"/>
      <c r="K290" s="246"/>
      <c r="L290" s="246"/>
      <c r="M290" s="246"/>
      <c r="N290" s="246"/>
      <c r="O290" s="246"/>
      <c r="P290" s="246"/>
      <c r="Q290" s="246"/>
      <c r="R290" s="246"/>
      <c r="S290" s="197"/>
      <c r="T290" s="197"/>
    </row>
    <row r="291" spans="1:20" ht="13.2">
      <c r="A291" s="244"/>
      <c r="B291" s="244"/>
      <c r="C291" s="245"/>
      <c r="D291" s="200"/>
      <c r="E291" s="246"/>
      <c r="F291" s="246"/>
      <c r="G291" s="246"/>
      <c r="H291" s="246"/>
      <c r="I291" s="246"/>
      <c r="J291" s="246"/>
      <c r="K291" s="246"/>
      <c r="L291" s="246"/>
      <c r="M291" s="246"/>
      <c r="N291" s="246"/>
      <c r="O291" s="246"/>
      <c r="P291" s="246"/>
      <c r="Q291" s="246"/>
      <c r="R291" s="246"/>
      <c r="S291" s="197"/>
      <c r="T291" s="197"/>
    </row>
    <row r="292" spans="1:20" ht="13.2">
      <c r="A292" s="244"/>
      <c r="B292" s="244"/>
      <c r="C292" s="245"/>
      <c r="D292" s="200"/>
      <c r="E292" s="246"/>
      <c r="F292" s="246"/>
      <c r="G292" s="246"/>
      <c r="H292" s="246"/>
      <c r="I292" s="246"/>
      <c r="J292" s="246"/>
      <c r="K292" s="246"/>
      <c r="L292" s="246"/>
      <c r="M292" s="246"/>
      <c r="N292" s="246"/>
      <c r="O292" s="246"/>
      <c r="P292" s="246"/>
      <c r="Q292" s="246"/>
      <c r="R292" s="246"/>
      <c r="S292" s="197"/>
      <c r="T292" s="197"/>
    </row>
    <row r="293" spans="1:20" ht="13.2">
      <c r="A293" s="244"/>
      <c r="B293" s="244"/>
      <c r="C293" s="245"/>
      <c r="D293" s="200"/>
      <c r="E293" s="246"/>
      <c r="F293" s="246"/>
      <c r="G293" s="246"/>
      <c r="H293" s="246"/>
      <c r="I293" s="246"/>
      <c r="J293" s="246"/>
      <c r="K293" s="246"/>
      <c r="L293" s="246"/>
      <c r="M293" s="246"/>
      <c r="N293" s="246"/>
      <c r="O293" s="246"/>
      <c r="P293" s="246"/>
      <c r="Q293" s="246"/>
      <c r="R293" s="246"/>
      <c r="S293" s="197"/>
      <c r="T293" s="197"/>
    </row>
    <row r="294" spans="1:20" ht="13.2">
      <c r="A294" s="244"/>
      <c r="B294" s="244"/>
      <c r="C294" s="245"/>
      <c r="D294" s="200"/>
      <c r="E294" s="246"/>
      <c r="F294" s="246"/>
      <c r="G294" s="246"/>
      <c r="H294" s="246"/>
      <c r="I294" s="246"/>
      <c r="J294" s="246"/>
      <c r="K294" s="246"/>
      <c r="L294" s="246"/>
      <c r="M294" s="246"/>
      <c r="N294" s="246"/>
      <c r="O294" s="246"/>
      <c r="P294" s="246"/>
      <c r="Q294" s="246"/>
      <c r="R294" s="246"/>
      <c r="S294" s="197"/>
      <c r="T294" s="197"/>
    </row>
    <row r="295" spans="1:20" ht="13.2">
      <c r="A295" s="244"/>
      <c r="B295" s="244"/>
      <c r="C295" s="245"/>
      <c r="D295" s="200"/>
      <c r="E295" s="246"/>
      <c r="F295" s="246"/>
      <c r="G295" s="246"/>
      <c r="H295" s="246"/>
      <c r="I295" s="246"/>
      <c r="J295" s="246"/>
      <c r="K295" s="246"/>
      <c r="L295" s="246"/>
      <c r="M295" s="246"/>
      <c r="N295" s="246"/>
      <c r="O295" s="246"/>
      <c r="P295" s="246"/>
      <c r="Q295" s="246"/>
      <c r="R295" s="246"/>
      <c r="S295" s="197"/>
      <c r="T295" s="197"/>
    </row>
    <row r="296" spans="1:20" ht="13.2">
      <c r="A296" s="244"/>
      <c r="B296" s="244"/>
      <c r="C296" s="245"/>
      <c r="D296" s="200"/>
      <c r="E296" s="246"/>
      <c r="F296" s="246"/>
      <c r="G296" s="246"/>
      <c r="H296" s="246"/>
      <c r="I296" s="246"/>
      <c r="J296" s="246"/>
      <c r="K296" s="246"/>
      <c r="L296" s="246"/>
      <c r="M296" s="246"/>
      <c r="N296" s="246"/>
      <c r="O296" s="246"/>
      <c r="P296" s="246"/>
      <c r="Q296" s="246"/>
      <c r="R296" s="246"/>
      <c r="S296" s="197"/>
      <c r="T296" s="197"/>
    </row>
    <row r="297" spans="1:20" ht="13.2">
      <c r="A297" s="244"/>
      <c r="B297" s="244"/>
      <c r="C297" s="245"/>
      <c r="D297" s="200"/>
      <c r="E297" s="246"/>
      <c r="F297" s="246"/>
      <c r="G297" s="246"/>
      <c r="H297" s="246"/>
      <c r="I297" s="246"/>
      <c r="J297" s="246"/>
      <c r="K297" s="246"/>
      <c r="L297" s="246"/>
      <c r="M297" s="246"/>
      <c r="N297" s="246"/>
      <c r="O297" s="246"/>
      <c r="P297" s="246"/>
      <c r="Q297" s="246"/>
      <c r="R297" s="246"/>
      <c r="S297" s="197"/>
      <c r="T297" s="197"/>
    </row>
    <row r="298" spans="1:20" ht="13.2">
      <c r="A298" s="244"/>
      <c r="B298" s="244"/>
      <c r="C298" s="245"/>
      <c r="D298" s="200"/>
      <c r="E298" s="246"/>
      <c r="F298" s="246"/>
      <c r="G298" s="246"/>
      <c r="H298" s="246"/>
      <c r="I298" s="246"/>
      <c r="J298" s="246"/>
      <c r="K298" s="246"/>
      <c r="L298" s="246"/>
      <c r="M298" s="246"/>
      <c r="N298" s="246"/>
      <c r="O298" s="246"/>
      <c r="P298" s="246"/>
      <c r="Q298" s="246"/>
      <c r="R298" s="246"/>
      <c r="S298" s="197"/>
      <c r="T298" s="197"/>
    </row>
    <row r="299" spans="1:20" ht="13.2">
      <c r="A299" s="244"/>
      <c r="B299" s="244"/>
      <c r="C299" s="245"/>
      <c r="D299" s="200"/>
      <c r="E299" s="246"/>
      <c r="F299" s="246"/>
      <c r="G299" s="246"/>
      <c r="H299" s="246"/>
      <c r="I299" s="246"/>
      <c r="J299" s="246"/>
      <c r="K299" s="246"/>
      <c r="L299" s="246"/>
      <c r="M299" s="246"/>
      <c r="N299" s="246"/>
      <c r="O299" s="246"/>
      <c r="P299" s="246"/>
      <c r="Q299" s="246"/>
      <c r="R299" s="246"/>
      <c r="S299" s="197"/>
      <c r="T299" s="197"/>
    </row>
    <row r="300" spans="1:20" ht="13.2">
      <c r="A300" s="244"/>
      <c r="B300" s="244"/>
      <c r="C300" s="245"/>
      <c r="D300" s="200"/>
      <c r="E300" s="246"/>
      <c r="F300" s="246"/>
      <c r="G300" s="246"/>
      <c r="H300" s="246"/>
      <c r="I300" s="246"/>
      <c r="J300" s="246"/>
      <c r="K300" s="246"/>
      <c r="L300" s="246"/>
      <c r="M300" s="246"/>
      <c r="N300" s="246"/>
      <c r="O300" s="246"/>
      <c r="P300" s="246"/>
      <c r="Q300" s="246"/>
      <c r="R300" s="246"/>
      <c r="S300" s="197"/>
      <c r="T300" s="197"/>
    </row>
    <row r="301" spans="1:20" ht="13.2">
      <c r="A301" s="244"/>
      <c r="B301" s="244"/>
      <c r="C301" s="245"/>
      <c r="D301" s="200"/>
      <c r="E301" s="246"/>
      <c r="F301" s="246"/>
      <c r="G301" s="246"/>
      <c r="H301" s="246"/>
      <c r="I301" s="246"/>
      <c r="J301" s="246"/>
      <c r="K301" s="246"/>
      <c r="L301" s="246"/>
      <c r="M301" s="246"/>
      <c r="N301" s="246"/>
      <c r="O301" s="246"/>
      <c r="P301" s="246"/>
      <c r="Q301" s="246"/>
      <c r="R301" s="246"/>
      <c r="S301" s="197"/>
      <c r="T301" s="197"/>
    </row>
    <row r="302" spans="1:20" ht="13.2">
      <c r="A302" s="244"/>
      <c r="B302" s="244"/>
      <c r="C302" s="245"/>
      <c r="D302" s="200"/>
      <c r="E302" s="246"/>
      <c r="F302" s="246"/>
      <c r="G302" s="246"/>
      <c r="H302" s="246"/>
      <c r="I302" s="246"/>
      <c r="J302" s="246"/>
      <c r="K302" s="246"/>
      <c r="L302" s="246"/>
      <c r="M302" s="246"/>
      <c r="N302" s="246"/>
      <c r="O302" s="246"/>
      <c r="P302" s="246"/>
      <c r="Q302" s="246"/>
      <c r="R302" s="246"/>
      <c r="S302" s="197"/>
      <c r="T302" s="197"/>
    </row>
    <row r="303" spans="1:20" ht="13.2">
      <c r="A303" s="244"/>
      <c r="B303" s="244"/>
      <c r="C303" s="245"/>
      <c r="D303" s="200"/>
      <c r="E303" s="246"/>
      <c r="F303" s="246"/>
      <c r="G303" s="246"/>
      <c r="H303" s="246"/>
      <c r="I303" s="246"/>
      <c r="J303" s="246"/>
      <c r="K303" s="246"/>
      <c r="L303" s="246"/>
      <c r="M303" s="246"/>
      <c r="N303" s="246"/>
      <c r="O303" s="246"/>
      <c r="P303" s="246"/>
      <c r="Q303" s="246"/>
      <c r="R303" s="246"/>
      <c r="S303" s="197"/>
      <c r="T303" s="197"/>
    </row>
    <row r="304" spans="1:20" ht="13.2">
      <c r="A304" s="244"/>
      <c r="B304" s="244"/>
      <c r="C304" s="245"/>
      <c r="D304" s="200"/>
      <c r="E304" s="246"/>
      <c r="F304" s="246"/>
      <c r="G304" s="246"/>
      <c r="H304" s="246"/>
      <c r="I304" s="246"/>
      <c r="J304" s="246"/>
      <c r="K304" s="246"/>
      <c r="L304" s="246"/>
      <c r="M304" s="246"/>
      <c r="N304" s="246"/>
      <c r="O304" s="246"/>
      <c r="P304" s="246"/>
      <c r="Q304" s="246"/>
      <c r="R304" s="246"/>
      <c r="S304" s="197"/>
      <c r="T304" s="197"/>
    </row>
    <row r="305" spans="1:20" ht="13.2">
      <c r="A305" s="244"/>
      <c r="B305" s="244"/>
      <c r="C305" s="245"/>
      <c r="D305" s="200"/>
      <c r="E305" s="246"/>
      <c r="F305" s="246"/>
      <c r="G305" s="246"/>
      <c r="H305" s="246"/>
      <c r="I305" s="246"/>
      <c r="J305" s="246"/>
      <c r="K305" s="246"/>
      <c r="L305" s="246"/>
      <c r="M305" s="246"/>
      <c r="N305" s="246"/>
      <c r="O305" s="246"/>
      <c r="P305" s="246"/>
      <c r="Q305" s="246"/>
      <c r="R305" s="246"/>
      <c r="S305" s="197"/>
      <c r="T305" s="197"/>
    </row>
    <row r="306" spans="1:20" ht="13.2">
      <c r="A306" s="244"/>
      <c r="B306" s="244"/>
      <c r="C306" s="245"/>
      <c r="D306" s="200"/>
      <c r="E306" s="246"/>
      <c r="F306" s="246"/>
      <c r="G306" s="246"/>
      <c r="H306" s="246"/>
      <c r="I306" s="246"/>
      <c r="J306" s="246"/>
      <c r="K306" s="246"/>
      <c r="L306" s="246"/>
      <c r="M306" s="246"/>
      <c r="N306" s="246"/>
      <c r="O306" s="246"/>
      <c r="P306" s="246"/>
      <c r="Q306" s="246"/>
      <c r="R306" s="246"/>
      <c r="S306" s="197"/>
      <c r="T306" s="197"/>
    </row>
    <row r="307" spans="1:20" ht="13.2">
      <c r="A307" s="244"/>
      <c r="B307" s="244"/>
      <c r="C307" s="245"/>
      <c r="D307" s="200"/>
      <c r="E307" s="246"/>
      <c r="F307" s="246"/>
      <c r="G307" s="246"/>
      <c r="H307" s="246"/>
      <c r="I307" s="246"/>
      <c r="J307" s="246"/>
      <c r="K307" s="246"/>
      <c r="L307" s="246"/>
      <c r="M307" s="246"/>
      <c r="N307" s="246"/>
      <c r="O307" s="246"/>
      <c r="P307" s="246"/>
      <c r="Q307" s="246"/>
      <c r="R307" s="246"/>
      <c r="S307" s="197"/>
      <c r="T307" s="197"/>
    </row>
    <row r="308" spans="1:20" ht="13.2">
      <c r="A308" s="244"/>
      <c r="B308" s="244"/>
      <c r="C308" s="245"/>
      <c r="D308" s="200"/>
      <c r="E308" s="246"/>
      <c r="F308" s="246"/>
      <c r="G308" s="246"/>
      <c r="H308" s="246"/>
      <c r="I308" s="246"/>
      <c r="J308" s="246"/>
      <c r="K308" s="246"/>
      <c r="L308" s="246"/>
      <c r="M308" s="246"/>
      <c r="N308" s="246"/>
      <c r="O308" s="246"/>
      <c r="P308" s="246"/>
      <c r="Q308" s="246"/>
      <c r="R308" s="246"/>
      <c r="S308" s="197"/>
      <c r="T308" s="197"/>
    </row>
    <row r="309" spans="1:20" ht="13.2">
      <c r="A309" s="244"/>
      <c r="B309" s="244"/>
      <c r="C309" s="245"/>
      <c r="D309" s="200"/>
      <c r="E309" s="246"/>
      <c r="F309" s="246"/>
      <c r="G309" s="246"/>
      <c r="H309" s="246"/>
      <c r="I309" s="246"/>
      <c r="J309" s="246"/>
      <c r="K309" s="246"/>
      <c r="L309" s="246"/>
      <c r="M309" s="246"/>
      <c r="N309" s="246"/>
      <c r="O309" s="246"/>
      <c r="P309" s="246"/>
      <c r="Q309" s="246"/>
      <c r="R309" s="246"/>
      <c r="S309" s="197"/>
      <c r="T309" s="197"/>
    </row>
    <row r="310" spans="1:20" ht="13.2">
      <c r="A310" s="244"/>
      <c r="B310" s="244"/>
      <c r="C310" s="245"/>
      <c r="D310" s="200"/>
      <c r="E310" s="246"/>
      <c r="F310" s="246"/>
      <c r="G310" s="246"/>
      <c r="H310" s="246"/>
      <c r="I310" s="246"/>
      <c r="J310" s="246"/>
      <c r="K310" s="246"/>
      <c r="L310" s="246"/>
      <c r="M310" s="246"/>
      <c r="N310" s="246"/>
      <c r="O310" s="246"/>
      <c r="P310" s="246"/>
      <c r="Q310" s="246"/>
      <c r="R310" s="246"/>
      <c r="S310" s="197"/>
      <c r="T310" s="197"/>
    </row>
    <row r="311" spans="1:20" ht="13.2">
      <c r="A311" s="244"/>
      <c r="B311" s="244"/>
      <c r="C311" s="245"/>
      <c r="D311" s="200"/>
      <c r="E311" s="246"/>
      <c r="F311" s="246"/>
      <c r="G311" s="246"/>
      <c r="H311" s="246"/>
      <c r="I311" s="246"/>
      <c r="J311" s="246"/>
      <c r="K311" s="246"/>
      <c r="L311" s="246"/>
      <c r="M311" s="246"/>
      <c r="N311" s="246"/>
      <c r="O311" s="246"/>
      <c r="P311" s="246"/>
      <c r="Q311" s="246"/>
      <c r="R311" s="246"/>
      <c r="S311" s="197"/>
      <c r="T311" s="197"/>
    </row>
    <row r="312" spans="1:20" ht="13.2">
      <c r="A312" s="244"/>
      <c r="B312" s="244"/>
      <c r="C312" s="245"/>
      <c r="D312" s="200"/>
      <c r="E312" s="246"/>
      <c r="F312" s="246"/>
      <c r="G312" s="246"/>
      <c r="H312" s="246"/>
      <c r="I312" s="246"/>
      <c r="J312" s="246"/>
      <c r="K312" s="246"/>
      <c r="L312" s="246"/>
      <c r="M312" s="246"/>
      <c r="N312" s="246"/>
      <c r="O312" s="246"/>
      <c r="P312" s="246"/>
      <c r="Q312" s="246"/>
      <c r="R312" s="246"/>
      <c r="S312" s="197"/>
      <c r="T312" s="197"/>
    </row>
    <row r="313" spans="1:20" ht="13.2">
      <c r="A313" s="244"/>
      <c r="B313" s="244"/>
      <c r="C313" s="245"/>
      <c r="D313" s="200"/>
      <c r="E313" s="246"/>
      <c r="F313" s="246"/>
      <c r="G313" s="246"/>
      <c r="H313" s="246"/>
      <c r="I313" s="246"/>
      <c r="J313" s="246"/>
      <c r="K313" s="246"/>
      <c r="L313" s="246"/>
      <c r="M313" s="246"/>
      <c r="N313" s="246"/>
      <c r="O313" s="246"/>
      <c r="P313" s="246"/>
      <c r="Q313" s="246"/>
      <c r="R313" s="246"/>
      <c r="S313" s="197"/>
      <c r="T313" s="197"/>
    </row>
    <row r="314" spans="1:20" ht="13.2">
      <c r="A314" s="244"/>
      <c r="B314" s="244"/>
      <c r="C314" s="245"/>
      <c r="D314" s="200"/>
      <c r="E314" s="246"/>
      <c r="F314" s="246"/>
      <c r="G314" s="246"/>
      <c r="H314" s="246"/>
      <c r="I314" s="246"/>
      <c r="J314" s="246"/>
      <c r="K314" s="246"/>
      <c r="L314" s="246"/>
      <c r="M314" s="246"/>
      <c r="N314" s="246"/>
      <c r="O314" s="246"/>
      <c r="P314" s="246"/>
      <c r="Q314" s="246"/>
      <c r="R314" s="246"/>
      <c r="S314" s="197"/>
      <c r="T314" s="197"/>
    </row>
    <row r="315" spans="1:20" ht="13.2">
      <c r="A315" s="244"/>
      <c r="B315" s="244"/>
      <c r="C315" s="245"/>
      <c r="D315" s="200"/>
      <c r="E315" s="246"/>
      <c r="F315" s="246"/>
      <c r="G315" s="246"/>
      <c r="H315" s="246"/>
      <c r="I315" s="246"/>
      <c r="J315" s="246"/>
      <c r="K315" s="246"/>
      <c r="L315" s="246"/>
      <c r="M315" s="246"/>
      <c r="N315" s="246"/>
      <c r="O315" s="246"/>
      <c r="P315" s="246"/>
      <c r="Q315" s="246"/>
      <c r="R315" s="246"/>
      <c r="S315" s="197"/>
      <c r="T315" s="197"/>
    </row>
    <row r="316" spans="1:20" ht="13.2">
      <c r="A316" s="244"/>
      <c r="B316" s="244"/>
      <c r="C316" s="245"/>
      <c r="D316" s="200"/>
      <c r="E316" s="246"/>
      <c r="F316" s="246"/>
      <c r="G316" s="246"/>
      <c r="H316" s="246"/>
      <c r="I316" s="246"/>
      <c r="J316" s="246"/>
      <c r="K316" s="246"/>
      <c r="L316" s="246"/>
      <c r="M316" s="246"/>
      <c r="N316" s="246"/>
      <c r="O316" s="246"/>
      <c r="P316" s="246"/>
      <c r="Q316" s="246"/>
      <c r="R316" s="246"/>
      <c r="S316" s="197"/>
      <c r="T316" s="197"/>
    </row>
    <row r="317" spans="1:20" ht="13.2">
      <c r="A317" s="244"/>
      <c r="B317" s="244"/>
      <c r="C317" s="245"/>
      <c r="D317" s="200"/>
      <c r="E317" s="246"/>
      <c r="F317" s="246"/>
      <c r="G317" s="246"/>
      <c r="H317" s="246"/>
      <c r="I317" s="246"/>
      <c r="J317" s="246"/>
      <c r="K317" s="246"/>
      <c r="L317" s="246"/>
      <c r="M317" s="246"/>
      <c r="N317" s="246"/>
      <c r="O317" s="246"/>
      <c r="P317" s="246"/>
      <c r="Q317" s="246"/>
      <c r="R317" s="246"/>
      <c r="S317" s="197"/>
      <c r="T317" s="197"/>
    </row>
    <row r="318" spans="1:20" ht="13.2">
      <c r="A318" s="244"/>
      <c r="B318" s="244"/>
      <c r="C318" s="245"/>
      <c r="D318" s="200"/>
      <c r="E318" s="246"/>
      <c r="F318" s="246"/>
      <c r="G318" s="246"/>
      <c r="H318" s="246"/>
      <c r="I318" s="246"/>
      <c r="J318" s="246"/>
      <c r="K318" s="246"/>
      <c r="L318" s="246"/>
      <c r="M318" s="246"/>
      <c r="N318" s="246"/>
      <c r="O318" s="246"/>
      <c r="P318" s="246"/>
      <c r="Q318" s="246"/>
      <c r="R318" s="246"/>
      <c r="S318" s="197"/>
      <c r="T318" s="197"/>
    </row>
    <row r="319" spans="1:20" ht="13.2">
      <c r="A319" s="244"/>
      <c r="B319" s="244"/>
      <c r="C319" s="245"/>
      <c r="D319" s="200"/>
      <c r="E319" s="246"/>
      <c r="F319" s="246"/>
      <c r="G319" s="246"/>
      <c r="H319" s="246"/>
      <c r="I319" s="246"/>
      <c r="J319" s="246"/>
      <c r="K319" s="246"/>
      <c r="L319" s="246"/>
      <c r="M319" s="246"/>
      <c r="N319" s="246"/>
      <c r="O319" s="246"/>
      <c r="P319" s="246"/>
      <c r="Q319" s="246"/>
      <c r="R319" s="246"/>
      <c r="S319" s="197"/>
      <c r="T319" s="197"/>
    </row>
    <row r="320" spans="1:20" ht="13.2">
      <c r="A320" s="244"/>
      <c r="B320" s="244"/>
      <c r="C320" s="245"/>
      <c r="D320" s="200"/>
      <c r="E320" s="246"/>
      <c r="F320" s="246"/>
      <c r="G320" s="246"/>
      <c r="H320" s="246"/>
      <c r="I320" s="246"/>
      <c r="J320" s="246"/>
      <c r="K320" s="246"/>
      <c r="L320" s="246"/>
      <c r="M320" s="246"/>
      <c r="N320" s="246"/>
      <c r="O320" s="246"/>
      <c r="P320" s="246"/>
      <c r="Q320" s="246"/>
      <c r="R320" s="246"/>
      <c r="S320" s="197"/>
      <c r="T320" s="197"/>
    </row>
    <row r="321" spans="1:20" ht="13.2">
      <c r="A321" s="244"/>
      <c r="B321" s="244"/>
      <c r="C321" s="245"/>
      <c r="D321" s="200"/>
      <c r="E321" s="246"/>
      <c r="F321" s="246"/>
      <c r="G321" s="246"/>
      <c r="H321" s="246"/>
      <c r="I321" s="246"/>
      <c r="J321" s="246"/>
      <c r="K321" s="246"/>
      <c r="L321" s="246"/>
      <c r="M321" s="246"/>
      <c r="N321" s="246"/>
      <c r="O321" s="246"/>
      <c r="P321" s="246"/>
      <c r="Q321" s="246"/>
      <c r="R321" s="246"/>
      <c r="S321" s="197"/>
      <c r="T321" s="197"/>
    </row>
    <row r="322" spans="1:20" ht="13.2">
      <c r="A322" s="244"/>
      <c r="B322" s="244"/>
      <c r="C322" s="245"/>
      <c r="D322" s="200"/>
      <c r="E322" s="246"/>
      <c r="F322" s="246"/>
      <c r="G322" s="246"/>
      <c r="H322" s="246"/>
      <c r="I322" s="246"/>
      <c r="J322" s="246"/>
      <c r="K322" s="246"/>
      <c r="L322" s="246"/>
      <c r="M322" s="246"/>
      <c r="N322" s="246"/>
      <c r="O322" s="246"/>
      <c r="P322" s="246"/>
      <c r="Q322" s="246"/>
      <c r="R322" s="246"/>
      <c r="S322" s="197"/>
      <c r="T322" s="197"/>
    </row>
    <row r="323" spans="1:20" ht="13.2">
      <c r="A323" s="244"/>
      <c r="B323" s="244"/>
      <c r="C323" s="245"/>
      <c r="D323" s="200"/>
      <c r="E323" s="246"/>
      <c r="F323" s="246"/>
      <c r="G323" s="246"/>
      <c r="H323" s="246"/>
      <c r="I323" s="246"/>
      <c r="J323" s="246"/>
      <c r="K323" s="246"/>
      <c r="L323" s="246"/>
      <c r="M323" s="246"/>
      <c r="N323" s="246"/>
      <c r="O323" s="246"/>
      <c r="P323" s="246"/>
      <c r="Q323" s="246"/>
      <c r="R323" s="246"/>
      <c r="S323" s="197"/>
      <c r="T323" s="197"/>
    </row>
    <row r="324" spans="1:20" ht="13.2">
      <c r="A324" s="244"/>
      <c r="B324" s="244"/>
      <c r="C324" s="245"/>
      <c r="D324" s="200"/>
      <c r="E324" s="246"/>
      <c r="F324" s="246"/>
      <c r="G324" s="246"/>
      <c r="H324" s="246"/>
      <c r="I324" s="246"/>
      <c r="J324" s="246"/>
      <c r="K324" s="246"/>
      <c r="L324" s="246"/>
      <c r="M324" s="246"/>
      <c r="N324" s="246"/>
      <c r="O324" s="246"/>
      <c r="P324" s="246"/>
      <c r="Q324" s="246"/>
      <c r="R324" s="246"/>
      <c r="S324" s="197"/>
      <c r="T324" s="197"/>
    </row>
    <row r="325" spans="1:20" ht="13.2">
      <c r="A325" s="244"/>
      <c r="B325" s="244"/>
      <c r="C325" s="245"/>
      <c r="D325" s="200"/>
      <c r="E325" s="246"/>
      <c r="F325" s="246"/>
      <c r="G325" s="246"/>
      <c r="H325" s="246"/>
      <c r="I325" s="246"/>
      <c r="J325" s="246"/>
      <c r="K325" s="246"/>
      <c r="L325" s="246"/>
      <c r="M325" s="246"/>
      <c r="N325" s="246"/>
      <c r="O325" s="246"/>
      <c r="P325" s="246"/>
      <c r="Q325" s="246"/>
      <c r="R325" s="246"/>
      <c r="S325" s="197"/>
      <c r="T325" s="197"/>
    </row>
    <row r="326" spans="1:20" ht="13.2">
      <c r="A326" s="244"/>
      <c r="B326" s="244"/>
      <c r="C326" s="245"/>
      <c r="D326" s="200"/>
      <c r="E326" s="246"/>
      <c r="F326" s="246"/>
      <c r="G326" s="246"/>
      <c r="H326" s="246"/>
      <c r="I326" s="246"/>
      <c r="J326" s="246"/>
      <c r="K326" s="246"/>
      <c r="L326" s="246"/>
      <c r="M326" s="246"/>
      <c r="N326" s="246"/>
      <c r="O326" s="246"/>
      <c r="P326" s="246"/>
      <c r="Q326" s="246"/>
      <c r="R326" s="246"/>
      <c r="S326" s="197"/>
      <c r="T326" s="197"/>
    </row>
    <row r="327" spans="1:20" ht="13.2">
      <c r="A327" s="244"/>
      <c r="B327" s="244"/>
      <c r="C327" s="245"/>
      <c r="D327" s="200"/>
      <c r="E327" s="246"/>
      <c r="F327" s="246"/>
      <c r="G327" s="246"/>
      <c r="H327" s="246"/>
      <c r="I327" s="246"/>
      <c r="J327" s="246"/>
      <c r="K327" s="246"/>
      <c r="L327" s="246"/>
      <c r="M327" s="246"/>
      <c r="N327" s="246"/>
      <c r="O327" s="246"/>
      <c r="P327" s="246"/>
      <c r="Q327" s="246"/>
      <c r="R327" s="246"/>
      <c r="S327" s="197"/>
      <c r="T327" s="197"/>
    </row>
    <row r="328" spans="1:20" ht="13.2">
      <c r="A328" s="244"/>
      <c r="B328" s="244"/>
      <c r="C328" s="245"/>
      <c r="D328" s="200"/>
      <c r="E328" s="246"/>
      <c r="F328" s="246"/>
      <c r="G328" s="246"/>
      <c r="H328" s="246"/>
      <c r="I328" s="246"/>
      <c r="J328" s="246"/>
      <c r="K328" s="246"/>
      <c r="L328" s="246"/>
      <c r="M328" s="246"/>
      <c r="N328" s="246"/>
      <c r="O328" s="246"/>
      <c r="P328" s="246"/>
      <c r="Q328" s="246"/>
      <c r="R328" s="246"/>
      <c r="S328" s="197"/>
      <c r="T328" s="197"/>
    </row>
    <row r="329" spans="1:20" ht="13.2">
      <c r="A329" s="244"/>
      <c r="B329" s="244"/>
      <c r="C329" s="245"/>
      <c r="D329" s="200"/>
      <c r="E329" s="246"/>
      <c r="F329" s="246"/>
      <c r="G329" s="246"/>
      <c r="H329" s="246"/>
      <c r="I329" s="246"/>
      <c r="J329" s="246"/>
      <c r="K329" s="246"/>
      <c r="L329" s="246"/>
      <c r="M329" s="246"/>
      <c r="N329" s="246"/>
      <c r="O329" s="246"/>
      <c r="P329" s="246"/>
      <c r="Q329" s="246"/>
      <c r="R329" s="246"/>
      <c r="S329" s="197"/>
      <c r="T329" s="197"/>
    </row>
    <row r="330" spans="1:20" ht="13.2">
      <c r="A330" s="244"/>
      <c r="B330" s="244"/>
      <c r="C330" s="245"/>
      <c r="D330" s="200"/>
      <c r="E330" s="246"/>
      <c r="F330" s="246"/>
      <c r="G330" s="246"/>
      <c r="H330" s="246"/>
      <c r="I330" s="246"/>
      <c r="J330" s="246"/>
      <c r="K330" s="246"/>
      <c r="L330" s="246"/>
      <c r="M330" s="246"/>
      <c r="N330" s="246"/>
      <c r="O330" s="246"/>
      <c r="P330" s="246"/>
      <c r="Q330" s="246"/>
      <c r="R330" s="246"/>
      <c r="S330" s="197"/>
      <c r="T330" s="197"/>
    </row>
    <row r="331" spans="1:20" ht="13.2">
      <c r="A331" s="244"/>
      <c r="B331" s="244"/>
      <c r="C331" s="245"/>
      <c r="D331" s="200"/>
      <c r="E331" s="246"/>
      <c r="F331" s="246"/>
      <c r="G331" s="246"/>
      <c r="H331" s="246"/>
      <c r="I331" s="246"/>
      <c r="J331" s="246"/>
      <c r="K331" s="246"/>
      <c r="L331" s="246"/>
      <c r="M331" s="246"/>
      <c r="N331" s="246"/>
      <c r="O331" s="246"/>
      <c r="P331" s="246"/>
      <c r="Q331" s="246"/>
      <c r="R331" s="246"/>
      <c r="S331" s="197"/>
      <c r="T331" s="197"/>
    </row>
    <row r="332" spans="1:20" ht="13.2">
      <c r="A332" s="244"/>
      <c r="B332" s="244"/>
      <c r="C332" s="245"/>
      <c r="D332" s="200"/>
      <c r="E332" s="246"/>
      <c r="F332" s="246"/>
      <c r="G332" s="246"/>
      <c r="H332" s="246"/>
      <c r="I332" s="246"/>
      <c r="J332" s="246"/>
      <c r="K332" s="246"/>
      <c r="L332" s="246"/>
      <c r="M332" s="246"/>
      <c r="N332" s="246"/>
      <c r="O332" s="246"/>
      <c r="P332" s="246"/>
      <c r="Q332" s="246"/>
      <c r="R332" s="246"/>
      <c r="S332" s="197"/>
      <c r="T332" s="197"/>
    </row>
    <row r="333" spans="1:20" ht="13.2">
      <c r="A333" s="244"/>
      <c r="B333" s="244"/>
      <c r="C333" s="245"/>
      <c r="D333" s="200"/>
      <c r="E333" s="246"/>
      <c r="F333" s="246"/>
      <c r="G333" s="246"/>
      <c r="H333" s="246"/>
      <c r="I333" s="246"/>
      <c r="J333" s="246"/>
      <c r="K333" s="246"/>
      <c r="L333" s="246"/>
      <c r="M333" s="246"/>
      <c r="N333" s="246"/>
      <c r="O333" s="246"/>
      <c r="P333" s="246"/>
      <c r="Q333" s="246"/>
      <c r="R333" s="246"/>
      <c r="S333" s="197"/>
      <c r="T333" s="197"/>
    </row>
    <row r="334" spans="1:20" ht="13.2">
      <c r="A334" s="244"/>
      <c r="B334" s="244"/>
      <c r="C334" s="245"/>
      <c r="D334" s="200"/>
      <c r="E334" s="246"/>
      <c r="F334" s="246"/>
      <c r="G334" s="246"/>
      <c r="H334" s="246"/>
      <c r="I334" s="246"/>
      <c r="J334" s="246"/>
      <c r="K334" s="246"/>
      <c r="L334" s="246"/>
      <c r="M334" s="246"/>
      <c r="N334" s="246"/>
      <c r="O334" s="246"/>
      <c r="P334" s="246"/>
      <c r="Q334" s="246"/>
      <c r="R334" s="246"/>
      <c r="S334" s="197"/>
      <c r="T334" s="197"/>
    </row>
    <row r="335" spans="1:20" ht="13.2">
      <c r="A335" s="244"/>
      <c r="B335" s="244"/>
      <c r="C335" s="245"/>
      <c r="D335" s="200"/>
      <c r="E335" s="246"/>
      <c r="F335" s="246"/>
      <c r="G335" s="246"/>
      <c r="H335" s="246"/>
      <c r="I335" s="246"/>
      <c r="J335" s="246"/>
      <c r="K335" s="246"/>
      <c r="L335" s="246"/>
      <c r="M335" s="246"/>
      <c r="N335" s="246"/>
      <c r="O335" s="246"/>
      <c r="P335" s="246"/>
      <c r="Q335" s="246"/>
      <c r="R335" s="246"/>
      <c r="S335" s="197"/>
      <c r="T335" s="197"/>
    </row>
    <row r="336" spans="1:20" ht="13.2">
      <c r="A336" s="244"/>
      <c r="B336" s="244"/>
      <c r="C336" s="245"/>
      <c r="D336" s="200"/>
      <c r="E336" s="246"/>
      <c r="F336" s="246"/>
      <c r="G336" s="246"/>
      <c r="H336" s="246"/>
      <c r="I336" s="246"/>
      <c r="J336" s="246"/>
      <c r="K336" s="246"/>
      <c r="L336" s="246"/>
      <c r="M336" s="246"/>
      <c r="N336" s="246"/>
      <c r="O336" s="246"/>
      <c r="P336" s="246"/>
      <c r="Q336" s="246"/>
      <c r="R336" s="246"/>
      <c r="S336" s="197"/>
      <c r="T336" s="197"/>
    </row>
    <row r="337" spans="1:20" ht="13.2">
      <c r="A337" s="244"/>
      <c r="B337" s="244"/>
      <c r="C337" s="245"/>
      <c r="D337" s="200"/>
      <c r="E337" s="246"/>
      <c r="F337" s="246"/>
      <c r="G337" s="246"/>
      <c r="H337" s="246"/>
      <c r="I337" s="246"/>
      <c r="J337" s="246"/>
      <c r="K337" s="246"/>
      <c r="L337" s="246"/>
      <c r="M337" s="246"/>
      <c r="N337" s="246"/>
      <c r="O337" s="246"/>
      <c r="P337" s="246"/>
      <c r="Q337" s="246"/>
      <c r="R337" s="246"/>
      <c r="S337" s="197"/>
      <c r="T337" s="197"/>
    </row>
    <row r="338" spans="1:20" ht="13.2">
      <c r="A338" s="244"/>
      <c r="B338" s="244"/>
      <c r="C338" s="245"/>
      <c r="D338" s="200"/>
      <c r="E338" s="246"/>
      <c r="F338" s="246"/>
      <c r="G338" s="246"/>
      <c r="H338" s="246"/>
      <c r="I338" s="246"/>
      <c r="J338" s="246"/>
      <c r="K338" s="246"/>
      <c r="L338" s="246"/>
      <c r="M338" s="246"/>
      <c r="N338" s="246"/>
      <c r="O338" s="246"/>
      <c r="P338" s="246"/>
      <c r="Q338" s="246"/>
      <c r="R338" s="246"/>
      <c r="S338" s="197"/>
      <c r="T338" s="197"/>
    </row>
    <row r="339" spans="1:20" ht="13.2">
      <c r="A339" s="244"/>
      <c r="B339" s="244"/>
      <c r="C339" s="245"/>
      <c r="D339" s="200"/>
      <c r="E339" s="246"/>
      <c r="F339" s="246"/>
      <c r="G339" s="246"/>
      <c r="H339" s="246"/>
      <c r="I339" s="246"/>
      <c r="J339" s="246"/>
      <c r="K339" s="246"/>
      <c r="L339" s="246"/>
      <c r="M339" s="246"/>
      <c r="N339" s="246"/>
      <c r="O339" s="246"/>
      <c r="P339" s="246"/>
      <c r="Q339" s="246"/>
      <c r="R339" s="246"/>
      <c r="S339" s="197"/>
      <c r="T339" s="197"/>
    </row>
    <row r="340" spans="1:20" ht="13.2">
      <c r="A340" s="244"/>
      <c r="B340" s="244"/>
      <c r="C340" s="245"/>
      <c r="D340" s="200"/>
      <c r="E340" s="246"/>
      <c r="F340" s="246"/>
      <c r="G340" s="246"/>
      <c r="H340" s="246"/>
      <c r="I340" s="246"/>
      <c r="J340" s="246"/>
      <c r="K340" s="246"/>
      <c r="L340" s="246"/>
      <c r="M340" s="246"/>
      <c r="N340" s="246"/>
      <c r="O340" s="246"/>
      <c r="P340" s="246"/>
      <c r="Q340" s="246"/>
      <c r="R340" s="246"/>
      <c r="S340" s="197"/>
      <c r="T340" s="197"/>
    </row>
    <row r="341" spans="1:20" ht="13.2">
      <c r="A341" s="244"/>
      <c r="B341" s="244"/>
      <c r="C341" s="245"/>
      <c r="D341" s="200"/>
      <c r="E341" s="246"/>
      <c r="F341" s="246"/>
      <c r="G341" s="246"/>
      <c r="H341" s="246"/>
      <c r="I341" s="246"/>
      <c r="J341" s="246"/>
      <c r="K341" s="246"/>
      <c r="L341" s="246"/>
      <c r="M341" s="246"/>
      <c r="N341" s="246"/>
      <c r="O341" s="246"/>
      <c r="P341" s="246"/>
      <c r="Q341" s="246"/>
      <c r="R341" s="246"/>
      <c r="S341" s="197"/>
      <c r="T341" s="197"/>
    </row>
    <row r="342" spans="1:20" ht="13.2">
      <c r="A342" s="244"/>
      <c r="B342" s="244"/>
      <c r="C342" s="245"/>
      <c r="D342" s="200"/>
      <c r="E342" s="246"/>
      <c r="F342" s="246"/>
      <c r="G342" s="246"/>
      <c r="H342" s="246"/>
      <c r="I342" s="246"/>
      <c r="J342" s="246"/>
      <c r="K342" s="246"/>
      <c r="L342" s="246"/>
      <c r="M342" s="246"/>
      <c r="N342" s="246"/>
      <c r="O342" s="246"/>
      <c r="P342" s="246"/>
      <c r="Q342" s="246"/>
      <c r="R342" s="246"/>
      <c r="S342" s="197"/>
      <c r="T342" s="197"/>
    </row>
    <row r="343" spans="1:20" ht="13.2">
      <c r="A343" s="244"/>
      <c r="B343" s="244"/>
      <c r="C343" s="245"/>
      <c r="D343" s="200"/>
      <c r="E343" s="246"/>
      <c r="F343" s="246"/>
      <c r="G343" s="246"/>
      <c r="H343" s="246"/>
      <c r="I343" s="246"/>
      <c r="J343" s="246"/>
      <c r="K343" s="246"/>
      <c r="L343" s="246"/>
      <c r="M343" s="246"/>
      <c r="N343" s="246"/>
      <c r="O343" s="246"/>
      <c r="P343" s="246"/>
      <c r="Q343" s="246"/>
      <c r="R343" s="246"/>
      <c r="S343" s="197"/>
      <c r="T343" s="197"/>
    </row>
    <row r="344" spans="1:20" ht="13.2">
      <c r="A344" s="244"/>
      <c r="B344" s="244"/>
      <c r="C344" s="245"/>
      <c r="D344" s="200"/>
      <c r="E344" s="246"/>
      <c r="F344" s="246"/>
      <c r="G344" s="246"/>
      <c r="H344" s="246"/>
      <c r="I344" s="246"/>
      <c r="J344" s="246"/>
      <c r="K344" s="246"/>
      <c r="L344" s="246"/>
      <c r="M344" s="246"/>
      <c r="N344" s="246"/>
      <c r="O344" s="246"/>
      <c r="P344" s="246"/>
      <c r="Q344" s="246"/>
      <c r="R344" s="246"/>
      <c r="S344" s="197"/>
      <c r="T344" s="197"/>
    </row>
    <row r="345" spans="1:20" ht="13.2">
      <c r="A345" s="244"/>
      <c r="B345" s="244"/>
      <c r="C345" s="245"/>
      <c r="D345" s="200"/>
      <c r="E345" s="246"/>
      <c r="F345" s="246"/>
      <c r="G345" s="246"/>
      <c r="H345" s="246"/>
      <c r="I345" s="246"/>
      <c r="J345" s="246"/>
      <c r="K345" s="246"/>
      <c r="L345" s="246"/>
      <c r="M345" s="246"/>
      <c r="N345" s="246"/>
      <c r="O345" s="246"/>
      <c r="P345" s="246"/>
      <c r="Q345" s="246"/>
      <c r="R345" s="246"/>
      <c r="S345" s="197"/>
      <c r="T345" s="197"/>
    </row>
    <row r="346" spans="1:20" ht="13.2">
      <c r="A346" s="244"/>
      <c r="B346" s="244"/>
      <c r="C346" s="245"/>
      <c r="D346" s="200"/>
      <c r="E346" s="246"/>
      <c r="F346" s="246"/>
      <c r="G346" s="246"/>
      <c r="H346" s="246"/>
      <c r="I346" s="246"/>
      <c r="J346" s="246"/>
      <c r="K346" s="246"/>
      <c r="L346" s="246"/>
      <c r="M346" s="246"/>
      <c r="N346" s="246"/>
      <c r="O346" s="246"/>
      <c r="P346" s="246"/>
      <c r="Q346" s="246"/>
      <c r="R346" s="246"/>
      <c r="S346" s="197"/>
      <c r="T346" s="197"/>
    </row>
    <row r="347" spans="1:20" ht="13.2">
      <c r="A347" s="244"/>
      <c r="B347" s="244"/>
      <c r="C347" s="245"/>
      <c r="D347" s="200"/>
      <c r="E347" s="246"/>
      <c r="F347" s="246"/>
      <c r="G347" s="246"/>
      <c r="H347" s="246"/>
      <c r="I347" s="246"/>
      <c r="J347" s="246"/>
      <c r="K347" s="246"/>
      <c r="L347" s="246"/>
      <c r="M347" s="246"/>
      <c r="N347" s="246"/>
      <c r="O347" s="246"/>
      <c r="P347" s="246"/>
      <c r="Q347" s="246"/>
      <c r="R347" s="246"/>
      <c r="S347" s="197"/>
      <c r="T347" s="197"/>
    </row>
    <row r="348" spans="1:20" ht="13.2">
      <c r="A348" s="244"/>
      <c r="B348" s="244"/>
      <c r="C348" s="245"/>
      <c r="D348" s="200"/>
      <c r="E348" s="246"/>
      <c r="F348" s="246"/>
      <c r="G348" s="246"/>
      <c r="H348" s="246"/>
      <c r="I348" s="246"/>
      <c r="J348" s="246"/>
      <c r="K348" s="246"/>
      <c r="L348" s="246"/>
      <c r="M348" s="246"/>
      <c r="N348" s="246"/>
      <c r="O348" s="246"/>
      <c r="P348" s="246"/>
      <c r="Q348" s="246"/>
      <c r="R348" s="246"/>
      <c r="S348" s="197"/>
      <c r="T348" s="197"/>
    </row>
    <row r="349" spans="1:20" ht="13.2">
      <c r="A349" s="244"/>
      <c r="B349" s="244"/>
      <c r="C349" s="245"/>
      <c r="D349" s="200"/>
      <c r="E349" s="246"/>
      <c r="F349" s="246"/>
      <c r="G349" s="246"/>
      <c r="H349" s="246"/>
      <c r="I349" s="246"/>
      <c r="J349" s="246"/>
      <c r="K349" s="246"/>
      <c r="L349" s="246"/>
      <c r="M349" s="246"/>
      <c r="N349" s="246"/>
      <c r="O349" s="246"/>
      <c r="P349" s="246"/>
      <c r="Q349" s="246"/>
      <c r="R349" s="246"/>
      <c r="S349" s="197"/>
      <c r="T349" s="197"/>
    </row>
    <row r="350" spans="1:20" ht="13.2">
      <c r="A350" s="244"/>
      <c r="B350" s="244"/>
      <c r="C350" s="245"/>
      <c r="D350" s="200"/>
      <c r="E350" s="246"/>
      <c r="F350" s="246"/>
      <c r="G350" s="246"/>
      <c r="H350" s="246"/>
      <c r="I350" s="246"/>
      <c r="J350" s="246"/>
      <c r="K350" s="246"/>
      <c r="L350" s="246"/>
      <c r="M350" s="246"/>
      <c r="N350" s="246"/>
      <c r="O350" s="246"/>
      <c r="P350" s="246"/>
      <c r="Q350" s="246"/>
      <c r="R350" s="246"/>
      <c r="S350" s="197"/>
      <c r="T350" s="197"/>
    </row>
    <row r="351" spans="1:20" ht="13.2">
      <c r="A351" s="244"/>
      <c r="B351" s="244"/>
      <c r="C351" s="245"/>
      <c r="D351" s="200"/>
      <c r="E351" s="246"/>
      <c r="F351" s="246"/>
      <c r="G351" s="246"/>
      <c r="H351" s="246"/>
      <c r="I351" s="246"/>
      <c r="J351" s="246"/>
      <c r="K351" s="246"/>
      <c r="L351" s="246"/>
      <c r="M351" s="246"/>
      <c r="N351" s="246"/>
      <c r="O351" s="246"/>
      <c r="P351" s="246"/>
      <c r="Q351" s="246"/>
      <c r="R351" s="246"/>
      <c r="S351" s="197"/>
      <c r="T351" s="197"/>
    </row>
    <row r="352" spans="1:20" ht="13.2">
      <c r="A352" s="244"/>
      <c r="B352" s="244"/>
      <c r="C352" s="245"/>
      <c r="D352" s="200"/>
      <c r="E352" s="246"/>
      <c r="F352" s="246"/>
      <c r="G352" s="246"/>
      <c r="H352" s="246"/>
      <c r="I352" s="246"/>
      <c r="J352" s="246"/>
      <c r="K352" s="246"/>
      <c r="L352" s="246"/>
      <c r="M352" s="246"/>
      <c r="N352" s="246"/>
      <c r="O352" s="246"/>
      <c r="P352" s="246"/>
      <c r="Q352" s="246"/>
      <c r="R352" s="246"/>
      <c r="S352" s="197"/>
      <c r="T352" s="197"/>
    </row>
    <row r="353" spans="1:20" ht="13.2">
      <c r="A353" s="244"/>
      <c r="B353" s="244"/>
      <c r="C353" s="245"/>
      <c r="D353" s="200"/>
      <c r="E353" s="246"/>
      <c r="F353" s="246"/>
      <c r="G353" s="246"/>
      <c r="H353" s="246"/>
      <c r="I353" s="246"/>
      <c r="J353" s="246"/>
      <c r="K353" s="246"/>
      <c r="L353" s="246"/>
      <c r="M353" s="246"/>
      <c r="N353" s="246"/>
      <c r="O353" s="246"/>
      <c r="P353" s="246"/>
      <c r="Q353" s="246"/>
      <c r="R353" s="246"/>
      <c r="S353" s="197"/>
      <c r="T353" s="197"/>
    </row>
    <row r="354" spans="1:20" ht="13.2">
      <c r="A354" s="244"/>
      <c r="B354" s="244"/>
      <c r="C354" s="245"/>
      <c r="D354" s="200"/>
      <c r="E354" s="246"/>
      <c r="F354" s="246"/>
      <c r="G354" s="246"/>
      <c r="H354" s="246"/>
      <c r="I354" s="246"/>
      <c r="J354" s="246"/>
      <c r="K354" s="246"/>
      <c r="L354" s="246"/>
      <c r="M354" s="246"/>
      <c r="N354" s="246"/>
      <c r="O354" s="246"/>
      <c r="P354" s="246"/>
      <c r="Q354" s="246"/>
      <c r="R354" s="246"/>
      <c r="S354" s="197"/>
      <c r="T354" s="197"/>
    </row>
    <row r="355" spans="1:20" ht="13.2">
      <c r="A355" s="244"/>
      <c r="B355" s="244"/>
      <c r="C355" s="245"/>
      <c r="D355" s="200"/>
      <c r="E355" s="246"/>
      <c r="F355" s="246"/>
      <c r="G355" s="246"/>
      <c r="H355" s="246"/>
      <c r="I355" s="246"/>
      <c r="J355" s="246"/>
      <c r="K355" s="246"/>
      <c r="L355" s="246"/>
      <c r="M355" s="246"/>
      <c r="N355" s="246"/>
      <c r="O355" s="246"/>
      <c r="P355" s="246"/>
      <c r="Q355" s="246"/>
      <c r="R355" s="246"/>
      <c r="S355" s="197"/>
      <c r="T355" s="197"/>
    </row>
    <row r="356" spans="1:20" ht="13.2">
      <c r="A356" s="244"/>
      <c r="B356" s="244"/>
      <c r="C356" s="245"/>
      <c r="D356" s="200"/>
      <c r="E356" s="246"/>
      <c r="F356" s="246"/>
      <c r="G356" s="246"/>
      <c r="H356" s="246"/>
      <c r="I356" s="246"/>
      <c r="J356" s="246"/>
      <c r="K356" s="246"/>
      <c r="L356" s="246"/>
      <c r="M356" s="246"/>
      <c r="N356" s="246"/>
      <c r="O356" s="246"/>
      <c r="P356" s="246"/>
      <c r="Q356" s="246"/>
      <c r="R356" s="246"/>
      <c r="S356" s="197"/>
      <c r="T356" s="197"/>
    </row>
    <row r="357" spans="1:20" ht="13.2">
      <c r="A357" s="244"/>
      <c r="B357" s="244"/>
      <c r="C357" s="245"/>
      <c r="D357" s="200"/>
      <c r="E357" s="246"/>
      <c r="F357" s="246"/>
      <c r="G357" s="246"/>
      <c r="H357" s="246"/>
      <c r="I357" s="246"/>
      <c r="J357" s="246"/>
      <c r="K357" s="246"/>
      <c r="L357" s="246"/>
      <c r="M357" s="246"/>
      <c r="N357" s="246"/>
      <c r="O357" s="246"/>
      <c r="P357" s="246"/>
      <c r="Q357" s="246"/>
      <c r="R357" s="246"/>
      <c r="S357" s="197"/>
      <c r="T357" s="197"/>
    </row>
    <row r="358" spans="1:20" ht="13.2">
      <c r="A358" s="244"/>
      <c r="B358" s="244"/>
      <c r="C358" s="245"/>
      <c r="D358" s="200"/>
      <c r="E358" s="246"/>
      <c r="F358" s="246"/>
      <c r="G358" s="246"/>
      <c r="H358" s="246"/>
      <c r="I358" s="246"/>
      <c r="J358" s="246"/>
      <c r="K358" s="246"/>
      <c r="L358" s="246"/>
      <c r="M358" s="246"/>
      <c r="N358" s="246"/>
      <c r="O358" s="246"/>
      <c r="P358" s="246"/>
      <c r="Q358" s="246"/>
      <c r="R358" s="246"/>
      <c r="S358" s="197"/>
      <c r="T358" s="197"/>
    </row>
    <row r="359" spans="1:20" ht="13.2">
      <c r="A359" s="244"/>
      <c r="B359" s="244"/>
      <c r="C359" s="245"/>
      <c r="D359" s="200"/>
      <c r="E359" s="246"/>
      <c r="F359" s="246"/>
      <c r="G359" s="246"/>
      <c r="H359" s="246"/>
      <c r="I359" s="246"/>
      <c r="J359" s="246"/>
      <c r="K359" s="246"/>
      <c r="L359" s="246"/>
      <c r="M359" s="246"/>
      <c r="N359" s="246"/>
      <c r="O359" s="246"/>
      <c r="P359" s="246"/>
      <c r="Q359" s="246"/>
      <c r="R359" s="246"/>
      <c r="S359" s="197"/>
      <c r="T359" s="197"/>
    </row>
    <row r="360" spans="1:20" ht="13.2">
      <c r="A360" s="244"/>
      <c r="B360" s="244"/>
      <c r="C360" s="245"/>
      <c r="D360" s="200"/>
      <c r="E360" s="246"/>
      <c r="F360" s="246"/>
      <c r="G360" s="246"/>
      <c r="H360" s="246"/>
      <c r="I360" s="246"/>
      <c r="J360" s="246"/>
      <c r="K360" s="246"/>
      <c r="L360" s="246"/>
      <c r="M360" s="246"/>
      <c r="N360" s="246"/>
      <c r="O360" s="246"/>
      <c r="P360" s="246"/>
      <c r="Q360" s="246"/>
      <c r="R360" s="246"/>
      <c r="S360" s="197"/>
      <c r="T360" s="197"/>
    </row>
    <row r="361" spans="1:20" ht="13.2">
      <c r="A361" s="244"/>
      <c r="B361" s="244"/>
      <c r="C361" s="245"/>
      <c r="D361" s="200"/>
      <c r="E361" s="246"/>
      <c r="F361" s="246"/>
      <c r="G361" s="246"/>
      <c r="H361" s="246"/>
      <c r="I361" s="246"/>
      <c r="J361" s="246"/>
      <c r="K361" s="246"/>
      <c r="L361" s="246"/>
      <c r="M361" s="246"/>
      <c r="N361" s="246"/>
      <c r="O361" s="246"/>
      <c r="P361" s="246"/>
      <c r="Q361" s="246"/>
      <c r="R361" s="246"/>
      <c r="S361" s="197"/>
      <c r="T361" s="197"/>
    </row>
    <row r="362" spans="1:20" ht="13.2">
      <c r="A362" s="244"/>
      <c r="B362" s="244"/>
      <c r="C362" s="245"/>
      <c r="D362" s="200"/>
      <c r="E362" s="246"/>
      <c r="F362" s="246"/>
      <c r="G362" s="246"/>
      <c r="H362" s="246"/>
      <c r="I362" s="246"/>
      <c r="J362" s="246"/>
      <c r="K362" s="246"/>
      <c r="L362" s="246"/>
      <c r="M362" s="246"/>
      <c r="N362" s="246"/>
      <c r="O362" s="246"/>
      <c r="P362" s="246"/>
      <c r="Q362" s="246"/>
      <c r="R362" s="246"/>
      <c r="S362" s="197"/>
      <c r="T362" s="197"/>
    </row>
    <row r="363" spans="1:20" ht="13.2">
      <c r="A363" s="244"/>
      <c r="B363" s="244"/>
      <c r="C363" s="245"/>
      <c r="D363" s="200"/>
      <c r="E363" s="246"/>
      <c r="F363" s="246"/>
      <c r="G363" s="246"/>
      <c r="H363" s="246"/>
      <c r="I363" s="246"/>
      <c r="J363" s="246"/>
      <c r="K363" s="246"/>
      <c r="L363" s="246"/>
      <c r="M363" s="246"/>
      <c r="N363" s="246"/>
      <c r="O363" s="246"/>
      <c r="P363" s="246"/>
      <c r="Q363" s="246"/>
      <c r="R363" s="246"/>
      <c r="S363" s="197"/>
      <c r="T363" s="197"/>
    </row>
    <row r="364" spans="1:20" ht="13.2">
      <c r="A364" s="244"/>
      <c r="B364" s="244"/>
      <c r="C364" s="245"/>
      <c r="D364" s="200"/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S364" s="197"/>
      <c r="T364" s="197"/>
    </row>
    <row r="365" spans="1:20" ht="13.2">
      <c r="A365" s="244"/>
      <c r="B365" s="244"/>
      <c r="C365" s="245"/>
      <c r="D365" s="200"/>
      <c r="E365" s="246"/>
      <c r="F365" s="246"/>
      <c r="G365" s="246"/>
      <c r="H365" s="246"/>
      <c r="I365" s="246"/>
      <c r="J365" s="246"/>
      <c r="K365" s="246"/>
      <c r="L365" s="246"/>
      <c r="M365" s="246"/>
      <c r="N365" s="246"/>
      <c r="O365" s="246"/>
      <c r="P365" s="246"/>
      <c r="Q365" s="246"/>
      <c r="R365" s="246"/>
      <c r="S365" s="197"/>
      <c r="T365" s="197"/>
    </row>
    <row r="366" spans="1:20" ht="13.2">
      <c r="A366" s="244"/>
      <c r="B366" s="244"/>
      <c r="C366" s="245"/>
      <c r="D366" s="200"/>
      <c r="E366" s="246"/>
      <c r="F366" s="246"/>
      <c r="G366" s="246"/>
      <c r="H366" s="246"/>
      <c r="I366" s="246"/>
      <c r="J366" s="246"/>
      <c r="K366" s="246"/>
      <c r="L366" s="246"/>
      <c r="M366" s="246"/>
      <c r="N366" s="246"/>
      <c r="O366" s="246"/>
      <c r="P366" s="246"/>
      <c r="Q366" s="246"/>
      <c r="R366" s="246"/>
      <c r="S366" s="197"/>
      <c r="T366" s="197"/>
    </row>
    <row r="367" spans="1:20" ht="13.2">
      <c r="A367" s="244"/>
      <c r="B367" s="244"/>
      <c r="C367" s="245"/>
      <c r="D367" s="200"/>
      <c r="E367" s="246"/>
      <c r="F367" s="246"/>
      <c r="G367" s="246"/>
      <c r="H367" s="246"/>
      <c r="I367" s="246"/>
      <c r="J367" s="246"/>
      <c r="K367" s="246"/>
      <c r="L367" s="246"/>
      <c r="M367" s="246"/>
      <c r="N367" s="246"/>
      <c r="O367" s="246"/>
      <c r="P367" s="246"/>
      <c r="Q367" s="246"/>
      <c r="R367" s="246"/>
      <c r="S367" s="197"/>
      <c r="T367" s="197"/>
    </row>
    <row r="368" spans="1:20" ht="13.2">
      <c r="A368" s="244"/>
      <c r="B368" s="244"/>
      <c r="C368" s="245"/>
      <c r="D368" s="200"/>
      <c r="E368" s="246"/>
      <c r="F368" s="246"/>
      <c r="G368" s="246"/>
      <c r="H368" s="246"/>
      <c r="I368" s="246"/>
      <c r="J368" s="246"/>
      <c r="K368" s="246"/>
      <c r="L368" s="246"/>
      <c r="M368" s="246"/>
      <c r="N368" s="246"/>
      <c r="O368" s="246"/>
      <c r="P368" s="246"/>
      <c r="Q368" s="246"/>
      <c r="R368" s="246"/>
      <c r="S368" s="197"/>
      <c r="T368" s="197"/>
    </row>
    <row r="369" spans="1:20" ht="13.2">
      <c r="A369" s="244"/>
      <c r="B369" s="244"/>
      <c r="C369" s="245"/>
      <c r="D369" s="200"/>
      <c r="E369" s="246"/>
      <c r="F369" s="246"/>
      <c r="G369" s="246"/>
      <c r="H369" s="246"/>
      <c r="I369" s="246"/>
      <c r="J369" s="246"/>
      <c r="K369" s="246"/>
      <c r="L369" s="246"/>
      <c r="M369" s="246"/>
      <c r="N369" s="246"/>
      <c r="O369" s="246"/>
      <c r="P369" s="246"/>
      <c r="Q369" s="246"/>
      <c r="R369" s="246"/>
      <c r="S369" s="197"/>
      <c r="T369" s="197"/>
    </row>
    <row r="370" spans="1:20" ht="13.2">
      <c r="A370" s="244"/>
      <c r="B370" s="244"/>
      <c r="C370" s="245"/>
      <c r="D370" s="200"/>
      <c r="E370" s="246"/>
      <c r="F370" s="246"/>
      <c r="G370" s="246"/>
      <c r="H370" s="246"/>
      <c r="I370" s="246"/>
      <c r="J370" s="246"/>
      <c r="K370" s="246"/>
      <c r="L370" s="246"/>
      <c r="M370" s="246"/>
      <c r="N370" s="246"/>
      <c r="O370" s="246"/>
      <c r="P370" s="246"/>
      <c r="Q370" s="246"/>
      <c r="R370" s="246"/>
      <c r="S370" s="197"/>
      <c r="T370" s="197"/>
    </row>
    <row r="371" spans="1:20" ht="13.2">
      <c r="A371" s="244"/>
      <c r="B371" s="244"/>
      <c r="C371" s="245"/>
      <c r="D371" s="200"/>
      <c r="E371" s="246"/>
      <c r="F371" s="246"/>
      <c r="G371" s="246"/>
      <c r="H371" s="246"/>
      <c r="I371" s="246"/>
      <c r="J371" s="246"/>
      <c r="K371" s="246"/>
      <c r="L371" s="246"/>
      <c r="M371" s="246"/>
      <c r="N371" s="246"/>
      <c r="O371" s="246"/>
      <c r="P371" s="246"/>
      <c r="Q371" s="246"/>
      <c r="R371" s="246"/>
      <c r="S371" s="197"/>
      <c r="T371" s="197"/>
    </row>
    <row r="372" spans="1:20" ht="13.2">
      <c r="A372" s="244"/>
      <c r="B372" s="244"/>
      <c r="C372" s="245"/>
      <c r="D372" s="200"/>
      <c r="E372" s="246"/>
      <c r="F372" s="246"/>
      <c r="G372" s="246"/>
      <c r="H372" s="246"/>
      <c r="I372" s="246"/>
      <c r="J372" s="246"/>
      <c r="K372" s="246"/>
      <c r="L372" s="246"/>
      <c r="M372" s="246"/>
      <c r="N372" s="246"/>
      <c r="O372" s="246"/>
      <c r="P372" s="246"/>
      <c r="Q372" s="246"/>
      <c r="R372" s="246"/>
      <c r="S372" s="197"/>
      <c r="T372" s="197"/>
    </row>
    <row r="373" spans="1:20" ht="13.2">
      <c r="A373" s="244"/>
      <c r="B373" s="244"/>
      <c r="C373" s="245"/>
      <c r="D373" s="200"/>
      <c r="E373" s="246"/>
      <c r="F373" s="246"/>
      <c r="G373" s="246"/>
      <c r="H373" s="246"/>
      <c r="I373" s="246"/>
      <c r="J373" s="246"/>
      <c r="K373" s="246"/>
      <c r="L373" s="246"/>
      <c r="M373" s="246"/>
      <c r="N373" s="246"/>
      <c r="O373" s="246"/>
      <c r="P373" s="246"/>
      <c r="Q373" s="246"/>
      <c r="R373" s="246"/>
      <c r="S373" s="197"/>
      <c r="T373" s="197"/>
    </row>
    <row r="374" spans="1:20" ht="13.2">
      <c r="A374" s="244"/>
      <c r="B374" s="244"/>
      <c r="C374" s="245"/>
      <c r="D374" s="200"/>
      <c r="E374" s="246"/>
      <c r="F374" s="246"/>
      <c r="G374" s="246"/>
      <c r="H374" s="246"/>
      <c r="I374" s="246"/>
      <c r="J374" s="246"/>
      <c r="K374" s="246"/>
      <c r="L374" s="246"/>
      <c r="M374" s="246"/>
      <c r="N374" s="246"/>
      <c r="O374" s="246"/>
      <c r="P374" s="246"/>
      <c r="Q374" s="246"/>
      <c r="R374" s="246"/>
      <c r="S374" s="197"/>
      <c r="T374" s="197"/>
    </row>
    <row r="375" spans="1:20" ht="13.2">
      <c r="A375" s="244"/>
      <c r="B375" s="244"/>
      <c r="C375" s="245"/>
      <c r="D375" s="200"/>
      <c r="E375" s="246"/>
      <c r="F375" s="246"/>
      <c r="G375" s="246"/>
      <c r="H375" s="246"/>
      <c r="I375" s="246"/>
      <c r="J375" s="246"/>
      <c r="K375" s="246"/>
      <c r="L375" s="246"/>
      <c r="M375" s="246"/>
      <c r="N375" s="246"/>
      <c r="O375" s="246"/>
      <c r="P375" s="246"/>
      <c r="Q375" s="246"/>
      <c r="R375" s="246"/>
      <c r="S375" s="197"/>
      <c r="T375" s="197"/>
    </row>
    <row r="376" spans="1:20" ht="13.2">
      <c r="A376" s="244"/>
      <c r="B376" s="244"/>
      <c r="C376" s="245"/>
      <c r="D376" s="200"/>
      <c r="E376" s="246"/>
      <c r="F376" s="246"/>
      <c r="G376" s="246"/>
      <c r="H376" s="246"/>
      <c r="I376" s="246"/>
      <c r="J376" s="246"/>
      <c r="K376" s="246"/>
      <c r="L376" s="246"/>
      <c r="M376" s="246"/>
      <c r="N376" s="246"/>
      <c r="O376" s="246"/>
      <c r="P376" s="246"/>
      <c r="Q376" s="246"/>
      <c r="R376" s="246"/>
      <c r="S376" s="197"/>
      <c r="T376" s="197"/>
    </row>
    <row r="377" spans="1:20" ht="13.2">
      <c r="A377" s="244"/>
      <c r="B377" s="244"/>
      <c r="C377" s="245"/>
      <c r="D377" s="200"/>
      <c r="E377" s="246"/>
      <c r="F377" s="246"/>
      <c r="G377" s="246"/>
      <c r="H377" s="246"/>
      <c r="I377" s="246"/>
      <c r="J377" s="246"/>
      <c r="K377" s="246"/>
      <c r="L377" s="246"/>
      <c r="M377" s="246"/>
      <c r="N377" s="246"/>
      <c r="O377" s="246"/>
      <c r="P377" s="246"/>
      <c r="Q377" s="246"/>
      <c r="R377" s="246"/>
      <c r="S377" s="197"/>
      <c r="T377" s="197"/>
    </row>
    <row r="378" spans="1:20" ht="13.2">
      <c r="A378" s="244"/>
      <c r="B378" s="244"/>
      <c r="C378" s="245"/>
      <c r="D378" s="200"/>
      <c r="E378" s="246"/>
      <c r="F378" s="246"/>
      <c r="G378" s="246"/>
      <c r="H378" s="246"/>
      <c r="I378" s="246"/>
      <c r="J378" s="246"/>
      <c r="K378" s="246"/>
      <c r="L378" s="246"/>
      <c r="M378" s="246"/>
      <c r="N378" s="246"/>
      <c r="O378" s="246"/>
      <c r="P378" s="246"/>
      <c r="Q378" s="246"/>
      <c r="R378" s="246"/>
      <c r="S378" s="197"/>
      <c r="T378" s="197"/>
    </row>
    <row r="379" spans="1:20" ht="13.2">
      <c r="A379" s="244"/>
      <c r="B379" s="244"/>
      <c r="C379" s="245"/>
      <c r="D379" s="200"/>
      <c r="E379" s="246"/>
      <c r="F379" s="246"/>
      <c r="G379" s="246"/>
      <c r="H379" s="246"/>
      <c r="I379" s="246"/>
      <c r="J379" s="246"/>
      <c r="K379" s="246"/>
      <c r="L379" s="246"/>
      <c r="M379" s="246"/>
      <c r="N379" s="246"/>
      <c r="O379" s="246"/>
      <c r="P379" s="246"/>
      <c r="Q379" s="246"/>
      <c r="R379" s="246"/>
      <c r="S379" s="197"/>
      <c r="T379" s="197"/>
    </row>
    <row r="380" spans="1:20" ht="13.2">
      <c r="A380" s="244"/>
      <c r="B380" s="244"/>
      <c r="C380" s="245"/>
      <c r="D380" s="200"/>
      <c r="E380" s="246"/>
      <c r="F380" s="246"/>
      <c r="G380" s="246"/>
      <c r="H380" s="246"/>
      <c r="I380" s="246"/>
      <c r="J380" s="246"/>
      <c r="K380" s="246"/>
      <c r="L380" s="246"/>
      <c r="M380" s="246"/>
      <c r="N380" s="246"/>
      <c r="O380" s="246"/>
      <c r="P380" s="246"/>
      <c r="Q380" s="246"/>
      <c r="R380" s="246"/>
      <c r="S380" s="197"/>
      <c r="T380" s="197"/>
    </row>
    <row r="381" spans="1:20" ht="13.2">
      <c r="A381" s="244"/>
      <c r="B381" s="244"/>
      <c r="C381" s="245"/>
      <c r="D381" s="200"/>
      <c r="E381" s="246"/>
      <c r="F381" s="246"/>
      <c r="G381" s="246"/>
      <c r="H381" s="246"/>
      <c r="I381" s="246"/>
      <c r="J381" s="246"/>
      <c r="K381" s="246"/>
      <c r="L381" s="246"/>
      <c r="M381" s="246"/>
      <c r="N381" s="246"/>
      <c r="O381" s="246"/>
      <c r="P381" s="246"/>
      <c r="Q381" s="246"/>
      <c r="R381" s="246"/>
      <c r="S381" s="197"/>
      <c r="T381" s="197"/>
    </row>
    <row r="382" spans="1:20" ht="13.2">
      <c r="A382" s="244"/>
      <c r="B382" s="244"/>
      <c r="C382" s="245"/>
      <c r="D382" s="200"/>
      <c r="E382" s="246"/>
      <c r="F382" s="246"/>
      <c r="G382" s="246"/>
      <c r="H382" s="246"/>
      <c r="I382" s="246"/>
      <c r="J382" s="246"/>
      <c r="K382" s="246"/>
      <c r="L382" s="246"/>
      <c r="M382" s="246"/>
      <c r="N382" s="246"/>
      <c r="O382" s="246"/>
      <c r="P382" s="246"/>
      <c r="Q382" s="246"/>
      <c r="R382" s="246"/>
      <c r="S382" s="197"/>
      <c r="T382" s="197"/>
    </row>
    <row r="383" spans="1:20" ht="13.2">
      <c r="A383" s="244"/>
      <c r="B383" s="244"/>
      <c r="C383" s="245"/>
      <c r="D383" s="200"/>
      <c r="E383" s="246"/>
      <c r="F383" s="246"/>
      <c r="G383" s="246"/>
      <c r="H383" s="246"/>
      <c r="I383" s="246"/>
      <c r="J383" s="246"/>
      <c r="K383" s="246"/>
      <c r="L383" s="246"/>
      <c r="M383" s="246"/>
      <c r="N383" s="246"/>
      <c r="O383" s="246"/>
      <c r="P383" s="246"/>
      <c r="Q383" s="246"/>
      <c r="R383" s="246"/>
      <c r="S383" s="197"/>
      <c r="T383" s="197"/>
    </row>
    <row r="384" spans="1:20" ht="13.2">
      <c r="A384" s="244"/>
      <c r="B384" s="244"/>
      <c r="C384" s="245"/>
      <c r="D384" s="200"/>
      <c r="E384" s="246"/>
      <c r="F384" s="246"/>
      <c r="G384" s="246"/>
      <c r="H384" s="246"/>
      <c r="I384" s="246"/>
      <c r="J384" s="246"/>
      <c r="K384" s="246"/>
      <c r="L384" s="246"/>
      <c r="M384" s="246"/>
      <c r="N384" s="246"/>
      <c r="O384" s="246"/>
      <c r="P384" s="246"/>
      <c r="Q384" s="246"/>
      <c r="R384" s="246"/>
      <c r="S384" s="197"/>
      <c r="T384" s="197"/>
    </row>
    <row r="385" spans="1:20" ht="13.2">
      <c r="A385" s="244"/>
      <c r="B385" s="244"/>
      <c r="C385" s="245"/>
      <c r="D385" s="200"/>
      <c r="E385" s="246"/>
      <c r="F385" s="246"/>
      <c r="G385" s="246"/>
      <c r="H385" s="246"/>
      <c r="I385" s="246"/>
      <c r="J385" s="246"/>
      <c r="K385" s="246"/>
      <c r="L385" s="246"/>
      <c r="M385" s="246"/>
      <c r="N385" s="246"/>
      <c r="O385" s="246"/>
      <c r="P385" s="246"/>
      <c r="Q385" s="246"/>
      <c r="R385" s="246"/>
      <c r="S385" s="197"/>
      <c r="T385" s="197"/>
    </row>
    <row r="386" spans="1:20" ht="13.2">
      <c r="A386" s="244"/>
      <c r="B386" s="244"/>
      <c r="C386" s="245"/>
      <c r="D386" s="200"/>
      <c r="E386" s="246"/>
      <c r="F386" s="246"/>
      <c r="G386" s="246"/>
      <c r="H386" s="246"/>
      <c r="I386" s="246"/>
      <c r="J386" s="246"/>
      <c r="K386" s="246"/>
      <c r="L386" s="246"/>
      <c r="M386" s="246"/>
      <c r="N386" s="246"/>
      <c r="O386" s="246"/>
      <c r="P386" s="246"/>
      <c r="Q386" s="246"/>
      <c r="R386" s="246"/>
      <c r="S386" s="197"/>
      <c r="T386" s="197"/>
    </row>
    <row r="387" spans="1:20" ht="13.2">
      <c r="A387" s="244"/>
      <c r="B387" s="244"/>
      <c r="C387" s="245"/>
      <c r="D387" s="200"/>
      <c r="E387" s="246"/>
      <c r="F387" s="246"/>
      <c r="G387" s="246"/>
      <c r="H387" s="246"/>
      <c r="I387" s="246"/>
      <c r="J387" s="246"/>
      <c r="K387" s="246"/>
      <c r="L387" s="246"/>
      <c r="M387" s="246"/>
      <c r="N387" s="246"/>
      <c r="O387" s="246"/>
      <c r="P387" s="246"/>
      <c r="Q387" s="246"/>
      <c r="R387" s="246"/>
      <c r="S387" s="197"/>
      <c r="T387" s="197"/>
    </row>
    <row r="388" spans="1:20" ht="13.2">
      <c r="A388" s="244"/>
      <c r="B388" s="244"/>
      <c r="C388" s="245"/>
      <c r="D388" s="200"/>
      <c r="E388" s="246"/>
      <c r="F388" s="246"/>
      <c r="G388" s="246"/>
      <c r="H388" s="246"/>
      <c r="I388" s="246"/>
      <c r="J388" s="246"/>
      <c r="K388" s="246"/>
      <c r="L388" s="246"/>
      <c r="M388" s="246"/>
      <c r="N388" s="246"/>
      <c r="O388" s="246"/>
      <c r="P388" s="246"/>
      <c r="Q388" s="246"/>
      <c r="R388" s="246"/>
      <c r="S388" s="197"/>
      <c r="T388" s="197"/>
    </row>
    <row r="389" spans="1:20" ht="13.2">
      <c r="A389" s="244"/>
      <c r="B389" s="244"/>
      <c r="C389" s="245"/>
      <c r="D389" s="200"/>
      <c r="E389" s="246"/>
      <c r="F389" s="246"/>
      <c r="G389" s="246"/>
      <c r="H389" s="246"/>
      <c r="I389" s="246"/>
      <c r="J389" s="246"/>
      <c r="K389" s="246"/>
      <c r="L389" s="246"/>
      <c r="M389" s="246"/>
      <c r="N389" s="246"/>
      <c r="O389" s="246"/>
      <c r="P389" s="246"/>
      <c r="Q389" s="246"/>
      <c r="R389" s="246"/>
      <c r="S389" s="197"/>
      <c r="T389" s="197"/>
    </row>
    <row r="390" spans="1:20" ht="13.2">
      <c r="A390" s="244"/>
      <c r="B390" s="244"/>
      <c r="C390" s="245"/>
      <c r="D390" s="200"/>
      <c r="E390" s="246"/>
      <c r="F390" s="246"/>
      <c r="G390" s="246"/>
      <c r="H390" s="246"/>
      <c r="I390" s="246"/>
      <c r="J390" s="246"/>
      <c r="K390" s="246"/>
      <c r="L390" s="246"/>
      <c r="M390" s="246"/>
      <c r="N390" s="246"/>
      <c r="O390" s="246"/>
      <c r="P390" s="246"/>
      <c r="Q390" s="246"/>
      <c r="R390" s="246"/>
      <c r="S390" s="197"/>
      <c r="T390" s="197"/>
    </row>
    <row r="391" spans="1:20" ht="13.2">
      <c r="A391" s="244"/>
      <c r="B391" s="244"/>
      <c r="C391" s="245"/>
      <c r="D391" s="200"/>
      <c r="E391" s="246"/>
      <c r="F391" s="246"/>
      <c r="G391" s="246"/>
      <c r="H391" s="246"/>
      <c r="I391" s="246"/>
      <c r="J391" s="246"/>
      <c r="K391" s="246"/>
      <c r="L391" s="246"/>
      <c r="M391" s="246"/>
      <c r="N391" s="246"/>
      <c r="O391" s="246"/>
      <c r="P391" s="246"/>
      <c r="Q391" s="246"/>
      <c r="R391" s="246"/>
      <c r="S391" s="197"/>
      <c r="T391" s="197"/>
    </row>
    <row r="392" spans="1:20" ht="13.2">
      <c r="A392" s="244"/>
      <c r="B392" s="244"/>
      <c r="C392" s="245"/>
      <c r="D392" s="200"/>
      <c r="E392" s="246"/>
      <c r="F392" s="246"/>
      <c r="G392" s="246"/>
      <c r="H392" s="246"/>
      <c r="I392" s="246"/>
      <c r="J392" s="246"/>
      <c r="K392" s="246"/>
      <c r="L392" s="246"/>
      <c r="M392" s="246"/>
      <c r="N392" s="246"/>
      <c r="O392" s="246"/>
      <c r="P392" s="246"/>
      <c r="Q392" s="246"/>
      <c r="R392" s="246"/>
      <c r="S392" s="197"/>
      <c r="T392" s="197"/>
    </row>
    <row r="393" spans="1:20" ht="13.2">
      <c r="A393" s="244"/>
      <c r="B393" s="244"/>
      <c r="C393" s="245"/>
      <c r="D393" s="200"/>
      <c r="E393" s="246"/>
      <c r="F393" s="246"/>
      <c r="G393" s="246"/>
      <c r="H393" s="246"/>
      <c r="I393" s="246"/>
      <c r="J393" s="246"/>
      <c r="K393" s="246"/>
      <c r="L393" s="246"/>
      <c r="M393" s="246"/>
      <c r="N393" s="246"/>
      <c r="O393" s="246"/>
      <c r="P393" s="246"/>
      <c r="Q393" s="246"/>
      <c r="R393" s="246"/>
      <c r="S393" s="197"/>
      <c r="T393" s="197"/>
    </row>
    <row r="394" spans="1:20" ht="13.2">
      <c r="A394" s="244"/>
      <c r="B394" s="244"/>
      <c r="C394" s="245"/>
      <c r="D394" s="200"/>
      <c r="E394" s="246"/>
      <c r="F394" s="246"/>
      <c r="G394" s="246"/>
      <c r="H394" s="246"/>
      <c r="I394" s="246"/>
      <c r="J394" s="246"/>
      <c r="K394" s="246"/>
      <c r="L394" s="246"/>
      <c r="M394" s="246"/>
      <c r="N394" s="246"/>
      <c r="O394" s="246"/>
      <c r="P394" s="246"/>
      <c r="Q394" s="246"/>
      <c r="R394" s="246"/>
      <c r="S394" s="197"/>
      <c r="T394" s="197"/>
    </row>
    <row r="395" spans="1:20" ht="13.2">
      <c r="A395" s="244"/>
      <c r="B395" s="244"/>
      <c r="C395" s="245"/>
      <c r="D395" s="200"/>
      <c r="E395" s="246"/>
      <c r="F395" s="246"/>
      <c r="G395" s="246"/>
      <c r="H395" s="246"/>
      <c r="I395" s="246"/>
      <c r="J395" s="246"/>
      <c r="K395" s="246"/>
      <c r="L395" s="246"/>
      <c r="M395" s="246"/>
      <c r="N395" s="246"/>
      <c r="O395" s="246"/>
      <c r="P395" s="246"/>
      <c r="Q395" s="246"/>
      <c r="R395" s="246"/>
      <c r="S395" s="197"/>
      <c r="T395" s="197"/>
    </row>
    <row r="396" spans="1:20" ht="13.2">
      <c r="A396" s="244"/>
      <c r="B396" s="244"/>
      <c r="C396" s="245"/>
      <c r="D396" s="200"/>
      <c r="E396" s="246"/>
      <c r="F396" s="246"/>
      <c r="G396" s="246"/>
      <c r="H396" s="246"/>
      <c r="I396" s="246"/>
      <c r="J396" s="246"/>
      <c r="K396" s="246"/>
      <c r="L396" s="246"/>
      <c r="M396" s="246"/>
      <c r="N396" s="246"/>
      <c r="O396" s="246"/>
      <c r="P396" s="246"/>
      <c r="Q396" s="246"/>
      <c r="R396" s="246"/>
      <c r="S396" s="197"/>
      <c r="T396" s="197"/>
    </row>
    <row r="397" spans="1:20" ht="13.2">
      <c r="A397" s="244"/>
      <c r="B397" s="244"/>
      <c r="C397" s="245"/>
      <c r="D397" s="200"/>
      <c r="E397" s="246"/>
      <c r="F397" s="246"/>
      <c r="G397" s="246"/>
      <c r="H397" s="246"/>
      <c r="I397" s="246"/>
      <c r="J397" s="246"/>
      <c r="K397" s="246"/>
      <c r="L397" s="246"/>
      <c r="M397" s="246"/>
      <c r="N397" s="246"/>
      <c r="O397" s="246"/>
      <c r="P397" s="246"/>
      <c r="Q397" s="246"/>
      <c r="R397" s="246"/>
      <c r="S397" s="197"/>
      <c r="T397" s="197"/>
    </row>
    <row r="398" spans="1:20" ht="13.2">
      <c r="A398" s="244"/>
      <c r="B398" s="244"/>
      <c r="C398" s="245"/>
      <c r="D398" s="200"/>
      <c r="E398" s="246"/>
      <c r="F398" s="246"/>
      <c r="G398" s="246"/>
      <c r="H398" s="246"/>
      <c r="I398" s="246"/>
      <c r="J398" s="246"/>
      <c r="K398" s="246"/>
      <c r="L398" s="246"/>
      <c r="M398" s="246"/>
      <c r="N398" s="246"/>
      <c r="O398" s="246"/>
      <c r="P398" s="246"/>
      <c r="Q398" s="246"/>
      <c r="R398" s="246"/>
      <c r="S398" s="197"/>
      <c r="T398" s="197"/>
    </row>
    <row r="399" spans="1:20" ht="13.2">
      <c r="A399" s="244"/>
      <c r="B399" s="244"/>
      <c r="C399" s="245"/>
      <c r="D399" s="200"/>
      <c r="E399" s="246"/>
      <c r="F399" s="246"/>
      <c r="G399" s="246"/>
      <c r="H399" s="246"/>
      <c r="I399" s="246"/>
      <c r="J399" s="246"/>
      <c r="K399" s="246"/>
      <c r="L399" s="246"/>
      <c r="M399" s="246"/>
      <c r="N399" s="246"/>
      <c r="O399" s="246"/>
      <c r="P399" s="246"/>
      <c r="Q399" s="246"/>
      <c r="R399" s="246"/>
      <c r="S399" s="197"/>
      <c r="T399" s="197"/>
    </row>
    <row r="400" spans="1:20" ht="13.2">
      <c r="A400" s="244"/>
      <c r="B400" s="244"/>
      <c r="C400" s="245"/>
      <c r="D400" s="200"/>
      <c r="E400" s="246"/>
      <c r="F400" s="246"/>
      <c r="G400" s="246"/>
      <c r="H400" s="246"/>
      <c r="I400" s="246"/>
      <c r="J400" s="246"/>
      <c r="K400" s="246"/>
      <c r="L400" s="246"/>
      <c r="M400" s="246"/>
      <c r="N400" s="246"/>
      <c r="O400" s="246"/>
      <c r="P400" s="246"/>
      <c r="Q400" s="246"/>
      <c r="R400" s="246"/>
      <c r="S400" s="197"/>
      <c r="T400" s="197"/>
    </row>
    <row r="401" spans="1:20" ht="13.2">
      <c r="A401" s="244"/>
      <c r="B401" s="244"/>
      <c r="C401" s="245"/>
      <c r="D401" s="200"/>
      <c r="E401" s="246"/>
      <c r="F401" s="246"/>
      <c r="G401" s="246"/>
      <c r="H401" s="246"/>
      <c r="I401" s="246"/>
      <c r="J401" s="246"/>
      <c r="K401" s="246"/>
      <c r="L401" s="246"/>
      <c r="M401" s="246"/>
      <c r="N401" s="246"/>
      <c r="O401" s="246"/>
      <c r="P401" s="246"/>
      <c r="Q401" s="246"/>
      <c r="R401" s="246"/>
      <c r="S401" s="197"/>
      <c r="T401" s="197"/>
    </row>
    <row r="402" spans="1:20" ht="13.2">
      <c r="A402" s="244"/>
      <c r="B402" s="244"/>
      <c r="C402" s="245"/>
      <c r="D402" s="200"/>
      <c r="E402" s="246"/>
      <c r="F402" s="246"/>
      <c r="G402" s="246"/>
      <c r="H402" s="246"/>
      <c r="I402" s="246"/>
      <c r="J402" s="246"/>
      <c r="K402" s="246"/>
      <c r="L402" s="246"/>
      <c r="M402" s="246"/>
      <c r="N402" s="246"/>
      <c r="O402" s="246"/>
      <c r="P402" s="246"/>
      <c r="Q402" s="246"/>
      <c r="R402" s="246"/>
      <c r="S402" s="197"/>
      <c r="T402" s="197"/>
    </row>
    <row r="403" spans="1:20" ht="13.2">
      <c r="A403" s="244"/>
      <c r="B403" s="244"/>
      <c r="C403" s="245"/>
      <c r="D403" s="200"/>
      <c r="E403" s="246"/>
      <c r="F403" s="246"/>
      <c r="G403" s="246"/>
      <c r="H403" s="246"/>
      <c r="I403" s="246"/>
      <c r="J403" s="246"/>
      <c r="K403" s="246"/>
      <c r="L403" s="246"/>
      <c r="M403" s="246"/>
      <c r="N403" s="246"/>
      <c r="O403" s="246"/>
      <c r="P403" s="246"/>
      <c r="Q403" s="246"/>
      <c r="R403" s="246"/>
      <c r="S403" s="197"/>
      <c r="T403" s="197"/>
    </row>
    <row r="404" spans="1:20" ht="13.2">
      <c r="A404" s="244"/>
      <c r="B404" s="244"/>
      <c r="C404" s="245"/>
      <c r="D404" s="200"/>
      <c r="E404" s="246"/>
      <c r="F404" s="246"/>
      <c r="G404" s="246"/>
      <c r="H404" s="246"/>
      <c r="I404" s="246"/>
      <c r="J404" s="246"/>
      <c r="K404" s="246"/>
      <c r="L404" s="246"/>
      <c r="M404" s="246"/>
      <c r="N404" s="246"/>
      <c r="O404" s="246"/>
      <c r="P404" s="246"/>
      <c r="Q404" s="246"/>
      <c r="R404" s="246"/>
      <c r="S404" s="197"/>
      <c r="T404" s="197"/>
    </row>
    <row r="405" spans="1:20" ht="13.2">
      <c r="A405" s="244"/>
      <c r="B405" s="244"/>
      <c r="C405" s="245"/>
      <c r="D405" s="200"/>
      <c r="E405" s="246"/>
      <c r="F405" s="246"/>
      <c r="G405" s="246"/>
      <c r="H405" s="246"/>
      <c r="I405" s="246"/>
      <c r="J405" s="246"/>
      <c r="K405" s="246"/>
      <c r="L405" s="246"/>
      <c r="M405" s="246"/>
      <c r="N405" s="246"/>
      <c r="O405" s="246"/>
      <c r="P405" s="246"/>
      <c r="Q405" s="246"/>
      <c r="R405" s="246"/>
      <c r="S405" s="197"/>
      <c r="T405" s="197"/>
    </row>
    <row r="406" spans="1:20" ht="13.2">
      <c r="A406" s="244"/>
      <c r="B406" s="244"/>
      <c r="C406" s="245"/>
      <c r="D406" s="200"/>
      <c r="E406" s="246"/>
      <c r="F406" s="246"/>
      <c r="G406" s="246"/>
      <c r="H406" s="246"/>
      <c r="I406" s="246"/>
      <c r="J406" s="246"/>
      <c r="K406" s="246"/>
      <c r="L406" s="246"/>
      <c r="M406" s="246"/>
      <c r="N406" s="246"/>
      <c r="O406" s="246"/>
      <c r="P406" s="246"/>
      <c r="Q406" s="246"/>
      <c r="R406" s="246"/>
      <c r="S406" s="197"/>
      <c r="T406" s="197"/>
    </row>
    <row r="407" spans="1:20" ht="13.2">
      <c r="A407" s="244"/>
      <c r="B407" s="244"/>
      <c r="C407" s="245"/>
      <c r="D407" s="200"/>
      <c r="E407" s="246"/>
      <c r="F407" s="246"/>
      <c r="G407" s="246"/>
      <c r="H407" s="246"/>
      <c r="I407" s="246"/>
      <c r="J407" s="246"/>
      <c r="K407" s="246"/>
      <c r="L407" s="246"/>
      <c r="M407" s="246"/>
      <c r="N407" s="246"/>
      <c r="O407" s="246"/>
      <c r="P407" s="246"/>
      <c r="Q407" s="246"/>
      <c r="R407" s="246"/>
      <c r="S407" s="197"/>
      <c r="T407" s="197"/>
    </row>
    <row r="408" spans="1:20" ht="13.2">
      <c r="A408" s="244"/>
      <c r="B408" s="244"/>
      <c r="C408" s="245"/>
      <c r="D408" s="200"/>
      <c r="E408" s="246"/>
      <c r="F408" s="246"/>
      <c r="G408" s="246"/>
      <c r="H408" s="246"/>
      <c r="I408" s="246"/>
      <c r="J408" s="246"/>
      <c r="K408" s="246"/>
      <c r="L408" s="246"/>
      <c r="M408" s="246"/>
      <c r="N408" s="246"/>
      <c r="O408" s="246"/>
      <c r="P408" s="246"/>
      <c r="Q408" s="246"/>
      <c r="R408" s="246"/>
      <c r="S408" s="197"/>
      <c r="T408" s="197"/>
    </row>
    <row r="409" spans="1:20" ht="13.2">
      <c r="A409" s="244"/>
      <c r="B409" s="244"/>
      <c r="C409" s="245"/>
      <c r="D409" s="200"/>
      <c r="E409" s="246"/>
      <c r="F409" s="246"/>
      <c r="G409" s="246"/>
      <c r="H409" s="246"/>
      <c r="I409" s="246"/>
      <c r="J409" s="246"/>
      <c r="K409" s="246"/>
      <c r="L409" s="246"/>
      <c r="M409" s="246"/>
      <c r="N409" s="246"/>
      <c r="O409" s="246"/>
      <c r="P409" s="246"/>
      <c r="Q409" s="246"/>
      <c r="R409" s="246"/>
      <c r="S409" s="197"/>
      <c r="T409" s="197"/>
    </row>
    <row r="410" spans="1:20" ht="13.2">
      <c r="A410" s="244"/>
      <c r="B410" s="244"/>
      <c r="C410" s="245"/>
      <c r="D410" s="200"/>
      <c r="E410" s="246"/>
      <c r="F410" s="246"/>
      <c r="G410" s="246"/>
      <c r="H410" s="246"/>
      <c r="I410" s="246"/>
      <c r="J410" s="246"/>
      <c r="K410" s="246"/>
      <c r="L410" s="246"/>
      <c r="M410" s="246"/>
      <c r="N410" s="246"/>
      <c r="O410" s="246"/>
      <c r="P410" s="246"/>
      <c r="Q410" s="246"/>
      <c r="R410" s="246"/>
      <c r="S410" s="197"/>
      <c r="T410" s="197"/>
    </row>
    <row r="411" spans="1:20" ht="13.2">
      <c r="A411" s="244"/>
      <c r="B411" s="244"/>
      <c r="C411" s="245"/>
      <c r="D411" s="200"/>
      <c r="E411" s="246"/>
      <c r="F411" s="246"/>
      <c r="G411" s="246"/>
      <c r="H411" s="246"/>
      <c r="I411" s="246"/>
      <c r="J411" s="246"/>
      <c r="K411" s="246"/>
      <c r="L411" s="246"/>
      <c r="M411" s="246"/>
      <c r="N411" s="246"/>
      <c r="O411" s="246"/>
      <c r="P411" s="246"/>
      <c r="Q411" s="246"/>
      <c r="R411" s="246"/>
      <c r="S411" s="197"/>
      <c r="T411" s="197"/>
    </row>
    <row r="412" spans="1:20" ht="13.2">
      <c r="A412" s="244"/>
      <c r="B412" s="244"/>
      <c r="C412" s="245"/>
      <c r="D412" s="200"/>
      <c r="E412" s="246"/>
      <c r="F412" s="246"/>
      <c r="G412" s="246"/>
      <c r="H412" s="246"/>
      <c r="I412" s="246"/>
      <c r="J412" s="246"/>
      <c r="K412" s="246"/>
      <c r="L412" s="246"/>
      <c r="M412" s="246"/>
      <c r="N412" s="246"/>
      <c r="O412" s="246"/>
      <c r="P412" s="246"/>
      <c r="Q412" s="246"/>
      <c r="R412" s="246"/>
      <c r="S412" s="197"/>
      <c r="T412" s="197"/>
    </row>
    <row r="413" spans="1:20" ht="13.2">
      <c r="A413" s="244"/>
      <c r="B413" s="244"/>
      <c r="C413" s="245"/>
      <c r="D413" s="200"/>
      <c r="E413" s="246"/>
      <c r="F413" s="246"/>
      <c r="G413" s="246"/>
      <c r="H413" s="246"/>
      <c r="I413" s="246"/>
      <c r="J413" s="246"/>
      <c r="K413" s="246"/>
      <c r="L413" s="246"/>
      <c r="M413" s="246"/>
      <c r="N413" s="246"/>
      <c r="O413" s="246"/>
      <c r="P413" s="246"/>
      <c r="Q413" s="246"/>
      <c r="R413" s="246"/>
      <c r="S413" s="197"/>
      <c r="T413" s="197"/>
    </row>
    <row r="414" spans="1:20" ht="13.2">
      <c r="A414" s="244"/>
      <c r="B414" s="244"/>
      <c r="C414" s="245"/>
      <c r="D414" s="200"/>
      <c r="E414" s="246"/>
      <c r="F414" s="246"/>
      <c r="G414" s="246"/>
      <c r="H414" s="246"/>
      <c r="I414" s="246"/>
      <c r="J414" s="246"/>
      <c r="K414" s="246"/>
      <c r="L414" s="246"/>
      <c r="M414" s="246"/>
      <c r="N414" s="246"/>
      <c r="O414" s="246"/>
      <c r="P414" s="246"/>
      <c r="Q414" s="246"/>
      <c r="R414" s="246"/>
      <c r="S414" s="197"/>
      <c r="T414" s="197"/>
    </row>
    <row r="415" spans="1:20" ht="13.2">
      <c r="A415" s="244"/>
      <c r="B415" s="244"/>
      <c r="C415" s="245"/>
      <c r="D415" s="200"/>
      <c r="E415" s="246"/>
      <c r="F415" s="246"/>
      <c r="G415" s="246"/>
      <c r="H415" s="246"/>
      <c r="I415" s="246"/>
      <c r="J415" s="246"/>
      <c r="K415" s="246"/>
      <c r="L415" s="246"/>
      <c r="M415" s="246"/>
      <c r="N415" s="246"/>
      <c r="O415" s="246"/>
      <c r="P415" s="246"/>
      <c r="Q415" s="246"/>
      <c r="R415" s="246"/>
      <c r="S415" s="197"/>
      <c r="T415" s="197"/>
    </row>
    <row r="416" spans="1:20" ht="13.2">
      <c r="A416" s="244"/>
      <c r="B416" s="244"/>
      <c r="C416" s="245"/>
      <c r="D416" s="200"/>
      <c r="E416" s="246"/>
      <c r="F416" s="246"/>
      <c r="G416" s="246"/>
      <c r="H416" s="246"/>
      <c r="I416" s="246"/>
      <c r="J416" s="246"/>
      <c r="K416" s="246"/>
      <c r="L416" s="246"/>
      <c r="M416" s="246"/>
      <c r="N416" s="246"/>
      <c r="O416" s="246"/>
      <c r="P416" s="246"/>
      <c r="Q416" s="246"/>
      <c r="R416" s="246"/>
      <c r="S416" s="197"/>
      <c r="T416" s="197"/>
    </row>
    <row r="417" spans="1:20" ht="13.2">
      <c r="A417" s="244"/>
      <c r="B417" s="244"/>
      <c r="C417" s="245"/>
      <c r="D417" s="200"/>
      <c r="E417" s="246"/>
      <c r="F417" s="246"/>
      <c r="G417" s="246"/>
      <c r="H417" s="246"/>
      <c r="I417" s="246"/>
      <c r="J417" s="246"/>
      <c r="K417" s="246"/>
      <c r="L417" s="246"/>
      <c r="M417" s="246"/>
      <c r="N417" s="246"/>
      <c r="O417" s="246"/>
      <c r="P417" s="246"/>
      <c r="Q417" s="246"/>
      <c r="R417" s="246"/>
      <c r="S417" s="197"/>
      <c r="T417" s="197"/>
    </row>
    <row r="418" spans="1:20" ht="13.2">
      <c r="A418" s="244"/>
      <c r="B418" s="244"/>
      <c r="C418" s="245"/>
      <c r="D418" s="200"/>
      <c r="E418" s="246"/>
      <c r="F418" s="246"/>
      <c r="G418" s="246"/>
      <c r="H418" s="246"/>
      <c r="I418" s="246"/>
      <c r="J418" s="246"/>
      <c r="K418" s="246"/>
      <c r="L418" s="246"/>
      <c r="M418" s="246"/>
      <c r="N418" s="246"/>
      <c r="O418" s="246"/>
      <c r="P418" s="246"/>
      <c r="Q418" s="246"/>
      <c r="R418" s="246"/>
      <c r="S418" s="197"/>
      <c r="T418" s="197"/>
    </row>
    <row r="419" spans="1:20" ht="13.2">
      <c r="A419" s="244"/>
      <c r="B419" s="244"/>
      <c r="C419" s="245"/>
      <c r="D419" s="200"/>
      <c r="E419" s="246"/>
      <c r="F419" s="246"/>
      <c r="G419" s="246"/>
      <c r="H419" s="246"/>
      <c r="I419" s="246"/>
      <c r="J419" s="246"/>
      <c r="K419" s="246"/>
      <c r="L419" s="246"/>
      <c r="M419" s="246"/>
      <c r="N419" s="246"/>
      <c r="O419" s="246"/>
      <c r="P419" s="246"/>
      <c r="Q419" s="246"/>
      <c r="R419" s="246"/>
      <c r="S419" s="197"/>
      <c r="T419" s="197"/>
    </row>
    <row r="420" spans="1:20" ht="13.2">
      <c r="A420" s="244"/>
      <c r="B420" s="244"/>
      <c r="C420" s="245"/>
      <c r="D420" s="200"/>
      <c r="E420" s="246"/>
      <c r="F420" s="246"/>
      <c r="G420" s="246"/>
      <c r="H420" s="246"/>
      <c r="I420" s="246"/>
      <c r="J420" s="246"/>
      <c r="K420" s="246"/>
      <c r="L420" s="246"/>
      <c r="M420" s="246"/>
      <c r="N420" s="246"/>
      <c r="O420" s="246"/>
      <c r="P420" s="246"/>
      <c r="Q420" s="246"/>
      <c r="R420" s="246"/>
      <c r="S420" s="197"/>
      <c r="T420" s="197"/>
    </row>
    <row r="421" spans="1:20" ht="13.2">
      <c r="A421" s="244"/>
      <c r="B421" s="244"/>
      <c r="C421" s="245"/>
      <c r="D421" s="200"/>
      <c r="E421" s="246"/>
      <c r="F421" s="246"/>
      <c r="G421" s="246"/>
      <c r="H421" s="246"/>
      <c r="I421" s="246"/>
      <c r="J421" s="246"/>
      <c r="K421" s="246"/>
      <c r="L421" s="246"/>
      <c r="M421" s="246"/>
      <c r="N421" s="246"/>
      <c r="O421" s="246"/>
      <c r="P421" s="246"/>
      <c r="Q421" s="246"/>
      <c r="R421" s="246"/>
      <c r="S421" s="197"/>
      <c r="T421" s="197"/>
    </row>
    <row r="422" spans="1:20" ht="13.2">
      <c r="A422" s="244"/>
      <c r="B422" s="244"/>
      <c r="C422" s="245"/>
      <c r="D422" s="200"/>
      <c r="E422" s="246"/>
      <c r="F422" s="246"/>
      <c r="G422" s="246"/>
      <c r="H422" s="246"/>
      <c r="I422" s="246"/>
      <c r="J422" s="246"/>
      <c r="K422" s="246"/>
      <c r="L422" s="246"/>
      <c r="M422" s="246"/>
      <c r="N422" s="246"/>
      <c r="O422" s="246"/>
      <c r="P422" s="246"/>
      <c r="Q422" s="246"/>
      <c r="R422" s="246"/>
      <c r="S422" s="197"/>
      <c r="T422" s="197"/>
    </row>
    <row r="423" spans="1:20" ht="13.2">
      <c r="A423" s="244"/>
      <c r="B423" s="244"/>
      <c r="C423" s="245"/>
      <c r="D423" s="200"/>
      <c r="E423" s="246"/>
      <c r="F423" s="246"/>
      <c r="G423" s="246"/>
      <c r="H423" s="246"/>
      <c r="I423" s="246"/>
      <c r="J423" s="246"/>
      <c r="K423" s="246"/>
      <c r="L423" s="246"/>
      <c r="M423" s="246"/>
      <c r="N423" s="246"/>
      <c r="O423" s="246"/>
      <c r="P423" s="246"/>
      <c r="Q423" s="246"/>
      <c r="R423" s="246"/>
      <c r="S423" s="197"/>
      <c r="T423" s="197"/>
    </row>
    <row r="424" spans="1:20" ht="13.2">
      <c r="A424" s="244"/>
      <c r="B424" s="244"/>
      <c r="C424" s="245"/>
      <c r="D424" s="200"/>
      <c r="E424" s="246"/>
      <c r="F424" s="246"/>
      <c r="G424" s="246"/>
      <c r="H424" s="246"/>
      <c r="I424" s="246"/>
      <c r="J424" s="246"/>
      <c r="K424" s="246"/>
      <c r="L424" s="246"/>
      <c r="M424" s="246"/>
      <c r="N424" s="246"/>
      <c r="O424" s="246"/>
      <c r="P424" s="246"/>
      <c r="Q424" s="246"/>
      <c r="R424" s="246"/>
      <c r="S424" s="197"/>
      <c r="T424" s="197"/>
    </row>
    <row r="425" spans="1:20" ht="13.2">
      <c r="A425" s="244"/>
      <c r="B425" s="244"/>
      <c r="C425" s="245"/>
      <c r="D425" s="200"/>
      <c r="E425" s="246"/>
      <c r="F425" s="246"/>
      <c r="G425" s="246"/>
      <c r="H425" s="246"/>
      <c r="I425" s="246"/>
      <c r="J425" s="246"/>
      <c r="K425" s="246"/>
      <c r="L425" s="246"/>
      <c r="M425" s="246"/>
      <c r="N425" s="246"/>
      <c r="O425" s="246"/>
      <c r="P425" s="246"/>
      <c r="Q425" s="246"/>
      <c r="R425" s="246"/>
      <c r="S425" s="197"/>
      <c r="T425" s="197"/>
    </row>
    <row r="426" spans="1:20" ht="13.2">
      <c r="A426" s="244"/>
      <c r="B426" s="244"/>
      <c r="C426" s="245"/>
      <c r="D426" s="200"/>
      <c r="E426" s="246"/>
      <c r="F426" s="246"/>
      <c r="G426" s="246"/>
      <c r="H426" s="246"/>
      <c r="I426" s="246"/>
      <c r="J426" s="246"/>
      <c r="K426" s="246"/>
      <c r="L426" s="246"/>
      <c r="M426" s="246"/>
      <c r="N426" s="246"/>
      <c r="O426" s="246"/>
      <c r="P426" s="246"/>
      <c r="Q426" s="246"/>
      <c r="R426" s="246"/>
      <c r="S426" s="197"/>
      <c r="T426" s="197"/>
    </row>
    <row r="427" spans="1:20" ht="13.2">
      <c r="A427" s="244"/>
      <c r="B427" s="244"/>
      <c r="C427" s="245"/>
      <c r="D427" s="200"/>
      <c r="E427" s="246"/>
      <c r="F427" s="246"/>
      <c r="G427" s="246"/>
      <c r="H427" s="246"/>
      <c r="I427" s="246"/>
      <c r="J427" s="246"/>
      <c r="K427" s="246"/>
      <c r="L427" s="246"/>
      <c r="M427" s="246"/>
      <c r="N427" s="246"/>
      <c r="O427" s="246"/>
      <c r="P427" s="246"/>
      <c r="Q427" s="246"/>
      <c r="R427" s="246"/>
      <c r="S427" s="197"/>
      <c r="T427" s="197"/>
    </row>
    <row r="428" spans="1:20" ht="13.2">
      <c r="A428" s="244"/>
      <c r="B428" s="244"/>
      <c r="C428" s="245"/>
      <c r="D428" s="200"/>
      <c r="E428" s="246"/>
      <c r="F428" s="246"/>
      <c r="G428" s="246"/>
      <c r="H428" s="246"/>
      <c r="I428" s="246"/>
      <c r="J428" s="246"/>
      <c r="K428" s="246"/>
      <c r="L428" s="246"/>
      <c r="M428" s="246"/>
      <c r="N428" s="246"/>
      <c r="O428" s="246"/>
      <c r="P428" s="246"/>
      <c r="Q428" s="246"/>
      <c r="R428" s="246"/>
      <c r="S428" s="197"/>
      <c r="T428" s="197"/>
    </row>
    <row r="429" spans="1:20" ht="13.2">
      <c r="A429" s="244"/>
      <c r="B429" s="244"/>
      <c r="C429" s="245"/>
      <c r="D429" s="200"/>
      <c r="E429" s="246"/>
      <c r="F429" s="246"/>
      <c r="G429" s="246"/>
      <c r="H429" s="246"/>
      <c r="I429" s="246"/>
      <c r="J429" s="246"/>
      <c r="K429" s="246"/>
      <c r="L429" s="246"/>
      <c r="M429" s="246"/>
      <c r="N429" s="246"/>
      <c r="O429" s="246"/>
      <c r="P429" s="246"/>
      <c r="Q429" s="246"/>
      <c r="R429" s="246"/>
      <c r="S429" s="197"/>
      <c r="T429" s="197"/>
    </row>
    <row r="430" spans="1:20" ht="13.2">
      <c r="A430" s="244"/>
      <c r="B430" s="244"/>
      <c r="C430" s="245"/>
      <c r="D430" s="200"/>
      <c r="E430" s="246"/>
      <c r="F430" s="246"/>
      <c r="G430" s="246"/>
      <c r="H430" s="246"/>
      <c r="I430" s="246"/>
      <c r="J430" s="246"/>
      <c r="K430" s="246"/>
      <c r="L430" s="246"/>
      <c r="M430" s="246"/>
      <c r="N430" s="246"/>
      <c r="O430" s="246"/>
      <c r="P430" s="246"/>
      <c r="Q430" s="246"/>
      <c r="R430" s="246"/>
      <c r="S430" s="197"/>
      <c r="T430" s="197"/>
    </row>
    <row r="431" spans="1:20" ht="13.2">
      <c r="A431" s="244"/>
      <c r="B431" s="244"/>
      <c r="C431" s="245"/>
      <c r="D431" s="200"/>
      <c r="E431" s="246"/>
      <c r="F431" s="246"/>
      <c r="G431" s="246"/>
      <c r="H431" s="246"/>
      <c r="I431" s="246"/>
      <c r="J431" s="246"/>
      <c r="K431" s="246"/>
      <c r="L431" s="246"/>
      <c r="M431" s="246"/>
      <c r="N431" s="246"/>
      <c r="O431" s="246"/>
      <c r="P431" s="246"/>
      <c r="Q431" s="246"/>
      <c r="R431" s="246"/>
      <c r="S431" s="197"/>
      <c r="T431" s="197"/>
    </row>
    <row r="432" spans="1:20" ht="13.2">
      <c r="A432" s="244"/>
      <c r="B432" s="244"/>
      <c r="C432" s="245"/>
      <c r="D432" s="200"/>
      <c r="E432" s="246"/>
      <c r="F432" s="246"/>
      <c r="G432" s="246"/>
      <c r="H432" s="246"/>
      <c r="I432" s="246"/>
      <c r="J432" s="246"/>
      <c r="K432" s="246"/>
      <c r="L432" s="246"/>
      <c r="M432" s="246"/>
      <c r="N432" s="246"/>
      <c r="O432" s="246"/>
      <c r="P432" s="246"/>
      <c r="Q432" s="246"/>
      <c r="R432" s="246"/>
      <c r="S432" s="197"/>
      <c r="T432" s="197"/>
    </row>
    <row r="433" spans="1:20" ht="13.2">
      <c r="A433" s="244"/>
      <c r="B433" s="244"/>
      <c r="C433" s="245"/>
      <c r="D433" s="200"/>
      <c r="E433" s="246"/>
      <c r="F433" s="246"/>
      <c r="G433" s="246"/>
      <c r="H433" s="246"/>
      <c r="I433" s="246"/>
      <c r="J433" s="246"/>
      <c r="K433" s="246"/>
      <c r="L433" s="246"/>
      <c r="M433" s="246"/>
      <c r="N433" s="246"/>
      <c r="O433" s="246"/>
      <c r="P433" s="246"/>
      <c r="Q433" s="246"/>
      <c r="R433" s="246"/>
      <c r="S433" s="197"/>
      <c r="T433" s="197"/>
    </row>
    <row r="434" spans="1:20" ht="13.2">
      <c r="A434" s="244"/>
      <c r="B434" s="244"/>
      <c r="C434" s="245"/>
      <c r="D434" s="200"/>
      <c r="E434" s="246"/>
      <c r="F434" s="246"/>
      <c r="G434" s="246"/>
      <c r="H434" s="246"/>
      <c r="I434" s="246"/>
      <c r="J434" s="246"/>
      <c r="K434" s="246"/>
      <c r="L434" s="246"/>
      <c r="M434" s="246"/>
      <c r="N434" s="246"/>
      <c r="O434" s="246"/>
      <c r="P434" s="246"/>
      <c r="Q434" s="246"/>
      <c r="R434" s="246"/>
      <c r="S434" s="197"/>
      <c r="T434" s="197"/>
    </row>
    <row r="435" spans="1:20" ht="13.2">
      <c r="A435" s="244"/>
      <c r="B435" s="244"/>
      <c r="C435" s="245"/>
      <c r="D435" s="200"/>
      <c r="E435" s="246"/>
      <c r="F435" s="246"/>
      <c r="G435" s="246"/>
      <c r="H435" s="246"/>
      <c r="I435" s="246"/>
      <c r="J435" s="246"/>
      <c r="K435" s="246"/>
      <c r="L435" s="246"/>
      <c r="M435" s="246"/>
      <c r="N435" s="246"/>
      <c r="O435" s="246"/>
      <c r="P435" s="246"/>
      <c r="Q435" s="246"/>
      <c r="R435" s="246"/>
      <c r="S435" s="197"/>
      <c r="T435" s="197"/>
    </row>
    <row r="436" spans="1:20" ht="13.2">
      <c r="A436" s="244"/>
      <c r="B436" s="244"/>
      <c r="C436" s="245"/>
      <c r="D436" s="200"/>
      <c r="E436" s="246"/>
      <c r="F436" s="246"/>
      <c r="G436" s="246"/>
      <c r="H436" s="246"/>
      <c r="I436" s="246"/>
      <c r="J436" s="246"/>
      <c r="K436" s="246"/>
      <c r="L436" s="246"/>
      <c r="M436" s="246"/>
      <c r="N436" s="246"/>
      <c r="O436" s="246"/>
      <c r="P436" s="246"/>
      <c r="Q436" s="246"/>
      <c r="R436" s="246"/>
      <c r="S436" s="197"/>
      <c r="T436" s="197"/>
    </row>
    <row r="437" spans="1:20" ht="13.2">
      <c r="A437" s="244"/>
      <c r="B437" s="244"/>
      <c r="C437" s="245"/>
      <c r="D437" s="200"/>
      <c r="E437" s="246"/>
      <c r="F437" s="246"/>
      <c r="G437" s="246"/>
      <c r="H437" s="246"/>
      <c r="I437" s="246"/>
      <c r="J437" s="246"/>
      <c r="K437" s="246"/>
      <c r="L437" s="246"/>
      <c r="M437" s="246"/>
      <c r="N437" s="246"/>
      <c r="O437" s="246"/>
      <c r="P437" s="246"/>
      <c r="Q437" s="246"/>
      <c r="R437" s="246"/>
      <c r="S437" s="197"/>
      <c r="T437" s="197"/>
    </row>
    <row r="438" spans="1:20" ht="13.2">
      <c r="A438" s="244"/>
      <c r="B438" s="244"/>
      <c r="C438" s="245"/>
      <c r="D438" s="200"/>
      <c r="E438" s="246"/>
      <c r="F438" s="246"/>
      <c r="G438" s="246"/>
      <c r="H438" s="246"/>
      <c r="I438" s="246"/>
      <c r="J438" s="246"/>
      <c r="K438" s="246"/>
      <c r="L438" s="246"/>
      <c r="M438" s="246"/>
      <c r="N438" s="246"/>
      <c r="O438" s="246"/>
      <c r="P438" s="246"/>
      <c r="Q438" s="246"/>
      <c r="R438" s="246"/>
      <c r="S438" s="197"/>
      <c r="T438" s="197"/>
    </row>
    <row r="439" spans="1:20" ht="13.2">
      <c r="A439" s="244"/>
      <c r="B439" s="244"/>
      <c r="C439" s="245"/>
      <c r="D439" s="200"/>
      <c r="E439" s="246"/>
      <c r="F439" s="246"/>
      <c r="G439" s="246"/>
      <c r="H439" s="246"/>
      <c r="I439" s="246"/>
      <c r="J439" s="246"/>
      <c r="K439" s="246"/>
      <c r="L439" s="246"/>
      <c r="M439" s="246"/>
      <c r="N439" s="246"/>
      <c r="O439" s="246"/>
      <c r="P439" s="246"/>
      <c r="Q439" s="246"/>
      <c r="R439" s="246"/>
      <c r="S439" s="197"/>
      <c r="T439" s="197"/>
    </row>
    <row r="440" spans="1:20" ht="13.2">
      <c r="A440" s="244"/>
      <c r="B440" s="244"/>
      <c r="C440" s="245"/>
      <c r="D440" s="200"/>
      <c r="E440" s="246"/>
      <c r="F440" s="246"/>
      <c r="G440" s="246"/>
      <c r="H440" s="246"/>
      <c r="I440" s="246"/>
      <c r="J440" s="246"/>
      <c r="K440" s="246"/>
      <c r="L440" s="246"/>
      <c r="M440" s="246"/>
      <c r="N440" s="246"/>
      <c r="O440" s="246"/>
      <c r="P440" s="246"/>
      <c r="Q440" s="246"/>
      <c r="R440" s="246"/>
      <c r="S440" s="197"/>
      <c r="T440" s="197"/>
    </row>
    <row r="441" spans="1:20" ht="13.2">
      <c r="A441" s="244"/>
      <c r="B441" s="244"/>
      <c r="C441" s="245"/>
      <c r="D441" s="200"/>
      <c r="E441" s="246"/>
      <c r="F441" s="246"/>
      <c r="G441" s="246"/>
      <c r="H441" s="246"/>
      <c r="I441" s="246"/>
      <c r="J441" s="246"/>
      <c r="K441" s="246"/>
      <c r="L441" s="246"/>
      <c r="M441" s="246"/>
      <c r="N441" s="246"/>
      <c r="O441" s="246"/>
      <c r="P441" s="246"/>
      <c r="Q441" s="246"/>
      <c r="R441" s="246"/>
      <c r="S441" s="197"/>
      <c r="T441" s="197"/>
    </row>
    <row r="442" spans="1:20" ht="13.2">
      <c r="A442" s="244"/>
      <c r="B442" s="244"/>
      <c r="C442" s="245"/>
      <c r="D442" s="200"/>
      <c r="E442" s="246"/>
      <c r="F442" s="246"/>
      <c r="G442" s="246"/>
      <c r="H442" s="246"/>
      <c r="I442" s="246"/>
      <c r="J442" s="246"/>
      <c r="K442" s="246"/>
      <c r="L442" s="246"/>
      <c r="M442" s="246"/>
      <c r="N442" s="246"/>
      <c r="O442" s="246"/>
      <c r="P442" s="246"/>
      <c r="Q442" s="246"/>
      <c r="R442" s="246"/>
      <c r="S442" s="197"/>
      <c r="T442" s="197"/>
    </row>
    <row r="443" spans="1:20" ht="13.2">
      <c r="A443" s="244"/>
      <c r="B443" s="244"/>
      <c r="C443" s="245"/>
      <c r="D443" s="200"/>
      <c r="E443" s="246"/>
      <c r="F443" s="246"/>
      <c r="G443" s="246"/>
      <c r="H443" s="246"/>
      <c r="I443" s="246"/>
      <c r="J443" s="246"/>
      <c r="K443" s="246"/>
      <c r="L443" s="246"/>
      <c r="M443" s="246"/>
      <c r="N443" s="246"/>
      <c r="O443" s="246"/>
      <c r="P443" s="246"/>
      <c r="Q443" s="246"/>
      <c r="R443" s="246"/>
      <c r="S443" s="197"/>
      <c r="T443" s="197"/>
    </row>
    <row r="444" spans="1:20" ht="13.2">
      <c r="A444" s="244"/>
      <c r="B444" s="244"/>
      <c r="C444" s="245"/>
      <c r="D444" s="200"/>
      <c r="E444" s="246"/>
      <c r="F444" s="246"/>
      <c r="G444" s="246"/>
      <c r="H444" s="246"/>
      <c r="I444" s="246"/>
      <c r="J444" s="246"/>
      <c r="K444" s="246"/>
      <c r="L444" s="246"/>
      <c r="M444" s="246"/>
      <c r="N444" s="246"/>
      <c r="O444" s="246"/>
      <c r="P444" s="246"/>
      <c r="Q444" s="246"/>
      <c r="R444" s="246"/>
      <c r="S444" s="197"/>
      <c r="T444" s="197"/>
    </row>
    <row r="445" spans="1:20" ht="13.2">
      <c r="A445" s="244"/>
      <c r="B445" s="244"/>
      <c r="C445" s="245"/>
      <c r="D445" s="200"/>
      <c r="E445" s="246"/>
      <c r="F445" s="246"/>
      <c r="G445" s="246"/>
      <c r="H445" s="246"/>
      <c r="I445" s="246"/>
      <c r="J445" s="246"/>
      <c r="K445" s="246"/>
      <c r="L445" s="246"/>
      <c r="M445" s="246"/>
      <c r="N445" s="246"/>
      <c r="O445" s="246"/>
      <c r="P445" s="246"/>
      <c r="Q445" s="246"/>
      <c r="R445" s="246"/>
      <c r="S445" s="197"/>
      <c r="T445" s="197"/>
    </row>
    <row r="446" spans="1:20" ht="13.2">
      <c r="A446" s="244"/>
      <c r="B446" s="244"/>
      <c r="C446" s="245"/>
      <c r="D446" s="200"/>
      <c r="E446" s="246"/>
      <c r="F446" s="246"/>
      <c r="G446" s="246"/>
      <c r="H446" s="246"/>
      <c r="I446" s="246"/>
      <c r="J446" s="246"/>
      <c r="K446" s="246"/>
      <c r="L446" s="246"/>
      <c r="M446" s="246"/>
      <c r="N446" s="246"/>
      <c r="O446" s="246"/>
      <c r="P446" s="246"/>
      <c r="Q446" s="246"/>
      <c r="R446" s="246"/>
      <c r="S446" s="197"/>
      <c r="T446" s="197"/>
    </row>
    <row r="447" spans="1:20" ht="13.2">
      <c r="A447" s="244"/>
      <c r="B447" s="244"/>
      <c r="C447" s="245"/>
      <c r="D447" s="200"/>
      <c r="E447" s="246"/>
      <c r="F447" s="246"/>
      <c r="G447" s="246"/>
      <c r="H447" s="246"/>
      <c r="I447" s="246"/>
      <c r="J447" s="246"/>
      <c r="K447" s="246"/>
      <c r="L447" s="246"/>
      <c r="M447" s="246"/>
      <c r="N447" s="246"/>
      <c r="O447" s="246"/>
      <c r="P447" s="246"/>
      <c r="Q447" s="246"/>
      <c r="R447" s="246"/>
      <c r="S447" s="197"/>
      <c r="T447" s="197"/>
    </row>
    <row r="448" spans="1:20" ht="13.2">
      <c r="A448" s="244"/>
      <c r="B448" s="244"/>
      <c r="C448" s="245"/>
      <c r="D448" s="200"/>
      <c r="E448" s="246"/>
      <c r="F448" s="246"/>
      <c r="G448" s="246"/>
      <c r="H448" s="246"/>
      <c r="I448" s="246"/>
      <c r="J448" s="246"/>
      <c r="K448" s="246"/>
      <c r="L448" s="246"/>
      <c r="M448" s="246"/>
      <c r="N448" s="246"/>
      <c r="O448" s="246"/>
      <c r="P448" s="246"/>
      <c r="Q448" s="246"/>
      <c r="R448" s="246"/>
      <c r="S448" s="197"/>
      <c r="T448" s="197"/>
    </row>
    <row r="449" spans="1:20" ht="13.2">
      <c r="A449" s="244"/>
      <c r="B449" s="244"/>
      <c r="C449" s="245"/>
      <c r="D449" s="200"/>
      <c r="E449" s="246"/>
      <c r="F449" s="246"/>
      <c r="G449" s="246"/>
      <c r="H449" s="246"/>
      <c r="I449" s="246"/>
      <c r="J449" s="246"/>
      <c r="K449" s="246"/>
      <c r="L449" s="246"/>
      <c r="M449" s="246"/>
      <c r="N449" s="246"/>
      <c r="O449" s="246"/>
      <c r="P449" s="246"/>
      <c r="Q449" s="246"/>
      <c r="R449" s="246"/>
      <c r="S449" s="197"/>
      <c r="T449" s="197"/>
    </row>
    <row r="450" spans="1:20" ht="13.2">
      <c r="A450" s="244"/>
      <c r="B450" s="244"/>
      <c r="C450" s="245"/>
      <c r="D450" s="200"/>
      <c r="E450" s="246"/>
      <c r="F450" s="246"/>
      <c r="G450" s="246"/>
      <c r="H450" s="246"/>
      <c r="I450" s="246"/>
      <c r="J450" s="246"/>
      <c r="K450" s="246"/>
      <c r="L450" s="246"/>
      <c r="M450" s="246"/>
      <c r="N450" s="246"/>
      <c r="O450" s="246"/>
      <c r="P450" s="246"/>
      <c r="Q450" s="246"/>
      <c r="R450" s="246"/>
      <c r="S450" s="197"/>
      <c r="T450" s="197"/>
    </row>
    <row r="451" spans="1:20" ht="13.2">
      <c r="A451" s="244"/>
      <c r="B451" s="244"/>
      <c r="C451" s="245"/>
      <c r="D451" s="200"/>
      <c r="E451" s="246"/>
      <c r="F451" s="246"/>
      <c r="G451" s="246"/>
      <c r="H451" s="246"/>
      <c r="I451" s="246"/>
      <c r="J451" s="246"/>
      <c r="K451" s="246"/>
      <c r="L451" s="246"/>
      <c r="M451" s="246"/>
      <c r="N451" s="246"/>
      <c r="O451" s="246"/>
      <c r="P451" s="246"/>
      <c r="Q451" s="246"/>
      <c r="R451" s="246"/>
      <c r="S451" s="197"/>
      <c r="T451" s="197"/>
    </row>
    <row r="452" spans="1:20" ht="13.2">
      <c r="A452" s="244"/>
      <c r="B452" s="244"/>
      <c r="C452" s="245"/>
      <c r="D452" s="200"/>
      <c r="E452" s="246"/>
      <c r="F452" s="246"/>
      <c r="G452" s="246"/>
      <c r="H452" s="246"/>
      <c r="I452" s="246"/>
      <c r="J452" s="246"/>
      <c r="K452" s="246"/>
      <c r="L452" s="246"/>
      <c r="M452" s="246"/>
      <c r="N452" s="246"/>
      <c r="O452" s="246"/>
      <c r="P452" s="246"/>
      <c r="Q452" s="246"/>
      <c r="R452" s="246"/>
      <c r="S452" s="197"/>
      <c r="T452" s="197"/>
    </row>
    <row r="453" spans="1:20" ht="13.2">
      <c r="A453" s="244"/>
      <c r="B453" s="244"/>
      <c r="C453" s="245"/>
      <c r="D453" s="200"/>
      <c r="E453" s="246"/>
      <c r="F453" s="246"/>
      <c r="G453" s="246"/>
      <c r="H453" s="246"/>
      <c r="I453" s="246"/>
      <c r="J453" s="246"/>
      <c r="K453" s="246"/>
      <c r="L453" s="246"/>
      <c r="M453" s="246"/>
      <c r="N453" s="246"/>
      <c r="O453" s="246"/>
      <c r="P453" s="246"/>
      <c r="Q453" s="246"/>
      <c r="R453" s="246"/>
      <c r="S453" s="197"/>
      <c r="T453" s="197"/>
    </row>
    <row r="454" spans="1:20" ht="13.2">
      <c r="A454" s="244"/>
      <c r="B454" s="244"/>
      <c r="C454" s="245"/>
      <c r="D454" s="200"/>
      <c r="E454" s="246"/>
      <c r="F454" s="246"/>
      <c r="G454" s="246"/>
      <c r="H454" s="246"/>
      <c r="I454" s="246"/>
      <c r="J454" s="246"/>
      <c r="K454" s="246"/>
      <c r="L454" s="246"/>
      <c r="M454" s="246"/>
      <c r="N454" s="246"/>
      <c r="O454" s="246"/>
      <c r="P454" s="246"/>
      <c r="Q454" s="246"/>
      <c r="R454" s="246"/>
      <c r="S454" s="197"/>
      <c r="T454" s="197"/>
    </row>
    <row r="455" spans="1:20" ht="13.2">
      <c r="A455" s="244"/>
      <c r="B455" s="244"/>
      <c r="C455" s="245"/>
      <c r="D455" s="200"/>
      <c r="E455" s="246"/>
      <c r="F455" s="246"/>
      <c r="G455" s="246"/>
      <c r="H455" s="246"/>
      <c r="I455" s="246"/>
      <c r="J455" s="246"/>
      <c r="K455" s="246"/>
      <c r="L455" s="246"/>
      <c r="M455" s="246"/>
      <c r="N455" s="246"/>
      <c r="O455" s="246"/>
      <c r="P455" s="246"/>
      <c r="Q455" s="246"/>
      <c r="R455" s="246"/>
      <c r="S455" s="197"/>
      <c r="T455" s="197"/>
    </row>
    <row r="456" spans="1:20" ht="13.2">
      <c r="A456" s="244"/>
      <c r="B456" s="244"/>
      <c r="C456" s="245"/>
      <c r="D456" s="200"/>
      <c r="E456" s="246"/>
      <c r="F456" s="246"/>
      <c r="G456" s="246"/>
      <c r="H456" s="246"/>
      <c r="I456" s="246"/>
      <c r="J456" s="246"/>
      <c r="K456" s="246"/>
      <c r="L456" s="246"/>
      <c r="M456" s="246"/>
      <c r="N456" s="246"/>
      <c r="O456" s="246"/>
      <c r="P456" s="246"/>
      <c r="Q456" s="246"/>
      <c r="R456" s="246"/>
      <c r="S456" s="197"/>
      <c r="T456" s="197"/>
    </row>
    <row r="457" spans="1:20" ht="13.2">
      <c r="A457" s="244"/>
      <c r="B457" s="244"/>
      <c r="C457" s="245"/>
      <c r="D457" s="200"/>
      <c r="E457" s="246"/>
      <c r="F457" s="246"/>
      <c r="G457" s="246"/>
      <c r="H457" s="246"/>
      <c r="I457" s="246"/>
      <c r="J457" s="246"/>
      <c r="K457" s="246"/>
      <c r="L457" s="246"/>
      <c r="M457" s="246"/>
      <c r="N457" s="246"/>
      <c r="O457" s="246"/>
      <c r="P457" s="246"/>
      <c r="Q457" s="246"/>
      <c r="R457" s="246"/>
      <c r="S457" s="197"/>
      <c r="T457" s="197"/>
    </row>
    <row r="458" spans="1:20" ht="13.2">
      <c r="A458" s="244"/>
      <c r="B458" s="244"/>
      <c r="C458" s="245"/>
      <c r="D458" s="200"/>
      <c r="E458" s="246"/>
      <c r="F458" s="246"/>
      <c r="G458" s="246"/>
      <c r="H458" s="246"/>
      <c r="I458" s="246"/>
      <c r="J458" s="246"/>
      <c r="K458" s="246"/>
      <c r="L458" s="246"/>
      <c r="M458" s="246"/>
      <c r="N458" s="246"/>
      <c r="O458" s="246"/>
      <c r="P458" s="246"/>
      <c r="Q458" s="246"/>
      <c r="R458" s="246"/>
      <c r="S458" s="197"/>
      <c r="T458" s="197"/>
    </row>
    <row r="459" spans="1:20" ht="13.2">
      <c r="A459" s="244"/>
      <c r="B459" s="244"/>
      <c r="C459" s="245"/>
      <c r="D459" s="200"/>
      <c r="E459" s="246"/>
      <c r="F459" s="246"/>
      <c r="G459" s="246"/>
      <c r="H459" s="246"/>
      <c r="I459" s="246"/>
      <c r="J459" s="246"/>
      <c r="K459" s="246"/>
      <c r="L459" s="246"/>
      <c r="M459" s="246"/>
      <c r="N459" s="246"/>
      <c r="O459" s="246"/>
      <c r="P459" s="246"/>
      <c r="Q459" s="246"/>
      <c r="R459" s="246"/>
      <c r="S459" s="197"/>
      <c r="T459" s="197"/>
    </row>
    <row r="460" spans="1:20" ht="13.2">
      <c r="A460" s="244"/>
      <c r="B460" s="244"/>
      <c r="C460" s="245"/>
      <c r="D460" s="200"/>
      <c r="E460" s="246"/>
      <c r="F460" s="246"/>
      <c r="G460" s="246"/>
      <c r="H460" s="246"/>
      <c r="I460" s="246"/>
      <c r="J460" s="246"/>
      <c r="K460" s="246"/>
      <c r="L460" s="246"/>
      <c r="M460" s="246"/>
      <c r="N460" s="246"/>
      <c r="O460" s="246"/>
      <c r="P460" s="246"/>
      <c r="Q460" s="246"/>
      <c r="R460" s="246"/>
      <c r="S460" s="197"/>
      <c r="T460" s="197"/>
    </row>
    <row r="461" spans="1:20" ht="13.2">
      <c r="A461" s="244"/>
      <c r="B461" s="244"/>
      <c r="C461" s="245"/>
      <c r="D461" s="200"/>
      <c r="E461" s="246"/>
      <c r="F461" s="246"/>
      <c r="G461" s="246"/>
      <c r="H461" s="246"/>
      <c r="I461" s="246"/>
      <c r="J461" s="246"/>
      <c r="K461" s="246"/>
      <c r="L461" s="246"/>
      <c r="M461" s="246"/>
      <c r="N461" s="246"/>
      <c r="O461" s="246"/>
      <c r="P461" s="246"/>
      <c r="Q461" s="246"/>
      <c r="R461" s="246"/>
      <c r="S461" s="197"/>
      <c r="T461" s="197"/>
    </row>
    <row r="462" spans="1:20" ht="13.2">
      <c r="A462" s="244"/>
      <c r="B462" s="244"/>
      <c r="C462" s="245"/>
      <c r="D462" s="200"/>
      <c r="E462" s="246"/>
      <c r="F462" s="246"/>
      <c r="G462" s="246"/>
      <c r="H462" s="246"/>
      <c r="I462" s="246"/>
      <c r="J462" s="246"/>
      <c r="K462" s="246"/>
      <c r="L462" s="246"/>
      <c r="M462" s="246"/>
      <c r="N462" s="246"/>
      <c r="O462" s="246"/>
      <c r="P462" s="246"/>
      <c r="Q462" s="246"/>
      <c r="R462" s="246"/>
      <c r="S462" s="197"/>
      <c r="T462" s="197"/>
    </row>
    <row r="463" spans="1:20" ht="13.2">
      <c r="A463" s="244"/>
      <c r="B463" s="244"/>
      <c r="C463" s="245"/>
      <c r="D463" s="200"/>
      <c r="E463" s="246"/>
      <c r="F463" s="246"/>
      <c r="G463" s="246"/>
      <c r="H463" s="246"/>
      <c r="I463" s="246"/>
      <c r="J463" s="246"/>
      <c r="K463" s="246"/>
      <c r="L463" s="246"/>
      <c r="M463" s="246"/>
      <c r="N463" s="246"/>
      <c r="O463" s="246"/>
      <c r="P463" s="246"/>
      <c r="Q463" s="246"/>
      <c r="R463" s="246"/>
      <c r="S463" s="197"/>
      <c r="T463" s="197"/>
    </row>
    <row r="464" spans="1:20" ht="13.2">
      <c r="A464" s="244"/>
      <c r="B464" s="244"/>
      <c r="C464" s="245"/>
      <c r="D464" s="200"/>
      <c r="E464" s="246"/>
      <c r="F464" s="246"/>
      <c r="G464" s="246"/>
      <c r="H464" s="246"/>
      <c r="I464" s="246"/>
      <c r="J464" s="246"/>
      <c r="K464" s="246"/>
      <c r="L464" s="246"/>
      <c r="M464" s="246"/>
      <c r="N464" s="246"/>
      <c r="O464" s="246"/>
      <c r="P464" s="246"/>
      <c r="Q464" s="246"/>
      <c r="R464" s="246"/>
      <c r="S464" s="197"/>
      <c r="T464" s="197"/>
    </row>
    <row r="465" spans="1:20" ht="13.2">
      <c r="A465" s="244"/>
      <c r="B465" s="244"/>
      <c r="C465" s="245"/>
      <c r="D465" s="200"/>
      <c r="E465" s="246"/>
      <c r="F465" s="246"/>
      <c r="G465" s="246"/>
      <c r="H465" s="246"/>
      <c r="I465" s="246"/>
      <c r="J465" s="246"/>
      <c r="K465" s="246"/>
      <c r="L465" s="246"/>
      <c r="M465" s="246"/>
      <c r="N465" s="246"/>
      <c r="O465" s="246"/>
      <c r="P465" s="246"/>
      <c r="Q465" s="246"/>
      <c r="R465" s="246"/>
      <c r="S465" s="197"/>
      <c r="T465" s="197"/>
    </row>
    <row r="466" spans="1:20" ht="13.2">
      <c r="A466" s="244"/>
      <c r="B466" s="244"/>
      <c r="C466" s="245"/>
      <c r="D466" s="200"/>
      <c r="E466" s="246"/>
      <c r="F466" s="246"/>
      <c r="G466" s="246"/>
      <c r="H466" s="246"/>
      <c r="I466" s="246"/>
      <c r="J466" s="246"/>
      <c r="K466" s="246"/>
      <c r="L466" s="246"/>
      <c r="M466" s="246"/>
      <c r="N466" s="246"/>
      <c r="O466" s="246"/>
      <c r="P466" s="246"/>
      <c r="Q466" s="246"/>
      <c r="R466" s="246"/>
      <c r="S466" s="197"/>
      <c r="T466" s="197"/>
    </row>
    <row r="467" spans="1:20" ht="13.2">
      <c r="A467" s="244"/>
      <c r="B467" s="244"/>
      <c r="C467" s="245"/>
      <c r="D467" s="200"/>
      <c r="E467" s="246"/>
      <c r="F467" s="246"/>
      <c r="G467" s="246"/>
      <c r="H467" s="246"/>
      <c r="I467" s="246"/>
      <c r="J467" s="246"/>
      <c r="K467" s="246"/>
      <c r="L467" s="246"/>
      <c r="M467" s="246"/>
      <c r="N467" s="246"/>
      <c r="O467" s="246"/>
      <c r="P467" s="246"/>
      <c r="Q467" s="246"/>
      <c r="R467" s="246"/>
      <c r="S467" s="197"/>
      <c r="T467" s="197"/>
    </row>
    <row r="468" spans="1:20" ht="13.2">
      <c r="A468" s="244"/>
      <c r="B468" s="244"/>
      <c r="C468" s="245"/>
      <c r="D468" s="200"/>
      <c r="E468" s="246"/>
      <c r="F468" s="246"/>
      <c r="G468" s="246"/>
      <c r="H468" s="246"/>
      <c r="I468" s="246"/>
      <c r="J468" s="246"/>
      <c r="K468" s="246"/>
      <c r="L468" s="246"/>
      <c r="M468" s="246"/>
      <c r="N468" s="246"/>
      <c r="O468" s="246"/>
      <c r="P468" s="246"/>
      <c r="Q468" s="246"/>
      <c r="R468" s="246"/>
      <c r="S468" s="197"/>
      <c r="T468" s="197"/>
    </row>
    <row r="469" spans="1:20" ht="13.2">
      <c r="A469" s="244"/>
      <c r="B469" s="244"/>
      <c r="C469" s="245"/>
      <c r="D469" s="200"/>
      <c r="E469" s="246"/>
      <c r="F469" s="246"/>
      <c r="G469" s="246"/>
      <c r="H469" s="246"/>
      <c r="I469" s="246"/>
      <c r="J469" s="246"/>
      <c r="K469" s="246"/>
      <c r="L469" s="246"/>
      <c r="M469" s="246"/>
      <c r="N469" s="246"/>
      <c r="O469" s="246"/>
      <c r="P469" s="246"/>
      <c r="Q469" s="246"/>
      <c r="R469" s="246"/>
      <c r="S469" s="197"/>
      <c r="T469" s="197"/>
    </row>
    <row r="470" spans="1:20" ht="13.2">
      <c r="A470" s="244"/>
      <c r="B470" s="244"/>
      <c r="C470" s="245"/>
      <c r="D470" s="200"/>
      <c r="E470" s="246"/>
      <c r="F470" s="246"/>
      <c r="G470" s="246"/>
      <c r="H470" s="246"/>
      <c r="I470" s="246"/>
      <c r="J470" s="246"/>
      <c r="K470" s="246"/>
      <c r="L470" s="246"/>
      <c r="M470" s="246"/>
      <c r="N470" s="246"/>
      <c r="O470" s="246"/>
      <c r="P470" s="246"/>
      <c r="Q470" s="246"/>
      <c r="R470" s="246"/>
      <c r="S470" s="197"/>
      <c r="T470" s="197"/>
    </row>
    <row r="471" spans="1:20" ht="13.2">
      <c r="A471" s="244"/>
      <c r="B471" s="244"/>
      <c r="C471" s="245"/>
      <c r="D471" s="200"/>
      <c r="E471" s="246"/>
      <c r="F471" s="246"/>
      <c r="G471" s="246"/>
      <c r="H471" s="246"/>
      <c r="I471" s="246"/>
      <c r="J471" s="246"/>
      <c r="K471" s="246"/>
      <c r="L471" s="246"/>
      <c r="M471" s="246"/>
      <c r="N471" s="246"/>
      <c r="O471" s="246"/>
      <c r="P471" s="246"/>
      <c r="Q471" s="246"/>
      <c r="R471" s="246"/>
      <c r="S471" s="197"/>
      <c r="T471" s="197"/>
    </row>
    <row r="472" spans="1:20" ht="13.2">
      <c r="A472" s="244"/>
      <c r="B472" s="244"/>
      <c r="C472" s="245"/>
      <c r="D472" s="200"/>
      <c r="E472" s="246"/>
      <c r="F472" s="246"/>
      <c r="G472" s="246"/>
      <c r="H472" s="246"/>
      <c r="I472" s="246"/>
      <c r="J472" s="246"/>
      <c r="K472" s="246"/>
      <c r="L472" s="246"/>
      <c r="M472" s="246"/>
      <c r="N472" s="246"/>
      <c r="O472" s="246"/>
      <c r="P472" s="246"/>
      <c r="Q472" s="246"/>
      <c r="R472" s="246"/>
      <c r="S472" s="197"/>
      <c r="T472" s="197"/>
    </row>
    <row r="473" spans="1:20" ht="13.2">
      <c r="A473" s="244"/>
      <c r="B473" s="244"/>
      <c r="C473" s="245"/>
      <c r="D473" s="200"/>
      <c r="E473" s="246"/>
      <c r="F473" s="246"/>
      <c r="G473" s="246"/>
      <c r="H473" s="246"/>
      <c r="I473" s="246"/>
      <c r="J473" s="246"/>
      <c r="K473" s="246"/>
      <c r="L473" s="246"/>
      <c r="M473" s="246"/>
      <c r="N473" s="246"/>
      <c r="O473" s="246"/>
      <c r="P473" s="246"/>
      <c r="Q473" s="246"/>
      <c r="R473" s="246"/>
      <c r="S473" s="197"/>
      <c r="T473" s="197"/>
    </row>
    <row r="474" spans="1:20" ht="13.2">
      <c r="A474" s="244"/>
      <c r="B474" s="244"/>
      <c r="C474" s="245"/>
      <c r="D474" s="200"/>
      <c r="E474" s="246"/>
      <c r="F474" s="246"/>
      <c r="G474" s="246"/>
      <c r="H474" s="246"/>
      <c r="I474" s="246"/>
      <c r="J474" s="246"/>
      <c r="K474" s="246"/>
      <c r="L474" s="246"/>
      <c r="M474" s="246"/>
      <c r="N474" s="246"/>
      <c r="O474" s="246"/>
      <c r="P474" s="246"/>
      <c r="Q474" s="246"/>
      <c r="R474" s="246"/>
      <c r="S474" s="197"/>
      <c r="T474" s="197"/>
    </row>
    <row r="475" spans="1:20" ht="13.2">
      <c r="A475" s="244"/>
      <c r="B475" s="244"/>
      <c r="C475" s="245"/>
      <c r="D475" s="200"/>
      <c r="E475" s="246"/>
      <c r="F475" s="246"/>
      <c r="G475" s="246"/>
      <c r="H475" s="246"/>
      <c r="I475" s="246"/>
      <c r="J475" s="246"/>
      <c r="K475" s="246"/>
      <c r="L475" s="246"/>
      <c r="M475" s="246"/>
      <c r="N475" s="246"/>
      <c r="O475" s="246"/>
      <c r="P475" s="246"/>
      <c r="Q475" s="246"/>
      <c r="R475" s="246"/>
      <c r="S475" s="197"/>
      <c r="T475" s="197"/>
    </row>
    <row r="476" spans="1:20" ht="13.2">
      <c r="A476" s="244"/>
      <c r="B476" s="244"/>
      <c r="C476" s="245"/>
      <c r="D476" s="200"/>
      <c r="E476" s="246"/>
      <c r="F476" s="246"/>
      <c r="G476" s="246"/>
      <c r="H476" s="246"/>
      <c r="I476" s="246"/>
      <c r="J476" s="246"/>
      <c r="K476" s="246"/>
      <c r="L476" s="246"/>
      <c r="M476" s="246"/>
      <c r="N476" s="246"/>
      <c r="O476" s="246"/>
      <c r="P476" s="246"/>
      <c r="Q476" s="246"/>
      <c r="R476" s="246"/>
      <c r="S476" s="197"/>
      <c r="T476" s="197"/>
    </row>
    <row r="477" spans="1:20" ht="13.2">
      <c r="A477" s="244"/>
      <c r="B477" s="244"/>
      <c r="C477" s="245"/>
      <c r="D477" s="200"/>
      <c r="E477" s="246"/>
      <c r="F477" s="246"/>
      <c r="G477" s="246"/>
      <c r="H477" s="246"/>
      <c r="I477" s="246"/>
      <c r="J477" s="246"/>
      <c r="K477" s="246"/>
      <c r="L477" s="246"/>
      <c r="M477" s="246"/>
      <c r="N477" s="246"/>
      <c r="O477" s="246"/>
      <c r="P477" s="246"/>
      <c r="Q477" s="246"/>
      <c r="R477" s="246"/>
      <c r="S477" s="197"/>
      <c r="T477" s="197"/>
    </row>
    <row r="478" spans="1:20" ht="13.2">
      <c r="A478" s="244"/>
      <c r="B478" s="244"/>
      <c r="C478" s="245"/>
      <c r="D478" s="200"/>
      <c r="E478" s="246"/>
      <c r="F478" s="246"/>
      <c r="G478" s="246"/>
      <c r="H478" s="246"/>
      <c r="I478" s="246"/>
      <c r="J478" s="246"/>
      <c r="K478" s="246"/>
      <c r="L478" s="246"/>
      <c r="M478" s="246"/>
      <c r="N478" s="246"/>
      <c r="O478" s="246"/>
      <c r="P478" s="246"/>
      <c r="Q478" s="246"/>
      <c r="R478" s="246"/>
      <c r="S478" s="197"/>
      <c r="T478" s="197"/>
    </row>
    <row r="479" spans="1:20" ht="13.2">
      <c r="A479" s="244"/>
      <c r="B479" s="244"/>
      <c r="C479" s="245"/>
      <c r="D479" s="200"/>
      <c r="E479" s="246"/>
      <c r="F479" s="246"/>
      <c r="G479" s="246"/>
      <c r="H479" s="246"/>
      <c r="I479" s="246"/>
      <c r="J479" s="246"/>
      <c r="K479" s="246"/>
      <c r="L479" s="246"/>
      <c r="M479" s="246"/>
      <c r="N479" s="246"/>
      <c r="O479" s="246"/>
      <c r="P479" s="246"/>
      <c r="Q479" s="246"/>
      <c r="R479" s="246"/>
      <c r="S479" s="197"/>
      <c r="T479" s="197"/>
    </row>
    <row r="480" spans="1:20" ht="13.2">
      <c r="A480" s="244"/>
      <c r="B480" s="244"/>
      <c r="C480" s="245"/>
      <c r="D480" s="200"/>
      <c r="E480" s="246"/>
      <c r="F480" s="246"/>
      <c r="G480" s="246"/>
      <c r="H480" s="246"/>
      <c r="I480" s="246"/>
      <c r="J480" s="246"/>
      <c r="K480" s="246"/>
      <c r="L480" s="246"/>
      <c r="M480" s="246"/>
      <c r="N480" s="246"/>
      <c r="O480" s="246"/>
      <c r="P480" s="246"/>
      <c r="Q480" s="246"/>
      <c r="R480" s="246"/>
      <c r="S480" s="197"/>
      <c r="T480" s="197"/>
    </row>
    <row r="481" spans="1:20" ht="13.2">
      <c r="A481" s="244"/>
      <c r="B481" s="244"/>
      <c r="C481" s="245"/>
      <c r="D481" s="200"/>
      <c r="E481" s="246"/>
      <c r="F481" s="246"/>
      <c r="G481" s="246"/>
      <c r="H481" s="246"/>
      <c r="I481" s="246"/>
      <c r="J481" s="246"/>
      <c r="K481" s="246"/>
      <c r="L481" s="246"/>
      <c r="M481" s="246"/>
      <c r="N481" s="246"/>
      <c r="O481" s="246"/>
      <c r="P481" s="246"/>
      <c r="Q481" s="246"/>
      <c r="R481" s="246"/>
      <c r="S481" s="197"/>
      <c r="T481" s="197"/>
    </row>
    <row r="482" spans="1:20" ht="13.2">
      <c r="A482" s="244"/>
      <c r="B482" s="244"/>
      <c r="C482" s="245"/>
      <c r="D482" s="200"/>
      <c r="E482" s="246"/>
      <c r="F482" s="246"/>
      <c r="G482" s="246"/>
      <c r="H482" s="246"/>
      <c r="I482" s="246"/>
      <c r="J482" s="246"/>
      <c r="K482" s="246"/>
      <c r="L482" s="246"/>
      <c r="M482" s="246"/>
      <c r="N482" s="246"/>
      <c r="O482" s="246"/>
      <c r="P482" s="246"/>
      <c r="Q482" s="246"/>
      <c r="R482" s="246"/>
      <c r="S482" s="197"/>
      <c r="T482" s="197"/>
    </row>
    <row r="483" spans="1:20" ht="13.2">
      <c r="A483" s="244"/>
      <c r="B483" s="244"/>
      <c r="C483" s="245"/>
      <c r="D483" s="200"/>
      <c r="E483" s="246"/>
      <c r="F483" s="246"/>
      <c r="G483" s="246"/>
      <c r="H483" s="246"/>
      <c r="I483" s="246"/>
      <c r="J483" s="246"/>
      <c r="K483" s="246"/>
      <c r="L483" s="246"/>
      <c r="M483" s="246"/>
      <c r="N483" s="246"/>
      <c r="O483" s="246"/>
      <c r="P483" s="246"/>
      <c r="Q483" s="246"/>
      <c r="R483" s="246"/>
      <c r="S483" s="197"/>
      <c r="T483" s="197"/>
    </row>
    <row r="484" spans="1:20" ht="13.2">
      <c r="A484" s="244"/>
      <c r="B484" s="244"/>
      <c r="C484" s="245"/>
      <c r="D484" s="200"/>
      <c r="E484" s="246"/>
      <c r="F484" s="246"/>
      <c r="G484" s="246"/>
      <c r="H484" s="246"/>
      <c r="I484" s="246"/>
      <c r="J484" s="246"/>
      <c r="K484" s="246"/>
      <c r="L484" s="246"/>
      <c r="M484" s="246"/>
      <c r="N484" s="246"/>
      <c r="O484" s="246"/>
      <c r="P484" s="246"/>
      <c r="Q484" s="246"/>
      <c r="R484" s="246"/>
      <c r="S484" s="197"/>
      <c r="T484" s="197"/>
    </row>
    <row r="485" spans="1:20" ht="13.2">
      <c r="A485" s="244"/>
      <c r="B485" s="244"/>
      <c r="C485" s="245"/>
      <c r="D485" s="200"/>
      <c r="E485" s="246"/>
      <c r="F485" s="246"/>
      <c r="G485" s="246"/>
      <c r="H485" s="246"/>
      <c r="I485" s="246"/>
      <c r="J485" s="246"/>
      <c r="K485" s="246"/>
      <c r="L485" s="246"/>
      <c r="M485" s="246"/>
      <c r="N485" s="246"/>
      <c r="O485" s="246"/>
      <c r="P485" s="246"/>
      <c r="Q485" s="246"/>
      <c r="R485" s="246"/>
      <c r="S485" s="197"/>
      <c r="T485" s="197"/>
    </row>
    <row r="486" spans="1:20" ht="13.2">
      <c r="A486" s="244"/>
      <c r="B486" s="244"/>
      <c r="C486" s="245"/>
      <c r="D486" s="200"/>
      <c r="E486" s="246"/>
      <c r="F486" s="246"/>
      <c r="G486" s="246"/>
      <c r="H486" s="246"/>
      <c r="I486" s="246"/>
      <c r="J486" s="246"/>
      <c r="K486" s="246"/>
      <c r="L486" s="246"/>
      <c r="M486" s="246"/>
      <c r="N486" s="246"/>
      <c r="O486" s="246"/>
      <c r="P486" s="246"/>
      <c r="Q486" s="246"/>
      <c r="R486" s="246"/>
      <c r="S486" s="197"/>
      <c r="T486" s="197"/>
    </row>
    <row r="487" spans="1:20" ht="13.2">
      <c r="A487" s="244"/>
      <c r="B487" s="244"/>
      <c r="C487" s="245"/>
      <c r="D487" s="200"/>
      <c r="E487" s="246"/>
      <c r="F487" s="246"/>
      <c r="G487" s="246"/>
      <c r="H487" s="246"/>
      <c r="I487" s="246"/>
      <c r="J487" s="246"/>
      <c r="K487" s="246"/>
      <c r="L487" s="246"/>
      <c r="M487" s="246"/>
      <c r="N487" s="246"/>
      <c r="O487" s="246"/>
      <c r="P487" s="246"/>
      <c r="Q487" s="246"/>
      <c r="R487" s="246"/>
      <c r="S487" s="197"/>
      <c r="T487" s="197"/>
    </row>
    <row r="488" spans="1:20" ht="13.2">
      <c r="A488" s="244"/>
      <c r="B488" s="244"/>
      <c r="C488" s="245"/>
      <c r="D488" s="200"/>
      <c r="E488" s="246"/>
      <c r="F488" s="246"/>
      <c r="G488" s="246"/>
      <c r="H488" s="246"/>
      <c r="I488" s="246"/>
      <c r="J488" s="246"/>
      <c r="K488" s="246"/>
      <c r="L488" s="246"/>
      <c r="M488" s="246"/>
      <c r="N488" s="246"/>
      <c r="O488" s="246"/>
      <c r="P488" s="246"/>
      <c r="Q488" s="246"/>
      <c r="R488" s="246"/>
      <c r="S488" s="197"/>
      <c r="T488" s="197"/>
    </row>
    <row r="489" spans="1:20" ht="13.2">
      <c r="A489" s="244"/>
      <c r="B489" s="244"/>
      <c r="C489" s="245"/>
      <c r="D489" s="200"/>
      <c r="E489" s="246"/>
      <c r="F489" s="246"/>
      <c r="G489" s="246"/>
      <c r="H489" s="246"/>
      <c r="I489" s="246"/>
      <c r="J489" s="246"/>
      <c r="K489" s="246"/>
      <c r="L489" s="246"/>
      <c r="M489" s="246"/>
      <c r="N489" s="246"/>
      <c r="O489" s="246"/>
      <c r="P489" s="246"/>
      <c r="Q489" s="246"/>
      <c r="R489" s="246"/>
      <c r="S489" s="197"/>
      <c r="T489" s="197"/>
    </row>
    <row r="490" spans="1:20" ht="13.2">
      <c r="A490" s="244"/>
      <c r="B490" s="244"/>
      <c r="C490" s="245"/>
      <c r="D490" s="200"/>
      <c r="E490" s="246"/>
      <c r="F490" s="246"/>
      <c r="G490" s="246"/>
      <c r="H490" s="246"/>
      <c r="I490" s="246"/>
      <c r="J490" s="246"/>
      <c r="K490" s="246"/>
      <c r="L490" s="246"/>
      <c r="M490" s="246"/>
      <c r="N490" s="246"/>
      <c r="O490" s="246"/>
      <c r="P490" s="246"/>
      <c r="Q490" s="246"/>
      <c r="R490" s="246"/>
      <c r="S490" s="197"/>
      <c r="T490" s="197"/>
    </row>
    <row r="491" spans="1:20" ht="13.2">
      <c r="A491" s="244"/>
      <c r="B491" s="244"/>
      <c r="C491" s="245"/>
      <c r="D491" s="200"/>
      <c r="E491" s="246"/>
      <c r="F491" s="246"/>
      <c r="G491" s="246"/>
      <c r="H491" s="246"/>
      <c r="I491" s="246"/>
      <c r="J491" s="246"/>
      <c r="K491" s="246"/>
      <c r="L491" s="246"/>
      <c r="M491" s="246"/>
      <c r="N491" s="246"/>
      <c r="O491" s="246"/>
      <c r="P491" s="246"/>
      <c r="Q491" s="246"/>
      <c r="R491" s="246"/>
      <c r="S491" s="197"/>
      <c r="T491" s="197"/>
    </row>
    <row r="492" spans="1:20" ht="13.2">
      <c r="A492" s="244"/>
      <c r="B492" s="244"/>
      <c r="C492" s="245"/>
      <c r="D492" s="200"/>
      <c r="E492" s="246"/>
      <c r="F492" s="246"/>
      <c r="G492" s="246"/>
      <c r="H492" s="246"/>
      <c r="I492" s="246"/>
      <c r="J492" s="246"/>
      <c r="K492" s="246"/>
      <c r="L492" s="246"/>
      <c r="M492" s="246"/>
      <c r="N492" s="246"/>
      <c r="O492" s="246"/>
      <c r="P492" s="246"/>
      <c r="Q492" s="246"/>
      <c r="R492" s="246"/>
      <c r="S492" s="197"/>
      <c r="T492" s="197"/>
    </row>
    <row r="493" spans="1:20" ht="13.2">
      <c r="A493" s="244"/>
      <c r="B493" s="244"/>
      <c r="C493" s="245"/>
      <c r="D493" s="200"/>
      <c r="E493" s="246"/>
      <c r="F493" s="246"/>
      <c r="G493" s="246"/>
      <c r="H493" s="246"/>
      <c r="I493" s="246"/>
      <c r="J493" s="246"/>
      <c r="K493" s="246"/>
      <c r="L493" s="246"/>
      <c r="M493" s="246"/>
      <c r="N493" s="246"/>
      <c r="O493" s="246"/>
      <c r="P493" s="246"/>
      <c r="Q493" s="246"/>
      <c r="R493" s="246"/>
      <c r="S493" s="197"/>
      <c r="T493" s="197"/>
    </row>
    <row r="494" spans="1:20" ht="13.2">
      <c r="A494" s="244"/>
      <c r="B494" s="244"/>
      <c r="C494" s="245"/>
      <c r="D494" s="200"/>
      <c r="E494" s="246"/>
      <c r="F494" s="246"/>
      <c r="G494" s="246"/>
      <c r="H494" s="246"/>
      <c r="I494" s="246"/>
      <c r="J494" s="246"/>
      <c r="K494" s="246"/>
      <c r="L494" s="246"/>
      <c r="M494" s="246"/>
      <c r="N494" s="246"/>
      <c r="O494" s="246"/>
      <c r="P494" s="246"/>
      <c r="Q494" s="246"/>
      <c r="R494" s="246"/>
      <c r="S494" s="197"/>
      <c r="T494" s="197"/>
    </row>
    <row r="495" spans="1:20" ht="13.2">
      <c r="A495" s="244"/>
      <c r="B495" s="244"/>
      <c r="C495" s="245"/>
      <c r="D495" s="200"/>
      <c r="E495" s="246"/>
      <c r="F495" s="246"/>
      <c r="G495" s="246"/>
      <c r="H495" s="246"/>
      <c r="I495" s="246"/>
      <c r="J495" s="246"/>
      <c r="K495" s="246"/>
      <c r="L495" s="246"/>
      <c r="M495" s="246"/>
      <c r="N495" s="246"/>
      <c r="O495" s="246"/>
      <c r="P495" s="246"/>
      <c r="Q495" s="246"/>
      <c r="R495" s="246"/>
      <c r="S495" s="197"/>
      <c r="T495" s="197"/>
    </row>
    <row r="496" spans="1:20" ht="13.2">
      <c r="A496" s="244"/>
      <c r="B496" s="244"/>
      <c r="C496" s="245"/>
      <c r="D496" s="200"/>
      <c r="E496" s="246"/>
      <c r="F496" s="246"/>
      <c r="G496" s="246"/>
      <c r="H496" s="246"/>
      <c r="I496" s="246"/>
      <c r="J496" s="246"/>
      <c r="K496" s="246"/>
      <c r="L496" s="246"/>
      <c r="M496" s="246"/>
      <c r="N496" s="246"/>
      <c r="O496" s="246"/>
      <c r="P496" s="246"/>
      <c r="Q496" s="246"/>
      <c r="R496" s="246"/>
      <c r="S496" s="197"/>
      <c r="T496" s="197"/>
    </row>
    <row r="497" spans="1:20" ht="13.2">
      <c r="A497" s="244"/>
      <c r="B497" s="244"/>
      <c r="C497" s="245"/>
      <c r="D497" s="200"/>
      <c r="E497" s="246"/>
      <c r="F497" s="246"/>
      <c r="G497" s="246"/>
      <c r="H497" s="246"/>
      <c r="I497" s="246"/>
      <c r="J497" s="246"/>
      <c r="K497" s="246"/>
      <c r="L497" s="246"/>
      <c r="M497" s="246"/>
      <c r="N497" s="246"/>
      <c r="O497" s="246"/>
      <c r="P497" s="246"/>
      <c r="Q497" s="246"/>
      <c r="R497" s="246"/>
      <c r="S497" s="197"/>
      <c r="T497" s="197"/>
    </row>
    <row r="498" spans="1:20" ht="13.2">
      <c r="A498" s="244"/>
      <c r="B498" s="244"/>
      <c r="C498" s="245"/>
      <c r="D498" s="200"/>
      <c r="E498" s="246"/>
      <c r="F498" s="246"/>
      <c r="G498" s="246"/>
      <c r="H498" s="246"/>
      <c r="I498" s="246"/>
      <c r="J498" s="246"/>
      <c r="K498" s="246"/>
      <c r="L498" s="246"/>
      <c r="M498" s="246"/>
      <c r="N498" s="246"/>
      <c r="O498" s="246"/>
      <c r="P498" s="246"/>
      <c r="Q498" s="246"/>
      <c r="R498" s="246"/>
      <c r="S498" s="197"/>
      <c r="T498" s="197"/>
    </row>
    <row r="499" spans="1:20" ht="13.2">
      <c r="A499" s="244"/>
      <c r="B499" s="244"/>
      <c r="C499" s="245"/>
      <c r="D499" s="200"/>
      <c r="E499" s="246"/>
      <c r="F499" s="246"/>
      <c r="G499" s="246"/>
      <c r="H499" s="246"/>
      <c r="I499" s="246"/>
      <c r="J499" s="246"/>
      <c r="K499" s="246"/>
      <c r="L499" s="246"/>
      <c r="M499" s="246"/>
      <c r="N499" s="246"/>
      <c r="O499" s="246"/>
      <c r="P499" s="246"/>
      <c r="Q499" s="246"/>
      <c r="R499" s="246"/>
      <c r="S499" s="197"/>
      <c r="T499" s="197"/>
    </row>
    <row r="500" spans="1:20" ht="13.2">
      <c r="A500" s="244"/>
      <c r="B500" s="244"/>
      <c r="C500" s="245"/>
      <c r="D500" s="200"/>
      <c r="E500" s="246"/>
      <c r="F500" s="246"/>
      <c r="G500" s="246"/>
      <c r="H500" s="246"/>
      <c r="I500" s="246"/>
      <c r="J500" s="246"/>
      <c r="K500" s="246"/>
      <c r="L500" s="246"/>
      <c r="M500" s="246"/>
      <c r="N500" s="246"/>
      <c r="O500" s="246"/>
      <c r="P500" s="246"/>
      <c r="Q500" s="246"/>
      <c r="R500" s="246"/>
      <c r="S500" s="197"/>
      <c r="T500" s="197"/>
    </row>
    <row r="501" spans="1:20" ht="13.2">
      <c r="A501" s="244"/>
      <c r="B501" s="244"/>
      <c r="C501" s="245"/>
      <c r="D501" s="200"/>
      <c r="E501" s="246"/>
      <c r="F501" s="246"/>
      <c r="G501" s="246"/>
      <c r="H501" s="246"/>
      <c r="I501" s="246"/>
      <c r="J501" s="246"/>
      <c r="K501" s="246"/>
      <c r="L501" s="246"/>
      <c r="M501" s="246"/>
      <c r="N501" s="246"/>
      <c r="O501" s="246"/>
      <c r="P501" s="246"/>
      <c r="Q501" s="246"/>
      <c r="R501" s="246"/>
      <c r="S501" s="197"/>
      <c r="T501" s="197"/>
    </row>
    <row r="502" spans="1:20" ht="13.2">
      <c r="A502" s="244"/>
      <c r="B502" s="244"/>
      <c r="C502" s="245"/>
      <c r="D502" s="200"/>
      <c r="E502" s="246"/>
      <c r="F502" s="246"/>
      <c r="G502" s="246"/>
      <c r="H502" s="246"/>
      <c r="I502" s="246"/>
      <c r="J502" s="246"/>
      <c r="K502" s="246"/>
      <c r="L502" s="246"/>
      <c r="M502" s="246"/>
      <c r="N502" s="246"/>
      <c r="O502" s="246"/>
      <c r="P502" s="246"/>
      <c r="Q502" s="246"/>
      <c r="R502" s="246"/>
      <c r="S502" s="197"/>
      <c r="T502" s="197"/>
    </row>
    <row r="503" spans="1:20" ht="13.2">
      <c r="A503" s="244"/>
      <c r="B503" s="244"/>
      <c r="C503" s="245"/>
      <c r="D503" s="200"/>
      <c r="E503" s="246"/>
      <c r="F503" s="246"/>
      <c r="G503" s="246"/>
      <c r="H503" s="246"/>
      <c r="I503" s="246"/>
      <c r="J503" s="246"/>
      <c r="K503" s="246"/>
      <c r="L503" s="246"/>
      <c r="M503" s="246"/>
      <c r="N503" s="246"/>
      <c r="O503" s="246"/>
      <c r="P503" s="246"/>
      <c r="Q503" s="246"/>
      <c r="R503" s="246"/>
      <c r="S503" s="197"/>
      <c r="T503" s="197"/>
    </row>
    <row r="504" spans="1:20" ht="13.2">
      <c r="A504" s="244"/>
      <c r="B504" s="244"/>
      <c r="C504" s="245"/>
      <c r="D504" s="200"/>
      <c r="E504" s="246"/>
      <c r="F504" s="246"/>
      <c r="G504" s="246"/>
      <c r="H504" s="246"/>
      <c r="I504" s="246"/>
      <c r="J504" s="246"/>
      <c r="K504" s="246"/>
      <c r="L504" s="246"/>
      <c r="M504" s="246"/>
      <c r="N504" s="246"/>
      <c r="O504" s="246"/>
      <c r="P504" s="246"/>
      <c r="Q504" s="246"/>
      <c r="R504" s="246"/>
      <c r="S504" s="197"/>
      <c r="T504" s="197"/>
    </row>
    <row r="505" spans="1:20" ht="13.2">
      <c r="A505" s="244"/>
      <c r="B505" s="244"/>
      <c r="C505" s="245"/>
      <c r="D505" s="200"/>
      <c r="E505" s="246"/>
      <c r="F505" s="246"/>
      <c r="G505" s="246"/>
      <c r="H505" s="246"/>
      <c r="I505" s="246"/>
      <c r="J505" s="246"/>
      <c r="K505" s="246"/>
      <c r="L505" s="246"/>
      <c r="M505" s="246"/>
      <c r="N505" s="246"/>
      <c r="O505" s="246"/>
      <c r="P505" s="246"/>
      <c r="Q505" s="246"/>
      <c r="R505" s="246"/>
      <c r="S505" s="197"/>
      <c r="T505" s="197"/>
    </row>
    <row r="506" spans="1:20" ht="13.2">
      <c r="A506" s="244"/>
      <c r="B506" s="244"/>
      <c r="C506" s="245"/>
      <c r="D506" s="200"/>
      <c r="E506" s="246"/>
      <c r="F506" s="246"/>
      <c r="G506" s="246"/>
      <c r="H506" s="246"/>
      <c r="I506" s="246"/>
      <c r="J506" s="246"/>
      <c r="K506" s="246"/>
      <c r="L506" s="246"/>
      <c r="M506" s="246"/>
      <c r="N506" s="246"/>
      <c r="O506" s="246"/>
      <c r="P506" s="246"/>
      <c r="Q506" s="246"/>
      <c r="R506" s="246"/>
      <c r="S506" s="197"/>
      <c r="T506" s="197"/>
    </row>
    <row r="507" spans="1:20" ht="13.2">
      <c r="A507" s="244"/>
      <c r="B507" s="244"/>
      <c r="C507" s="245"/>
      <c r="D507" s="200"/>
      <c r="E507" s="246"/>
      <c r="F507" s="246"/>
      <c r="G507" s="246"/>
      <c r="H507" s="246"/>
      <c r="I507" s="246"/>
      <c r="J507" s="246"/>
      <c r="K507" s="246"/>
      <c r="L507" s="246"/>
      <c r="M507" s="246"/>
      <c r="N507" s="246"/>
      <c r="O507" s="246"/>
      <c r="P507" s="246"/>
      <c r="Q507" s="246"/>
      <c r="R507" s="246"/>
      <c r="S507" s="197"/>
      <c r="T507" s="197"/>
    </row>
    <row r="508" spans="1:20" ht="13.2">
      <c r="A508" s="244"/>
      <c r="B508" s="244"/>
      <c r="C508" s="245"/>
      <c r="D508" s="200"/>
      <c r="E508" s="246"/>
      <c r="F508" s="246"/>
      <c r="G508" s="246"/>
      <c r="H508" s="246"/>
      <c r="I508" s="246"/>
      <c r="J508" s="246"/>
      <c r="K508" s="246"/>
      <c r="L508" s="246"/>
      <c r="M508" s="246"/>
      <c r="N508" s="246"/>
      <c r="O508" s="246"/>
      <c r="P508" s="246"/>
      <c r="Q508" s="246"/>
      <c r="R508" s="246"/>
      <c r="S508" s="197"/>
      <c r="T508" s="197"/>
    </row>
    <row r="509" spans="1:20" ht="13.2">
      <c r="A509" s="244"/>
      <c r="B509" s="244"/>
      <c r="C509" s="245"/>
      <c r="D509" s="200"/>
      <c r="E509" s="246"/>
      <c r="F509" s="246"/>
      <c r="G509" s="246"/>
      <c r="H509" s="246"/>
      <c r="I509" s="246"/>
      <c r="J509" s="246"/>
      <c r="K509" s="246"/>
      <c r="L509" s="246"/>
      <c r="M509" s="246"/>
      <c r="N509" s="246"/>
      <c r="O509" s="246"/>
      <c r="P509" s="246"/>
      <c r="Q509" s="246"/>
      <c r="R509" s="246"/>
      <c r="S509" s="197"/>
      <c r="T509" s="197"/>
    </row>
    <row r="510" spans="1:20" ht="13.2">
      <c r="A510" s="244"/>
      <c r="B510" s="244"/>
      <c r="C510" s="245"/>
      <c r="D510" s="200"/>
      <c r="E510" s="246"/>
      <c r="F510" s="246"/>
      <c r="G510" s="246"/>
      <c r="H510" s="246"/>
      <c r="I510" s="246"/>
      <c r="J510" s="246"/>
      <c r="K510" s="246"/>
      <c r="L510" s="246"/>
      <c r="M510" s="246"/>
      <c r="N510" s="246"/>
      <c r="O510" s="246"/>
      <c r="P510" s="246"/>
      <c r="Q510" s="246"/>
      <c r="R510" s="246"/>
      <c r="S510" s="197"/>
      <c r="T510" s="197"/>
    </row>
    <row r="511" spans="1:20" ht="13.2">
      <c r="A511" s="244"/>
      <c r="B511" s="244"/>
      <c r="C511" s="245"/>
      <c r="D511" s="200"/>
      <c r="E511" s="246"/>
      <c r="F511" s="246"/>
      <c r="G511" s="246"/>
      <c r="H511" s="246"/>
      <c r="I511" s="246"/>
      <c r="J511" s="246"/>
      <c r="K511" s="246"/>
      <c r="L511" s="246"/>
      <c r="M511" s="246"/>
      <c r="N511" s="246"/>
      <c r="O511" s="246"/>
      <c r="P511" s="246"/>
      <c r="Q511" s="246"/>
      <c r="R511" s="246"/>
      <c r="S511" s="197"/>
      <c r="T511" s="197"/>
    </row>
    <row r="512" spans="1:20" ht="13.2">
      <c r="A512" s="244"/>
      <c r="B512" s="244"/>
      <c r="C512" s="245"/>
      <c r="D512" s="200"/>
      <c r="E512" s="246"/>
      <c r="F512" s="246"/>
      <c r="G512" s="246"/>
      <c r="H512" s="246"/>
      <c r="I512" s="246"/>
      <c r="J512" s="246"/>
      <c r="K512" s="246"/>
      <c r="L512" s="246"/>
      <c r="M512" s="246"/>
      <c r="N512" s="246"/>
      <c r="O512" s="246"/>
      <c r="P512" s="246"/>
      <c r="Q512" s="246"/>
      <c r="R512" s="246"/>
      <c r="S512" s="197"/>
      <c r="T512" s="197"/>
    </row>
    <row r="513" spans="1:20" ht="13.2">
      <c r="A513" s="244"/>
      <c r="B513" s="244"/>
      <c r="C513" s="245"/>
      <c r="D513" s="200"/>
      <c r="E513" s="246"/>
      <c r="F513" s="246"/>
      <c r="G513" s="246"/>
      <c r="H513" s="246"/>
      <c r="I513" s="246"/>
      <c r="J513" s="246"/>
      <c r="K513" s="246"/>
      <c r="L513" s="246"/>
      <c r="M513" s="246"/>
      <c r="N513" s="246"/>
      <c r="O513" s="246"/>
      <c r="P513" s="246"/>
      <c r="Q513" s="246"/>
      <c r="R513" s="246"/>
      <c r="S513" s="197"/>
      <c r="T513" s="197"/>
    </row>
    <row r="514" spans="1:20" ht="13.2">
      <c r="A514" s="244"/>
      <c r="B514" s="244"/>
      <c r="C514" s="245"/>
      <c r="D514" s="200"/>
      <c r="E514" s="246"/>
      <c r="F514" s="246"/>
      <c r="G514" s="246"/>
      <c r="H514" s="246"/>
      <c r="I514" s="246"/>
      <c r="J514" s="246"/>
      <c r="K514" s="246"/>
      <c r="L514" s="246"/>
      <c r="M514" s="246"/>
      <c r="N514" s="246"/>
      <c r="O514" s="246"/>
      <c r="P514" s="246"/>
      <c r="Q514" s="246"/>
      <c r="R514" s="246"/>
      <c r="S514" s="197"/>
      <c r="T514" s="197"/>
    </row>
    <row r="515" spans="1:20" ht="13.2">
      <c r="A515" s="244"/>
      <c r="B515" s="244"/>
      <c r="C515" s="245"/>
      <c r="D515" s="200"/>
      <c r="E515" s="246"/>
      <c r="F515" s="246"/>
      <c r="G515" s="246"/>
      <c r="H515" s="246"/>
      <c r="I515" s="246"/>
      <c r="J515" s="246"/>
      <c r="K515" s="246"/>
      <c r="L515" s="246"/>
      <c r="M515" s="246"/>
      <c r="N515" s="246"/>
      <c r="O515" s="246"/>
      <c r="P515" s="246"/>
      <c r="Q515" s="246"/>
      <c r="R515" s="246"/>
      <c r="S515" s="197"/>
      <c r="T515" s="197"/>
    </row>
    <row r="516" spans="1:20" ht="13.2">
      <c r="A516" s="244"/>
      <c r="B516" s="244"/>
      <c r="C516" s="245"/>
      <c r="D516" s="200"/>
      <c r="E516" s="246"/>
      <c r="F516" s="246"/>
      <c r="G516" s="246"/>
      <c r="H516" s="246"/>
      <c r="I516" s="246"/>
      <c r="J516" s="246"/>
      <c r="K516" s="246"/>
      <c r="L516" s="246"/>
      <c r="M516" s="246"/>
      <c r="N516" s="246"/>
      <c r="O516" s="246"/>
      <c r="P516" s="246"/>
      <c r="Q516" s="246"/>
      <c r="R516" s="246"/>
      <c r="S516" s="197"/>
      <c r="T516" s="197"/>
    </row>
    <row r="517" spans="1:20" ht="13.2">
      <c r="A517" s="244"/>
      <c r="B517" s="244"/>
      <c r="C517" s="245"/>
      <c r="D517" s="200"/>
      <c r="E517" s="246"/>
      <c r="F517" s="246"/>
      <c r="G517" s="246"/>
      <c r="H517" s="246"/>
      <c r="I517" s="246"/>
      <c r="J517" s="246"/>
      <c r="K517" s="246"/>
      <c r="L517" s="246"/>
      <c r="M517" s="246"/>
      <c r="N517" s="246"/>
      <c r="O517" s="246"/>
      <c r="P517" s="246"/>
      <c r="Q517" s="246"/>
      <c r="R517" s="246"/>
      <c r="S517" s="197"/>
      <c r="T517" s="197"/>
    </row>
    <row r="518" spans="1:20" ht="13.2">
      <c r="A518" s="244"/>
      <c r="B518" s="244"/>
      <c r="C518" s="245"/>
      <c r="D518" s="200"/>
      <c r="E518" s="246"/>
      <c r="F518" s="246"/>
      <c r="G518" s="246"/>
      <c r="H518" s="246"/>
      <c r="I518" s="246"/>
      <c r="J518" s="246"/>
      <c r="K518" s="246"/>
      <c r="L518" s="246"/>
      <c r="M518" s="246"/>
      <c r="N518" s="246"/>
      <c r="O518" s="246"/>
      <c r="P518" s="246"/>
      <c r="Q518" s="246"/>
      <c r="R518" s="246"/>
      <c r="S518" s="197"/>
      <c r="T518" s="197"/>
    </row>
    <row r="519" spans="1:20" ht="13.2">
      <c r="A519" s="244"/>
      <c r="B519" s="244"/>
      <c r="C519" s="245"/>
      <c r="D519" s="200"/>
      <c r="E519" s="246"/>
      <c r="F519" s="246"/>
      <c r="G519" s="246"/>
      <c r="H519" s="246"/>
      <c r="I519" s="246"/>
      <c r="J519" s="246"/>
      <c r="K519" s="246"/>
      <c r="L519" s="246"/>
      <c r="M519" s="246"/>
      <c r="N519" s="246"/>
      <c r="O519" s="246"/>
      <c r="P519" s="246"/>
      <c r="Q519" s="246"/>
      <c r="R519" s="246"/>
      <c r="S519" s="197"/>
      <c r="T519" s="197"/>
    </row>
    <row r="520" spans="1:20" ht="13.2">
      <c r="A520" s="244"/>
      <c r="B520" s="244"/>
      <c r="C520" s="245"/>
      <c r="D520" s="200"/>
      <c r="E520" s="246"/>
      <c r="F520" s="246"/>
      <c r="G520" s="246"/>
      <c r="H520" s="246"/>
      <c r="I520" s="246"/>
      <c r="J520" s="246"/>
      <c r="K520" s="246"/>
      <c r="L520" s="246"/>
      <c r="M520" s="246"/>
      <c r="N520" s="246"/>
      <c r="O520" s="246"/>
      <c r="P520" s="246"/>
      <c r="Q520" s="246"/>
      <c r="R520" s="246"/>
      <c r="S520" s="197"/>
      <c r="T520" s="197"/>
    </row>
    <row r="521" spans="1:20" ht="13.2">
      <c r="A521" s="244"/>
      <c r="B521" s="244"/>
      <c r="C521" s="245"/>
      <c r="D521" s="200"/>
      <c r="E521" s="246"/>
      <c r="F521" s="246"/>
      <c r="G521" s="246"/>
      <c r="H521" s="246"/>
      <c r="I521" s="246"/>
      <c r="J521" s="246"/>
      <c r="K521" s="246"/>
      <c r="L521" s="246"/>
      <c r="M521" s="246"/>
      <c r="N521" s="246"/>
      <c r="O521" s="246"/>
      <c r="P521" s="246"/>
      <c r="Q521" s="246"/>
      <c r="R521" s="246"/>
      <c r="S521" s="197"/>
      <c r="T521" s="197"/>
    </row>
    <row r="522" spans="1:20" ht="13.2">
      <c r="A522" s="244"/>
      <c r="B522" s="244"/>
      <c r="C522" s="245"/>
      <c r="D522" s="200"/>
      <c r="E522" s="246"/>
      <c r="F522" s="246"/>
      <c r="G522" s="246"/>
      <c r="H522" s="246"/>
      <c r="I522" s="246"/>
      <c r="J522" s="246"/>
      <c r="K522" s="246"/>
      <c r="L522" s="246"/>
      <c r="M522" s="246"/>
      <c r="N522" s="246"/>
      <c r="O522" s="246"/>
      <c r="P522" s="246"/>
      <c r="Q522" s="246"/>
      <c r="R522" s="246"/>
      <c r="S522" s="197"/>
      <c r="T522" s="197"/>
    </row>
    <row r="523" spans="1:20" ht="13.2">
      <c r="A523" s="244"/>
      <c r="B523" s="244"/>
      <c r="C523" s="245"/>
      <c r="D523" s="200"/>
      <c r="E523" s="246"/>
      <c r="F523" s="246"/>
      <c r="G523" s="246"/>
      <c r="H523" s="246"/>
      <c r="I523" s="246"/>
      <c r="J523" s="246"/>
      <c r="K523" s="246"/>
      <c r="L523" s="246"/>
      <c r="M523" s="246"/>
      <c r="N523" s="246"/>
      <c r="O523" s="246"/>
      <c r="P523" s="246"/>
      <c r="Q523" s="246"/>
      <c r="R523" s="246"/>
      <c r="S523" s="197"/>
      <c r="T523" s="197"/>
    </row>
    <row r="524" spans="1:20" ht="13.2">
      <c r="A524" s="244"/>
      <c r="B524" s="244"/>
      <c r="C524" s="245"/>
      <c r="D524" s="200"/>
      <c r="E524" s="246"/>
      <c r="F524" s="246"/>
      <c r="G524" s="246"/>
      <c r="H524" s="246"/>
      <c r="I524" s="246"/>
      <c r="J524" s="246"/>
      <c r="K524" s="246"/>
      <c r="L524" s="246"/>
      <c r="M524" s="246"/>
      <c r="N524" s="246"/>
      <c r="O524" s="246"/>
      <c r="P524" s="246"/>
      <c r="Q524" s="246"/>
      <c r="R524" s="246"/>
      <c r="S524" s="197"/>
      <c r="T524" s="197"/>
    </row>
    <row r="525" spans="1:20" ht="13.2">
      <c r="A525" s="244"/>
      <c r="B525" s="244"/>
      <c r="C525" s="245"/>
      <c r="D525" s="200"/>
      <c r="E525" s="246"/>
      <c r="F525" s="246"/>
      <c r="G525" s="246"/>
      <c r="H525" s="246"/>
      <c r="I525" s="246"/>
      <c r="J525" s="246"/>
      <c r="K525" s="246"/>
      <c r="L525" s="246"/>
      <c r="M525" s="246"/>
      <c r="N525" s="246"/>
      <c r="O525" s="246"/>
      <c r="P525" s="246"/>
      <c r="Q525" s="246"/>
      <c r="R525" s="246"/>
      <c r="S525" s="197"/>
      <c r="T525" s="197"/>
    </row>
    <row r="526" spans="1:20" ht="13.2">
      <c r="A526" s="244"/>
      <c r="B526" s="244"/>
      <c r="C526" s="245"/>
      <c r="D526" s="200"/>
      <c r="E526" s="246"/>
      <c r="F526" s="246"/>
      <c r="G526" s="246"/>
      <c r="H526" s="246"/>
      <c r="I526" s="246"/>
      <c r="J526" s="246"/>
      <c r="K526" s="246"/>
      <c r="L526" s="246"/>
      <c r="M526" s="246"/>
      <c r="N526" s="246"/>
      <c r="O526" s="246"/>
      <c r="P526" s="246"/>
      <c r="Q526" s="246"/>
      <c r="R526" s="246"/>
      <c r="S526" s="197"/>
      <c r="T526" s="197"/>
    </row>
    <row r="527" spans="1:20" ht="13.2">
      <c r="A527" s="244"/>
      <c r="B527" s="244"/>
      <c r="C527" s="245"/>
      <c r="D527" s="200"/>
      <c r="E527" s="246"/>
      <c r="F527" s="246"/>
      <c r="G527" s="246"/>
      <c r="H527" s="246"/>
      <c r="I527" s="246"/>
      <c r="J527" s="246"/>
      <c r="K527" s="246"/>
      <c r="L527" s="246"/>
      <c r="M527" s="246"/>
      <c r="N527" s="246"/>
      <c r="O527" s="246"/>
      <c r="P527" s="246"/>
      <c r="Q527" s="246"/>
      <c r="R527" s="246"/>
      <c r="S527" s="197"/>
      <c r="T527" s="197"/>
    </row>
    <row r="528" spans="1:20" ht="13.2">
      <c r="A528" s="244"/>
      <c r="B528" s="244"/>
      <c r="C528" s="245"/>
      <c r="D528" s="200"/>
      <c r="E528" s="246"/>
      <c r="F528" s="246"/>
      <c r="G528" s="246"/>
      <c r="H528" s="246"/>
      <c r="I528" s="246"/>
      <c r="J528" s="246"/>
      <c r="K528" s="246"/>
      <c r="L528" s="246"/>
      <c r="M528" s="246"/>
      <c r="N528" s="246"/>
      <c r="O528" s="246"/>
      <c r="P528" s="246"/>
      <c r="Q528" s="246"/>
      <c r="R528" s="246"/>
      <c r="S528" s="197"/>
      <c r="T528" s="197"/>
    </row>
    <row r="529" spans="1:20" ht="13.2">
      <c r="A529" s="244"/>
      <c r="B529" s="244"/>
      <c r="C529" s="245"/>
      <c r="D529" s="200"/>
      <c r="E529" s="246"/>
      <c r="F529" s="246"/>
      <c r="G529" s="246"/>
      <c r="H529" s="246"/>
      <c r="I529" s="246"/>
      <c r="J529" s="246"/>
      <c r="K529" s="246"/>
      <c r="L529" s="246"/>
      <c r="M529" s="246"/>
      <c r="N529" s="246"/>
      <c r="O529" s="246"/>
      <c r="P529" s="246"/>
      <c r="Q529" s="246"/>
      <c r="R529" s="246"/>
      <c r="S529" s="197"/>
      <c r="T529" s="197"/>
    </row>
    <row r="530" spans="1:20" ht="13.2">
      <c r="A530" s="244"/>
      <c r="B530" s="244"/>
      <c r="C530" s="245"/>
      <c r="D530" s="200"/>
      <c r="E530" s="246"/>
      <c r="F530" s="246"/>
      <c r="G530" s="246"/>
      <c r="H530" s="246"/>
      <c r="I530" s="246"/>
      <c r="J530" s="246"/>
      <c r="K530" s="246"/>
      <c r="L530" s="246"/>
      <c r="M530" s="246"/>
      <c r="N530" s="246"/>
      <c r="O530" s="246"/>
      <c r="P530" s="246"/>
      <c r="Q530" s="246"/>
      <c r="R530" s="246"/>
      <c r="S530" s="197"/>
      <c r="T530" s="197"/>
    </row>
    <row r="531" spans="1:20" ht="13.2">
      <c r="A531" s="244"/>
      <c r="B531" s="244"/>
      <c r="C531" s="245"/>
      <c r="D531" s="200"/>
      <c r="E531" s="246"/>
      <c r="F531" s="246"/>
      <c r="G531" s="246"/>
      <c r="H531" s="246"/>
      <c r="I531" s="246"/>
      <c r="J531" s="246"/>
      <c r="K531" s="246"/>
      <c r="L531" s="246"/>
      <c r="M531" s="246"/>
      <c r="N531" s="246"/>
      <c r="O531" s="246"/>
      <c r="P531" s="246"/>
      <c r="Q531" s="246"/>
      <c r="R531" s="246"/>
      <c r="S531" s="197"/>
      <c r="T531" s="197"/>
    </row>
    <row r="532" spans="1:20" ht="13.2">
      <c r="A532" s="244"/>
      <c r="B532" s="244"/>
      <c r="C532" s="245"/>
      <c r="D532" s="200"/>
      <c r="E532" s="246"/>
      <c r="F532" s="246"/>
      <c r="G532" s="246"/>
      <c r="H532" s="246"/>
      <c r="I532" s="246"/>
      <c r="J532" s="246"/>
      <c r="K532" s="246"/>
      <c r="L532" s="246"/>
      <c r="M532" s="246"/>
      <c r="N532" s="246"/>
      <c r="O532" s="246"/>
      <c r="P532" s="246"/>
      <c r="Q532" s="246"/>
      <c r="R532" s="246"/>
      <c r="S532" s="197"/>
      <c r="T532" s="197"/>
    </row>
    <row r="533" spans="1:20" ht="13.2">
      <c r="A533" s="244"/>
      <c r="B533" s="244"/>
      <c r="C533" s="245"/>
      <c r="D533" s="200"/>
      <c r="E533" s="246"/>
      <c r="F533" s="246"/>
      <c r="G533" s="246"/>
      <c r="H533" s="246"/>
      <c r="I533" s="246"/>
      <c r="J533" s="246"/>
      <c r="K533" s="246"/>
      <c r="L533" s="246"/>
      <c r="M533" s="246"/>
      <c r="N533" s="246"/>
      <c r="O533" s="246"/>
      <c r="P533" s="246"/>
      <c r="Q533" s="246"/>
      <c r="R533" s="246"/>
      <c r="S533" s="197"/>
      <c r="T533" s="197"/>
    </row>
    <row r="534" spans="1:20" ht="13.2">
      <c r="A534" s="244"/>
      <c r="B534" s="244"/>
      <c r="C534" s="245"/>
      <c r="D534" s="200"/>
      <c r="E534" s="246"/>
      <c r="F534" s="246"/>
      <c r="G534" s="246"/>
      <c r="H534" s="246"/>
      <c r="I534" s="246"/>
      <c r="J534" s="246"/>
      <c r="K534" s="246"/>
      <c r="L534" s="246"/>
      <c r="M534" s="246"/>
      <c r="N534" s="246"/>
      <c r="O534" s="246"/>
      <c r="P534" s="246"/>
      <c r="Q534" s="246"/>
      <c r="R534" s="246"/>
      <c r="S534" s="197"/>
      <c r="T534" s="197"/>
    </row>
    <row r="535" spans="1:20" ht="13.2">
      <c r="A535" s="244"/>
      <c r="B535" s="244"/>
      <c r="C535" s="245"/>
      <c r="D535" s="200"/>
      <c r="E535" s="246"/>
      <c r="F535" s="246"/>
      <c r="G535" s="246"/>
      <c r="H535" s="246"/>
      <c r="I535" s="246"/>
      <c r="J535" s="246"/>
      <c r="K535" s="246"/>
      <c r="L535" s="246"/>
      <c r="M535" s="246"/>
      <c r="N535" s="246"/>
      <c r="O535" s="246"/>
      <c r="P535" s="246"/>
      <c r="Q535" s="246"/>
      <c r="R535" s="246"/>
      <c r="S535" s="197"/>
      <c r="T535" s="197"/>
    </row>
    <row r="536" spans="1:20" ht="13.2">
      <c r="A536" s="244"/>
      <c r="B536" s="244"/>
      <c r="C536" s="245"/>
      <c r="D536" s="200"/>
      <c r="E536" s="246"/>
      <c r="F536" s="246"/>
      <c r="G536" s="246"/>
      <c r="H536" s="246"/>
      <c r="I536" s="246"/>
      <c r="J536" s="246"/>
      <c r="K536" s="246"/>
      <c r="L536" s="246"/>
      <c r="M536" s="246"/>
      <c r="N536" s="246"/>
      <c r="O536" s="246"/>
      <c r="P536" s="246"/>
      <c r="Q536" s="246"/>
      <c r="R536" s="246"/>
      <c r="S536" s="197"/>
      <c r="T536" s="197"/>
    </row>
    <row r="537" spans="1:20" ht="13.2">
      <c r="A537" s="244"/>
      <c r="B537" s="244"/>
      <c r="C537" s="245"/>
      <c r="D537" s="200"/>
      <c r="E537" s="246"/>
      <c r="F537" s="246"/>
      <c r="G537" s="246"/>
      <c r="H537" s="246"/>
      <c r="I537" s="246"/>
      <c r="J537" s="246"/>
      <c r="K537" s="246"/>
      <c r="L537" s="246"/>
      <c r="M537" s="246"/>
      <c r="N537" s="246"/>
      <c r="O537" s="246"/>
      <c r="P537" s="246"/>
      <c r="Q537" s="246"/>
      <c r="R537" s="246"/>
      <c r="S537" s="197"/>
      <c r="T537" s="197"/>
    </row>
    <row r="538" spans="1:20" ht="13.2">
      <c r="A538" s="244"/>
      <c r="B538" s="244"/>
      <c r="C538" s="245"/>
      <c r="D538" s="200"/>
      <c r="E538" s="246"/>
      <c r="F538" s="246"/>
      <c r="G538" s="246"/>
      <c r="H538" s="246"/>
      <c r="I538" s="246"/>
      <c r="J538" s="246"/>
      <c r="K538" s="246"/>
      <c r="L538" s="246"/>
      <c r="M538" s="246"/>
      <c r="N538" s="246"/>
      <c r="O538" s="246"/>
      <c r="P538" s="246"/>
      <c r="Q538" s="246"/>
      <c r="R538" s="246"/>
      <c r="S538" s="197"/>
      <c r="T538" s="197"/>
    </row>
    <row r="539" spans="1:20" ht="13.2">
      <c r="A539" s="244"/>
      <c r="B539" s="244"/>
      <c r="C539" s="245"/>
      <c r="D539" s="200"/>
      <c r="E539" s="246"/>
      <c r="F539" s="246"/>
      <c r="G539" s="246"/>
      <c r="H539" s="246"/>
      <c r="I539" s="246"/>
      <c r="J539" s="246"/>
      <c r="K539" s="246"/>
      <c r="L539" s="246"/>
      <c r="M539" s="246"/>
      <c r="N539" s="246"/>
      <c r="O539" s="246"/>
      <c r="P539" s="246"/>
      <c r="Q539" s="246"/>
      <c r="R539" s="246"/>
      <c r="S539" s="197"/>
      <c r="T539" s="197"/>
    </row>
    <row r="540" spans="1:20" ht="13.2">
      <c r="A540" s="244"/>
      <c r="B540" s="244"/>
      <c r="C540" s="245"/>
      <c r="D540" s="200"/>
      <c r="E540" s="246"/>
      <c r="F540" s="246"/>
      <c r="G540" s="246"/>
      <c r="H540" s="246"/>
      <c r="I540" s="246"/>
      <c r="J540" s="246"/>
      <c r="K540" s="246"/>
      <c r="L540" s="246"/>
      <c r="M540" s="246"/>
      <c r="N540" s="246"/>
      <c r="O540" s="246"/>
      <c r="P540" s="246"/>
      <c r="Q540" s="246"/>
      <c r="R540" s="246"/>
      <c r="S540" s="197"/>
      <c r="T540" s="197"/>
    </row>
    <row r="541" spans="1:20" ht="13.2">
      <c r="A541" s="244"/>
      <c r="B541" s="244"/>
      <c r="C541" s="245"/>
      <c r="D541" s="200"/>
      <c r="E541" s="246"/>
      <c r="F541" s="246"/>
      <c r="G541" s="246"/>
      <c r="H541" s="246"/>
      <c r="I541" s="246"/>
      <c r="J541" s="246"/>
      <c r="K541" s="246"/>
      <c r="L541" s="246"/>
      <c r="M541" s="246"/>
      <c r="N541" s="246"/>
      <c r="O541" s="246"/>
      <c r="P541" s="246"/>
      <c r="Q541" s="246"/>
      <c r="R541" s="246"/>
      <c r="S541" s="197"/>
      <c r="T541" s="197"/>
    </row>
    <row r="542" spans="1:20" ht="13.2">
      <c r="A542" s="244"/>
      <c r="B542" s="244"/>
      <c r="C542" s="245"/>
      <c r="D542" s="200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/>
      <c r="O542" s="246"/>
      <c r="P542" s="246"/>
      <c r="Q542" s="246"/>
      <c r="R542" s="246"/>
      <c r="S542" s="197"/>
      <c r="T542" s="197"/>
    </row>
    <row r="543" spans="1:20" ht="13.2">
      <c r="A543" s="244"/>
      <c r="B543" s="244"/>
      <c r="C543" s="245"/>
      <c r="D543" s="200"/>
      <c r="E543" s="246"/>
      <c r="F543" s="246"/>
      <c r="G543" s="246"/>
      <c r="H543" s="246"/>
      <c r="I543" s="246"/>
      <c r="J543" s="246"/>
      <c r="K543" s="246"/>
      <c r="L543" s="246"/>
      <c r="M543" s="246"/>
      <c r="N543" s="246"/>
      <c r="O543" s="246"/>
      <c r="P543" s="246"/>
      <c r="Q543" s="246"/>
      <c r="R543" s="246"/>
      <c r="S543" s="197"/>
      <c r="T543" s="197"/>
    </row>
    <row r="544" spans="1:20" ht="13.2">
      <c r="A544" s="244"/>
      <c r="B544" s="244"/>
      <c r="C544" s="245"/>
      <c r="D544" s="200"/>
      <c r="E544" s="246"/>
      <c r="F544" s="246"/>
      <c r="G544" s="246"/>
      <c r="H544" s="246"/>
      <c r="I544" s="246"/>
      <c r="J544" s="246"/>
      <c r="K544" s="246"/>
      <c r="L544" s="246"/>
      <c r="M544" s="246"/>
      <c r="N544" s="246"/>
      <c r="O544" s="246"/>
      <c r="P544" s="246"/>
      <c r="Q544" s="246"/>
      <c r="R544" s="246"/>
      <c r="S544" s="197"/>
      <c r="T544" s="197"/>
    </row>
    <row r="545" spans="1:20" ht="13.2">
      <c r="A545" s="244"/>
      <c r="B545" s="244"/>
      <c r="C545" s="245"/>
      <c r="D545" s="200"/>
      <c r="E545" s="246"/>
      <c r="F545" s="246"/>
      <c r="G545" s="246"/>
      <c r="H545" s="246"/>
      <c r="I545" s="246"/>
      <c r="J545" s="246"/>
      <c r="K545" s="246"/>
      <c r="L545" s="246"/>
      <c r="M545" s="246"/>
      <c r="N545" s="246"/>
      <c r="O545" s="246"/>
      <c r="P545" s="246"/>
      <c r="Q545" s="246"/>
      <c r="R545" s="246"/>
      <c r="S545" s="197"/>
      <c r="T545" s="197"/>
    </row>
    <row r="546" spans="1:20" ht="13.2">
      <c r="A546" s="244"/>
      <c r="B546" s="244"/>
      <c r="C546" s="245"/>
      <c r="D546" s="200"/>
      <c r="E546" s="246"/>
      <c r="F546" s="246"/>
      <c r="G546" s="246"/>
      <c r="H546" s="246"/>
      <c r="I546" s="246"/>
      <c r="J546" s="246"/>
      <c r="K546" s="246"/>
      <c r="L546" s="246"/>
      <c r="M546" s="246"/>
      <c r="N546" s="246"/>
      <c r="O546" s="246"/>
      <c r="P546" s="246"/>
      <c r="Q546" s="246"/>
      <c r="R546" s="246"/>
      <c r="S546" s="197"/>
      <c r="T546" s="197"/>
    </row>
    <row r="547" spans="1:20" ht="13.2">
      <c r="A547" s="244"/>
      <c r="B547" s="244"/>
      <c r="C547" s="245"/>
      <c r="D547" s="200"/>
      <c r="E547" s="246"/>
      <c r="F547" s="246"/>
      <c r="G547" s="246"/>
      <c r="H547" s="246"/>
      <c r="I547" s="246"/>
      <c r="J547" s="246"/>
      <c r="K547" s="246"/>
      <c r="L547" s="246"/>
      <c r="M547" s="246"/>
      <c r="N547" s="246"/>
      <c r="O547" s="246"/>
      <c r="P547" s="246"/>
      <c r="Q547" s="246"/>
      <c r="R547" s="246"/>
      <c r="S547" s="197"/>
      <c r="T547" s="197"/>
    </row>
    <row r="548" spans="1:20" ht="13.2">
      <c r="A548" s="244"/>
      <c r="B548" s="244"/>
      <c r="C548" s="245"/>
      <c r="D548" s="200"/>
      <c r="E548" s="246"/>
      <c r="F548" s="246"/>
      <c r="G548" s="246"/>
      <c r="H548" s="246"/>
      <c r="I548" s="246"/>
      <c r="J548" s="246"/>
      <c r="K548" s="246"/>
      <c r="L548" s="246"/>
      <c r="M548" s="246"/>
      <c r="N548" s="246"/>
      <c r="O548" s="246"/>
      <c r="P548" s="246"/>
      <c r="Q548" s="246"/>
      <c r="R548" s="246"/>
      <c r="S548" s="197"/>
      <c r="T548" s="197"/>
    </row>
    <row r="549" spans="1:20" ht="13.2">
      <c r="A549" s="244"/>
      <c r="B549" s="244"/>
      <c r="C549" s="245"/>
      <c r="D549" s="200"/>
      <c r="E549" s="246"/>
      <c r="F549" s="246"/>
      <c r="G549" s="246"/>
      <c r="H549" s="246"/>
      <c r="I549" s="246"/>
      <c r="J549" s="246"/>
      <c r="K549" s="246"/>
      <c r="L549" s="246"/>
      <c r="M549" s="246"/>
      <c r="N549" s="246"/>
      <c r="O549" s="246"/>
      <c r="P549" s="246"/>
      <c r="Q549" s="246"/>
      <c r="R549" s="246"/>
      <c r="S549" s="197"/>
      <c r="T549" s="197"/>
    </row>
    <row r="550" spans="1:20" ht="13.2">
      <c r="A550" s="244"/>
      <c r="B550" s="244"/>
      <c r="C550" s="245"/>
      <c r="D550" s="200"/>
      <c r="E550" s="246"/>
      <c r="F550" s="246"/>
      <c r="G550" s="246"/>
      <c r="H550" s="246"/>
      <c r="I550" s="246"/>
      <c r="J550" s="246"/>
      <c r="K550" s="246"/>
      <c r="L550" s="246"/>
      <c r="M550" s="246"/>
      <c r="N550" s="246"/>
      <c r="O550" s="246"/>
      <c r="P550" s="246"/>
      <c r="Q550" s="246"/>
      <c r="R550" s="246"/>
      <c r="S550" s="197"/>
      <c r="T550" s="197"/>
    </row>
    <row r="551" spans="1:20" ht="13.2">
      <c r="A551" s="244"/>
      <c r="B551" s="244"/>
      <c r="C551" s="245"/>
      <c r="D551" s="200"/>
      <c r="E551" s="246"/>
      <c r="F551" s="246"/>
      <c r="G551" s="246"/>
      <c r="H551" s="246"/>
      <c r="I551" s="246"/>
      <c r="J551" s="246"/>
      <c r="K551" s="246"/>
      <c r="L551" s="246"/>
      <c r="M551" s="246"/>
      <c r="N551" s="246"/>
      <c r="O551" s="246"/>
      <c r="P551" s="246"/>
      <c r="Q551" s="246"/>
      <c r="R551" s="246"/>
      <c r="S551" s="197"/>
      <c r="T551" s="197"/>
    </row>
    <row r="552" spans="1:20" ht="13.2">
      <c r="A552" s="244"/>
      <c r="B552" s="244"/>
      <c r="C552" s="245"/>
      <c r="D552" s="200"/>
      <c r="E552" s="246"/>
      <c r="F552" s="246"/>
      <c r="G552" s="246"/>
      <c r="H552" s="246"/>
      <c r="I552" s="246"/>
      <c r="J552" s="246"/>
      <c r="K552" s="246"/>
      <c r="L552" s="246"/>
      <c r="M552" s="246"/>
      <c r="N552" s="246"/>
      <c r="O552" s="246"/>
      <c r="P552" s="246"/>
      <c r="Q552" s="246"/>
      <c r="R552" s="246"/>
      <c r="S552" s="197"/>
      <c r="T552" s="197"/>
    </row>
    <row r="553" spans="1:20" ht="13.2">
      <c r="A553" s="244"/>
      <c r="B553" s="244"/>
      <c r="C553" s="245"/>
      <c r="D553" s="200"/>
      <c r="E553" s="246"/>
      <c r="F553" s="246"/>
      <c r="G553" s="246"/>
      <c r="H553" s="246"/>
      <c r="I553" s="246"/>
      <c r="J553" s="246"/>
      <c r="K553" s="246"/>
      <c r="L553" s="246"/>
      <c r="M553" s="246"/>
      <c r="N553" s="246"/>
      <c r="O553" s="246"/>
      <c r="P553" s="246"/>
      <c r="Q553" s="246"/>
      <c r="R553" s="246"/>
      <c r="S553" s="197"/>
      <c r="T553" s="197"/>
    </row>
    <row r="554" spans="1:20" ht="13.2">
      <c r="A554" s="244"/>
      <c r="B554" s="244"/>
      <c r="C554" s="245"/>
      <c r="D554" s="200"/>
      <c r="E554" s="246"/>
      <c r="F554" s="246"/>
      <c r="G554" s="246"/>
      <c r="H554" s="246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197"/>
      <c r="T554" s="197"/>
    </row>
    <row r="555" spans="1:20" ht="13.2">
      <c r="A555" s="244"/>
      <c r="B555" s="244"/>
      <c r="C555" s="245"/>
      <c r="D555" s="200"/>
      <c r="E555" s="246"/>
      <c r="F555" s="246"/>
      <c r="G555" s="246"/>
      <c r="H555" s="246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197"/>
      <c r="T555" s="197"/>
    </row>
    <row r="556" spans="1:20" ht="13.2">
      <c r="A556" s="244"/>
      <c r="B556" s="244"/>
      <c r="C556" s="245"/>
      <c r="D556" s="200"/>
      <c r="E556" s="246"/>
      <c r="F556" s="246"/>
      <c r="G556" s="246"/>
      <c r="H556" s="246"/>
      <c r="I556" s="246"/>
      <c r="J556" s="246"/>
      <c r="K556" s="246"/>
      <c r="L556" s="246"/>
      <c r="M556" s="246"/>
      <c r="N556" s="246"/>
      <c r="O556" s="246"/>
      <c r="P556" s="246"/>
      <c r="Q556" s="246"/>
      <c r="R556" s="246"/>
      <c r="S556" s="197"/>
      <c r="T556" s="197"/>
    </row>
    <row r="557" spans="1:20" ht="13.2">
      <c r="A557" s="244"/>
      <c r="B557" s="244"/>
      <c r="C557" s="245"/>
      <c r="D557" s="200"/>
      <c r="E557" s="246"/>
      <c r="F557" s="246"/>
      <c r="G557" s="246"/>
      <c r="H557" s="246"/>
      <c r="I557" s="246"/>
      <c r="J557" s="246"/>
      <c r="K557" s="246"/>
      <c r="L557" s="246"/>
      <c r="M557" s="246"/>
      <c r="N557" s="246"/>
      <c r="O557" s="246"/>
      <c r="P557" s="246"/>
      <c r="Q557" s="246"/>
      <c r="R557" s="246"/>
      <c r="S557" s="197"/>
      <c r="T557" s="197"/>
    </row>
    <row r="558" spans="1:20" ht="13.2">
      <c r="A558" s="244"/>
      <c r="B558" s="244"/>
      <c r="C558" s="245"/>
      <c r="D558" s="200"/>
      <c r="E558" s="246"/>
      <c r="F558" s="246"/>
      <c r="G558" s="246"/>
      <c r="H558" s="246"/>
      <c r="I558" s="246"/>
      <c r="J558" s="246"/>
      <c r="K558" s="246"/>
      <c r="L558" s="246"/>
      <c r="M558" s="246"/>
      <c r="N558" s="246"/>
      <c r="O558" s="246"/>
      <c r="P558" s="246"/>
      <c r="Q558" s="246"/>
      <c r="R558" s="246"/>
      <c r="S558" s="197"/>
      <c r="T558" s="197"/>
    </row>
    <row r="559" spans="1:20" ht="13.2">
      <c r="A559" s="244"/>
      <c r="B559" s="244"/>
      <c r="C559" s="245"/>
      <c r="D559" s="200"/>
      <c r="E559" s="246"/>
      <c r="F559" s="246"/>
      <c r="G559" s="246"/>
      <c r="H559" s="246"/>
      <c r="I559" s="246"/>
      <c r="J559" s="246"/>
      <c r="K559" s="246"/>
      <c r="L559" s="246"/>
      <c r="M559" s="246"/>
      <c r="N559" s="246"/>
      <c r="O559" s="246"/>
      <c r="P559" s="246"/>
      <c r="Q559" s="246"/>
      <c r="R559" s="246"/>
      <c r="S559" s="197"/>
      <c r="T559" s="197"/>
    </row>
    <row r="560" spans="1:20" ht="13.2">
      <c r="A560" s="244"/>
      <c r="B560" s="244"/>
      <c r="C560" s="245"/>
      <c r="D560" s="200"/>
      <c r="E560" s="246"/>
      <c r="F560" s="246"/>
      <c r="G560" s="246"/>
      <c r="H560" s="246"/>
      <c r="I560" s="246"/>
      <c r="J560" s="246"/>
      <c r="K560" s="246"/>
      <c r="L560" s="246"/>
      <c r="M560" s="246"/>
      <c r="N560" s="246"/>
      <c r="O560" s="246"/>
      <c r="P560" s="246"/>
      <c r="Q560" s="246"/>
      <c r="R560" s="246"/>
      <c r="S560" s="197"/>
      <c r="T560" s="197"/>
    </row>
    <row r="561" spans="1:20" ht="13.2">
      <c r="A561" s="244"/>
      <c r="B561" s="244"/>
      <c r="C561" s="245"/>
      <c r="D561" s="200"/>
      <c r="E561" s="246"/>
      <c r="F561" s="246"/>
      <c r="G561" s="246"/>
      <c r="H561" s="246"/>
      <c r="I561" s="246"/>
      <c r="J561" s="246"/>
      <c r="K561" s="246"/>
      <c r="L561" s="246"/>
      <c r="M561" s="246"/>
      <c r="N561" s="246"/>
      <c r="O561" s="246"/>
      <c r="P561" s="246"/>
      <c r="Q561" s="246"/>
      <c r="R561" s="246"/>
      <c r="S561" s="197"/>
      <c r="T561" s="197"/>
    </row>
    <row r="562" spans="1:20" ht="13.2">
      <c r="A562" s="244"/>
      <c r="B562" s="244"/>
      <c r="C562" s="245"/>
      <c r="D562" s="200"/>
      <c r="E562" s="246"/>
      <c r="F562" s="246"/>
      <c r="G562" s="246"/>
      <c r="H562" s="246"/>
      <c r="I562" s="246"/>
      <c r="J562" s="246"/>
      <c r="K562" s="246"/>
      <c r="L562" s="246"/>
      <c r="M562" s="246"/>
      <c r="N562" s="246"/>
      <c r="O562" s="246"/>
      <c r="P562" s="246"/>
      <c r="Q562" s="246"/>
      <c r="R562" s="246"/>
      <c r="S562" s="197"/>
      <c r="T562" s="197"/>
    </row>
    <row r="563" spans="1:20" ht="13.2">
      <c r="A563" s="244"/>
      <c r="B563" s="244"/>
      <c r="C563" s="245"/>
      <c r="D563" s="200"/>
      <c r="E563" s="246"/>
      <c r="F563" s="246"/>
      <c r="G563" s="246"/>
      <c r="H563" s="246"/>
      <c r="I563" s="246"/>
      <c r="J563" s="246"/>
      <c r="K563" s="246"/>
      <c r="L563" s="246"/>
      <c r="M563" s="246"/>
      <c r="N563" s="246"/>
      <c r="O563" s="246"/>
      <c r="P563" s="246"/>
      <c r="Q563" s="246"/>
      <c r="R563" s="246"/>
      <c r="S563" s="197"/>
      <c r="T563" s="197"/>
    </row>
    <row r="564" spans="1:20" ht="13.2">
      <c r="A564" s="244"/>
      <c r="B564" s="244"/>
      <c r="C564" s="245"/>
      <c r="D564" s="200"/>
      <c r="E564" s="246"/>
      <c r="F564" s="246"/>
      <c r="G564" s="246"/>
      <c r="H564" s="246"/>
      <c r="I564" s="246"/>
      <c r="J564" s="246"/>
      <c r="K564" s="246"/>
      <c r="L564" s="246"/>
      <c r="M564" s="246"/>
      <c r="N564" s="246"/>
      <c r="O564" s="246"/>
      <c r="P564" s="246"/>
      <c r="Q564" s="246"/>
      <c r="R564" s="246"/>
      <c r="S564" s="197"/>
      <c r="T564" s="197"/>
    </row>
    <row r="565" spans="1:20" ht="13.2">
      <c r="A565" s="244"/>
      <c r="B565" s="244"/>
      <c r="C565" s="245"/>
      <c r="D565" s="200"/>
      <c r="E565" s="246"/>
      <c r="F565" s="246"/>
      <c r="G565" s="246"/>
      <c r="H565" s="246"/>
      <c r="I565" s="246"/>
      <c r="J565" s="246"/>
      <c r="K565" s="246"/>
      <c r="L565" s="246"/>
      <c r="M565" s="246"/>
      <c r="N565" s="246"/>
      <c r="O565" s="246"/>
      <c r="P565" s="246"/>
      <c r="Q565" s="246"/>
      <c r="R565" s="246"/>
      <c r="S565" s="197"/>
      <c r="T565" s="197"/>
    </row>
    <row r="566" spans="1:20" ht="13.2">
      <c r="A566" s="244"/>
      <c r="B566" s="244"/>
      <c r="C566" s="245"/>
      <c r="D566" s="200"/>
      <c r="E566" s="246"/>
      <c r="F566" s="246"/>
      <c r="G566" s="246"/>
      <c r="H566" s="246"/>
      <c r="I566" s="246"/>
      <c r="J566" s="246"/>
      <c r="K566" s="246"/>
      <c r="L566" s="246"/>
      <c r="M566" s="246"/>
      <c r="N566" s="246"/>
      <c r="O566" s="246"/>
      <c r="P566" s="246"/>
      <c r="Q566" s="246"/>
      <c r="R566" s="246"/>
      <c r="S566" s="197"/>
      <c r="T566" s="197"/>
    </row>
    <row r="567" spans="1:20" ht="13.2">
      <c r="A567" s="244"/>
      <c r="B567" s="244"/>
      <c r="C567" s="245"/>
      <c r="D567" s="200"/>
      <c r="E567" s="246"/>
      <c r="F567" s="246"/>
      <c r="G567" s="246"/>
      <c r="H567" s="246"/>
      <c r="I567" s="246"/>
      <c r="J567" s="246"/>
      <c r="K567" s="246"/>
      <c r="L567" s="246"/>
      <c r="M567" s="246"/>
      <c r="N567" s="246"/>
      <c r="O567" s="246"/>
      <c r="P567" s="246"/>
      <c r="Q567" s="246"/>
      <c r="R567" s="246"/>
      <c r="S567" s="197"/>
      <c r="T567" s="197"/>
    </row>
    <row r="568" spans="1:20" ht="13.2">
      <c r="A568" s="244"/>
      <c r="B568" s="244"/>
      <c r="C568" s="245"/>
      <c r="D568" s="200"/>
      <c r="E568" s="246"/>
      <c r="F568" s="246"/>
      <c r="G568" s="246"/>
      <c r="H568" s="246"/>
      <c r="I568" s="246"/>
      <c r="J568" s="246"/>
      <c r="K568" s="246"/>
      <c r="L568" s="246"/>
      <c r="M568" s="246"/>
      <c r="N568" s="246"/>
      <c r="O568" s="246"/>
      <c r="P568" s="246"/>
      <c r="Q568" s="246"/>
      <c r="R568" s="246"/>
      <c r="S568" s="197"/>
      <c r="T568" s="197"/>
    </row>
    <row r="569" spans="1:20" ht="13.2">
      <c r="A569" s="244"/>
      <c r="B569" s="244"/>
      <c r="C569" s="245"/>
      <c r="D569" s="200"/>
      <c r="E569" s="246"/>
      <c r="F569" s="246"/>
      <c r="G569" s="246"/>
      <c r="H569" s="246"/>
      <c r="I569" s="246"/>
      <c r="J569" s="246"/>
      <c r="K569" s="246"/>
      <c r="L569" s="246"/>
      <c r="M569" s="246"/>
      <c r="N569" s="246"/>
      <c r="O569" s="246"/>
      <c r="P569" s="246"/>
      <c r="Q569" s="246"/>
      <c r="R569" s="246"/>
      <c r="S569" s="197"/>
      <c r="T569" s="197"/>
    </row>
    <row r="570" spans="1:20" ht="13.2">
      <c r="A570" s="244"/>
      <c r="B570" s="244"/>
      <c r="C570" s="245"/>
      <c r="D570" s="200"/>
      <c r="E570" s="246"/>
      <c r="F570" s="246"/>
      <c r="G570" s="246"/>
      <c r="H570" s="246"/>
      <c r="I570" s="246"/>
      <c r="J570" s="246"/>
      <c r="K570" s="246"/>
      <c r="L570" s="246"/>
      <c r="M570" s="246"/>
      <c r="N570" s="246"/>
      <c r="O570" s="246"/>
      <c r="P570" s="246"/>
      <c r="Q570" s="246"/>
      <c r="R570" s="246"/>
      <c r="S570" s="197"/>
      <c r="T570" s="197"/>
    </row>
    <row r="571" spans="1:20" ht="13.2">
      <c r="A571" s="244"/>
      <c r="B571" s="244"/>
      <c r="C571" s="245"/>
      <c r="D571" s="200"/>
      <c r="E571" s="246"/>
      <c r="F571" s="246"/>
      <c r="G571" s="246"/>
      <c r="H571" s="246"/>
      <c r="I571" s="246"/>
      <c r="J571" s="246"/>
      <c r="K571" s="246"/>
      <c r="L571" s="246"/>
      <c r="M571" s="246"/>
      <c r="N571" s="246"/>
      <c r="O571" s="246"/>
      <c r="P571" s="246"/>
      <c r="Q571" s="246"/>
      <c r="R571" s="246"/>
      <c r="S571" s="197"/>
      <c r="T571" s="197"/>
    </row>
    <row r="572" spans="1:20" ht="13.2">
      <c r="A572" s="244"/>
      <c r="B572" s="244"/>
      <c r="C572" s="245"/>
      <c r="D572" s="200"/>
      <c r="E572" s="246"/>
      <c r="F572" s="246"/>
      <c r="G572" s="246"/>
      <c r="H572" s="246"/>
      <c r="I572" s="246"/>
      <c r="J572" s="246"/>
      <c r="K572" s="246"/>
      <c r="L572" s="246"/>
      <c r="M572" s="246"/>
      <c r="N572" s="246"/>
      <c r="O572" s="246"/>
      <c r="P572" s="246"/>
      <c r="Q572" s="246"/>
      <c r="R572" s="246"/>
      <c r="S572" s="197"/>
      <c r="T572" s="197"/>
    </row>
    <row r="573" spans="1:20" ht="13.2">
      <c r="A573" s="244"/>
      <c r="B573" s="244"/>
      <c r="C573" s="245"/>
      <c r="D573" s="200"/>
      <c r="E573" s="246"/>
      <c r="F573" s="246"/>
      <c r="G573" s="246"/>
      <c r="H573" s="246"/>
      <c r="I573" s="246"/>
      <c r="J573" s="246"/>
      <c r="K573" s="246"/>
      <c r="L573" s="246"/>
      <c r="M573" s="246"/>
      <c r="N573" s="246"/>
      <c r="O573" s="246"/>
      <c r="P573" s="246"/>
      <c r="Q573" s="246"/>
      <c r="R573" s="246"/>
      <c r="S573" s="197"/>
      <c r="T573" s="197"/>
    </row>
    <row r="574" spans="1:20" ht="13.2">
      <c r="A574" s="244"/>
      <c r="B574" s="244"/>
      <c r="C574" s="245"/>
      <c r="D574" s="200"/>
      <c r="E574" s="246"/>
      <c r="F574" s="246"/>
      <c r="G574" s="246"/>
      <c r="H574" s="246"/>
      <c r="I574" s="246"/>
      <c r="J574" s="246"/>
      <c r="K574" s="246"/>
      <c r="L574" s="246"/>
      <c r="M574" s="246"/>
      <c r="N574" s="246"/>
      <c r="O574" s="246"/>
      <c r="P574" s="246"/>
      <c r="Q574" s="246"/>
      <c r="R574" s="246"/>
      <c r="S574" s="197"/>
      <c r="T574" s="197"/>
    </row>
    <row r="575" spans="1:20" ht="13.2">
      <c r="A575" s="244"/>
      <c r="B575" s="244"/>
      <c r="C575" s="245"/>
      <c r="D575" s="200"/>
      <c r="E575" s="246"/>
      <c r="F575" s="246"/>
      <c r="G575" s="246"/>
      <c r="H575" s="246"/>
      <c r="I575" s="246"/>
      <c r="J575" s="246"/>
      <c r="K575" s="246"/>
      <c r="L575" s="246"/>
      <c r="M575" s="246"/>
      <c r="N575" s="246"/>
      <c r="O575" s="246"/>
      <c r="P575" s="246"/>
      <c r="Q575" s="246"/>
      <c r="R575" s="246"/>
      <c r="S575" s="197"/>
      <c r="T575" s="197"/>
    </row>
    <row r="576" spans="1:20" ht="13.2">
      <c r="A576" s="244"/>
      <c r="B576" s="244"/>
      <c r="C576" s="245"/>
      <c r="D576" s="200"/>
      <c r="E576" s="246"/>
      <c r="F576" s="246"/>
      <c r="G576" s="246"/>
      <c r="H576" s="246"/>
      <c r="I576" s="246"/>
      <c r="J576" s="246"/>
      <c r="K576" s="246"/>
      <c r="L576" s="246"/>
      <c r="M576" s="246"/>
      <c r="N576" s="246"/>
      <c r="O576" s="246"/>
      <c r="P576" s="246"/>
      <c r="Q576" s="246"/>
      <c r="R576" s="246"/>
      <c r="S576" s="197"/>
      <c r="T576" s="197"/>
    </row>
    <row r="577" spans="1:20" ht="13.2">
      <c r="A577" s="244"/>
      <c r="B577" s="244"/>
      <c r="C577" s="245"/>
      <c r="D577" s="200"/>
      <c r="E577" s="246"/>
      <c r="F577" s="246"/>
      <c r="G577" s="246"/>
      <c r="H577" s="246"/>
      <c r="I577" s="246"/>
      <c r="J577" s="246"/>
      <c r="K577" s="246"/>
      <c r="L577" s="246"/>
      <c r="M577" s="246"/>
      <c r="N577" s="246"/>
      <c r="O577" s="246"/>
      <c r="P577" s="246"/>
      <c r="Q577" s="246"/>
      <c r="R577" s="246"/>
      <c r="S577" s="197"/>
      <c r="T577" s="197"/>
    </row>
    <row r="578" spans="1:20" ht="13.2">
      <c r="A578" s="244"/>
      <c r="B578" s="244"/>
      <c r="C578" s="245"/>
      <c r="D578" s="200"/>
      <c r="E578" s="246"/>
      <c r="F578" s="246"/>
      <c r="G578" s="246"/>
      <c r="H578" s="246"/>
      <c r="I578" s="246"/>
      <c r="J578" s="246"/>
      <c r="K578" s="246"/>
      <c r="L578" s="246"/>
      <c r="M578" s="246"/>
      <c r="N578" s="246"/>
      <c r="O578" s="246"/>
      <c r="P578" s="246"/>
      <c r="Q578" s="246"/>
      <c r="R578" s="246"/>
      <c r="S578" s="197"/>
      <c r="T578" s="197"/>
    </row>
    <row r="579" spans="1:20" ht="13.2">
      <c r="A579" s="244"/>
      <c r="B579" s="244"/>
      <c r="C579" s="245"/>
      <c r="D579" s="200"/>
      <c r="E579" s="246"/>
      <c r="F579" s="246"/>
      <c r="G579" s="246"/>
      <c r="H579" s="246"/>
      <c r="I579" s="246"/>
      <c r="J579" s="246"/>
      <c r="K579" s="246"/>
      <c r="L579" s="246"/>
      <c r="M579" s="246"/>
      <c r="N579" s="246"/>
      <c r="O579" s="246"/>
      <c r="P579" s="246"/>
      <c r="Q579" s="246"/>
      <c r="R579" s="246"/>
      <c r="S579" s="197"/>
      <c r="T579" s="197"/>
    </row>
    <row r="580" spans="1:20" ht="13.2">
      <c r="A580" s="244"/>
      <c r="B580" s="244"/>
      <c r="C580" s="245"/>
      <c r="D580" s="200"/>
      <c r="E580" s="246"/>
      <c r="F580" s="246"/>
      <c r="G580" s="246"/>
      <c r="H580" s="246"/>
      <c r="I580" s="246"/>
      <c r="J580" s="246"/>
      <c r="K580" s="246"/>
      <c r="L580" s="246"/>
      <c r="M580" s="246"/>
      <c r="N580" s="246"/>
      <c r="O580" s="246"/>
      <c r="P580" s="246"/>
      <c r="Q580" s="246"/>
      <c r="R580" s="246"/>
      <c r="S580" s="197"/>
      <c r="T580" s="197"/>
    </row>
    <row r="581" spans="1:20" ht="13.2">
      <c r="A581" s="244"/>
      <c r="B581" s="244"/>
      <c r="C581" s="245"/>
      <c r="D581" s="200"/>
      <c r="E581" s="246"/>
      <c r="F581" s="246"/>
      <c r="G581" s="246"/>
      <c r="H581" s="246"/>
      <c r="I581" s="246"/>
      <c r="J581" s="246"/>
      <c r="K581" s="246"/>
      <c r="L581" s="246"/>
      <c r="M581" s="246"/>
      <c r="N581" s="246"/>
      <c r="O581" s="246"/>
      <c r="P581" s="246"/>
      <c r="Q581" s="246"/>
      <c r="R581" s="246"/>
      <c r="S581" s="197"/>
      <c r="T581" s="197"/>
    </row>
    <row r="582" spans="1:20" ht="13.2">
      <c r="A582" s="244"/>
      <c r="B582" s="244"/>
      <c r="C582" s="245"/>
      <c r="D582" s="200"/>
      <c r="E582" s="246"/>
      <c r="F582" s="246"/>
      <c r="G582" s="246"/>
      <c r="H582" s="246"/>
      <c r="I582" s="246"/>
      <c r="J582" s="246"/>
      <c r="K582" s="246"/>
      <c r="L582" s="246"/>
      <c r="M582" s="246"/>
      <c r="N582" s="246"/>
      <c r="O582" s="246"/>
      <c r="P582" s="246"/>
      <c r="Q582" s="246"/>
      <c r="R582" s="246"/>
      <c r="S582" s="197"/>
      <c r="T582" s="197"/>
    </row>
    <row r="583" spans="1:20" ht="13.2">
      <c r="A583" s="244"/>
      <c r="B583" s="244"/>
      <c r="C583" s="245"/>
      <c r="D583" s="200"/>
      <c r="E583" s="246"/>
      <c r="F583" s="246"/>
      <c r="G583" s="246"/>
      <c r="H583" s="246"/>
      <c r="I583" s="246"/>
      <c r="J583" s="246"/>
      <c r="K583" s="246"/>
      <c r="L583" s="246"/>
      <c r="M583" s="246"/>
      <c r="N583" s="246"/>
      <c r="O583" s="246"/>
      <c r="P583" s="246"/>
      <c r="Q583" s="246"/>
      <c r="R583" s="246"/>
      <c r="S583" s="197"/>
      <c r="T583" s="197"/>
    </row>
    <row r="584" spans="1:20" ht="13.2">
      <c r="A584" s="244"/>
      <c r="B584" s="244"/>
      <c r="C584" s="245"/>
      <c r="D584" s="200"/>
      <c r="E584" s="246"/>
      <c r="F584" s="246"/>
      <c r="G584" s="246"/>
      <c r="H584" s="246"/>
      <c r="I584" s="246"/>
      <c r="J584" s="246"/>
      <c r="K584" s="246"/>
      <c r="L584" s="246"/>
      <c r="M584" s="246"/>
      <c r="N584" s="246"/>
      <c r="O584" s="246"/>
      <c r="P584" s="246"/>
      <c r="Q584" s="246"/>
      <c r="R584" s="246"/>
      <c r="S584" s="197"/>
      <c r="T584" s="197"/>
    </row>
    <row r="585" spans="1:20" ht="13.2">
      <c r="A585" s="244"/>
      <c r="B585" s="244"/>
      <c r="C585" s="245"/>
      <c r="D585" s="200"/>
      <c r="E585" s="246"/>
      <c r="F585" s="246"/>
      <c r="G585" s="246"/>
      <c r="H585" s="246"/>
      <c r="I585" s="246"/>
      <c r="J585" s="246"/>
      <c r="K585" s="246"/>
      <c r="L585" s="246"/>
      <c r="M585" s="246"/>
      <c r="N585" s="246"/>
      <c r="O585" s="246"/>
      <c r="P585" s="246"/>
      <c r="Q585" s="246"/>
      <c r="R585" s="246"/>
      <c r="S585" s="197"/>
      <c r="T585" s="197"/>
    </row>
    <row r="586" spans="1:20" ht="13.2">
      <c r="A586" s="244"/>
      <c r="B586" s="244"/>
      <c r="C586" s="245"/>
      <c r="D586" s="200"/>
      <c r="E586" s="246"/>
      <c r="F586" s="246"/>
      <c r="G586" s="246"/>
      <c r="H586" s="246"/>
      <c r="I586" s="246"/>
      <c r="J586" s="246"/>
      <c r="K586" s="246"/>
      <c r="L586" s="246"/>
      <c r="M586" s="246"/>
      <c r="N586" s="246"/>
      <c r="O586" s="246"/>
      <c r="P586" s="246"/>
      <c r="Q586" s="246"/>
      <c r="R586" s="246"/>
      <c r="S586" s="197"/>
      <c r="T586" s="197"/>
    </row>
    <row r="587" spans="1:20" ht="13.2">
      <c r="A587" s="244"/>
      <c r="B587" s="244"/>
      <c r="C587" s="245"/>
      <c r="D587" s="200"/>
      <c r="E587" s="246"/>
      <c r="F587" s="246"/>
      <c r="G587" s="246"/>
      <c r="H587" s="246"/>
      <c r="I587" s="246"/>
      <c r="J587" s="246"/>
      <c r="K587" s="246"/>
      <c r="L587" s="246"/>
      <c r="M587" s="246"/>
      <c r="N587" s="246"/>
      <c r="O587" s="246"/>
      <c r="P587" s="246"/>
      <c r="Q587" s="246"/>
      <c r="R587" s="246"/>
      <c r="S587" s="197"/>
      <c r="T587" s="197"/>
    </row>
    <row r="588" spans="1:20" ht="13.2">
      <c r="A588" s="244"/>
      <c r="B588" s="244"/>
      <c r="C588" s="245"/>
      <c r="D588" s="200"/>
      <c r="E588" s="246"/>
      <c r="F588" s="246"/>
      <c r="G588" s="246"/>
      <c r="H588" s="246"/>
      <c r="I588" s="246"/>
      <c r="J588" s="246"/>
      <c r="K588" s="246"/>
      <c r="L588" s="246"/>
      <c r="M588" s="246"/>
      <c r="N588" s="246"/>
      <c r="O588" s="246"/>
      <c r="P588" s="246"/>
      <c r="Q588" s="246"/>
      <c r="R588" s="246"/>
      <c r="S588" s="197"/>
      <c r="T588" s="197"/>
    </row>
    <row r="589" spans="1:20" ht="13.2">
      <c r="A589" s="244"/>
      <c r="B589" s="244"/>
      <c r="C589" s="245"/>
      <c r="D589" s="200"/>
      <c r="E589" s="246"/>
      <c r="F589" s="246"/>
      <c r="G589" s="246"/>
      <c r="H589" s="246"/>
      <c r="I589" s="246"/>
      <c r="J589" s="246"/>
      <c r="K589" s="246"/>
      <c r="L589" s="246"/>
      <c r="M589" s="246"/>
      <c r="N589" s="246"/>
      <c r="O589" s="246"/>
      <c r="P589" s="246"/>
      <c r="Q589" s="246"/>
      <c r="R589" s="246"/>
      <c r="S589" s="197"/>
      <c r="T589" s="197"/>
    </row>
    <row r="590" spans="1:20" ht="13.2">
      <c r="A590" s="244"/>
      <c r="B590" s="244"/>
      <c r="C590" s="245"/>
      <c r="D590" s="200"/>
      <c r="E590" s="246"/>
      <c r="F590" s="246"/>
      <c r="G590" s="246"/>
      <c r="H590" s="246"/>
      <c r="I590" s="246"/>
      <c r="J590" s="246"/>
      <c r="K590" s="246"/>
      <c r="L590" s="246"/>
      <c r="M590" s="246"/>
      <c r="N590" s="246"/>
      <c r="O590" s="246"/>
      <c r="P590" s="246"/>
      <c r="Q590" s="246"/>
      <c r="R590" s="246"/>
      <c r="S590" s="197"/>
      <c r="T590" s="197"/>
    </row>
    <row r="591" spans="1:20" ht="13.2">
      <c r="A591" s="244"/>
      <c r="B591" s="244"/>
      <c r="C591" s="245"/>
      <c r="D591" s="200"/>
      <c r="E591" s="246"/>
      <c r="F591" s="246"/>
      <c r="G591" s="246"/>
      <c r="H591" s="246"/>
      <c r="I591" s="246"/>
      <c r="J591" s="246"/>
      <c r="K591" s="246"/>
      <c r="L591" s="246"/>
      <c r="M591" s="246"/>
      <c r="N591" s="246"/>
      <c r="O591" s="246"/>
      <c r="P591" s="246"/>
      <c r="Q591" s="246"/>
      <c r="R591" s="246"/>
      <c r="S591" s="197"/>
      <c r="T591" s="197"/>
    </row>
    <row r="592" spans="1:20" ht="13.2">
      <c r="A592" s="244"/>
      <c r="B592" s="244"/>
      <c r="C592" s="245"/>
      <c r="D592" s="200"/>
      <c r="E592" s="246"/>
      <c r="F592" s="246"/>
      <c r="G592" s="246"/>
      <c r="H592" s="246"/>
      <c r="I592" s="246"/>
      <c r="J592" s="246"/>
      <c r="K592" s="246"/>
      <c r="L592" s="246"/>
      <c r="M592" s="246"/>
      <c r="N592" s="246"/>
      <c r="O592" s="246"/>
      <c r="P592" s="246"/>
      <c r="Q592" s="246"/>
      <c r="R592" s="246"/>
      <c r="S592" s="197"/>
      <c r="T592" s="197"/>
    </row>
    <row r="593" spans="1:20" ht="13.2">
      <c r="A593" s="244"/>
      <c r="B593" s="244"/>
      <c r="C593" s="245"/>
      <c r="D593" s="200"/>
      <c r="E593" s="246"/>
      <c r="F593" s="246"/>
      <c r="G593" s="246"/>
      <c r="H593" s="246"/>
      <c r="I593" s="246"/>
      <c r="J593" s="246"/>
      <c r="K593" s="246"/>
      <c r="L593" s="246"/>
      <c r="M593" s="246"/>
      <c r="N593" s="246"/>
      <c r="O593" s="246"/>
      <c r="P593" s="246"/>
      <c r="Q593" s="246"/>
      <c r="R593" s="246"/>
      <c r="S593" s="197"/>
      <c r="T593" s="197"/>
    </row>
    <row r="594" spans="1:20" ht="13.2">
      <c r="A594" s="244"/>
      <c r="B594" s="244"/>
      <c r="C594" s="245"/>
      <c r="D594" s="200"/>
      <c r="E594" s="246"/>
      <c r="F594" s="246"/>
      <c r="G594" s="246"/>
      <c r="H594" s="246"/>
      <c r="I594" s="246"/>
      <c r="J594" s="246"/>
      <c r="K594" s="246"/>
      <c r="L594" s="246"/>
      <c r="M594" s="246"/>
      <c r="N594" s="246"/>
      <c r="O594" s="246"/>
      <c r="P594" s="246"/>
      <c r="Q594" s="246"/>
      <c r="R594" s="246"/>
      <c r="S594" s="197"/>
      <c r="T594" s="197"/>
    </row>
    <row r="595" spans="1:20" ht="13.2">
      <c r="A595" s="244"/>
      <c r="B595" s="244"/>
      <c r="C595" s="245"/>
      <c r="D595" s="200"/>
      <c r="E595" s="246"/>
      <c r="F595" s="246"/>
      <c r="G595" s="246"/>
      <c r="H595" s="246"/>
      <c r="I595" s="246"/>
      <c r="J595" s="246"/>
      <c r="K595" s="246"/>
      <c r="L595" s="246"/>
      <c r="M595" s="246"/>
      <c r="N595" s="246"/>
      <c r="O595" s="246"/>
      <c r="P595" s="246"/>
      <c r="Q595" s="246"/>
      <c r="R595" s="246"/>
      <c r="S595" s="197"/>
      <c r="T595" s="197"/>
    </row>
    <row r="596" spans="1:20" ht="13.2">
      <c r="A596" s="244"/>
      <c r="B596" s="244"/>
      <c r="C596" s="245"/>
      <c r="D596" s="200"/>
      <c r="E596" s="246"/>
      <c r="F596" s="246"/>
      <c r="G596" s="246"/>
      <c r="H596" s="246"/>
      <c r="I596" s="246"/>
      <c r="J596" s="246"/>
      <c r="K596" s="246"/>
      <c r="L596" s="246"/>
      <c r="M596" s="246"/>
      <c r="N596" s="246"/>
      <c r="O596" s="246"/>
      <c r="P596" s="246"/>
      <c r="Q596" s="246"/>
      <c r="R596" s="246"/>
      <c r="S596" s="197"/>
      <c r="T596" s="197"/>
    </row>
    <row r="597" spans="1:20" ht="13.2">
      <c r="A597" s="244"/>
      <c r="B597" s="244"/>
      <c r="C597" s="245"/>
      <c r="D597" s="200"/>
      <c r="E597" s="246"/>
      <c r="F597" s="246"/>
      <c r="G597" s="246"/>
      <c r="H597" s="246"/>
      <c r="I597" s="246"/>
      <c r="J597" s="246"/>
      <c r="K597" s="246"/>
      <c r="L597" s="246"/>
      <c r="M597" s="246"/>
      <c r="N597" s="246"/>
      <c r="O597" s="246"/>
      <c r="P597" s="246"/>
      <c r="Q597" s="246"/>
      <c r="R597" s="246"/>
      <c r="S597" s="197"/>
      <c r="T597" s="197"/>
    </row>
    <row r="598" spans="1:20" ht="13.2">
      <c r="A598" s="244"/>
      <c r="B598" s="244"/>
      <c r="C598" s="245"/>
      <c r="D598" s="200"/>
      <c r="E598" s="246"/>
      <c r="F598" s="246"/>
      <c r="G598" s="246"/>
      <c r="H598" s="246"/>
      <c r="I598" s="246"/>
      <c r="J598" s="246"/>
      <c r="K598" s="246"/>
      <c r="L598" s="246"/>
      <c r="M598" s="246"/>
      <c r="N598" s="246"/>
      <c r="O598" s="246"/>
      <c r="P598" s="246"/>
      <c r="Q598" s="246"/>
      <c r="R598" s="246"/>
      <c r="S598" s="197"/>
      <c r="T598" s="197"/>
    </row>
    <row r="599" spans="1:20" ht="13.2">
      <c r="A599" s="244"/>
      <c r="B599" s="244"/>
      <c r="C599" s="245"/>
      <c r="D599" s="200"/>
      <c r="E599" s="246"/>
      <c r="F599" s="246"/>
      <c r="G599" s="246"/>
      <c r="H599" s="246"/>
      <c r="I599" s="246"/>
      <c r="J599" s="246"/>
      <c r="K599" s="246"/>
      <c r="L599" s="246"/>
      <c r="M599" s="246"/>
      <c r="N599" s="246"/>
      <c r="O599" s="246"/>
      <c r="P599" s="246"/>
      <c r="Q599" s="246"/>
      <c r="R599" s="246"/>
      <c r="S599" s="197"/>
      <c r="T599" s="197"/>
    </row>
    <row r="600" spans="1:20" ht="13.2">
      <c r="A600" s="244"/>
      <c r="B600" s="244"/>
      <c r="C600" s="245"/>
      <c r="D600" s="200"/>
      <c r="E600" s="246"/>
      <c r="F600" s="246"/>
      <c r="G600" s="246"/>
      <c r="H600" s="246"/>
      <c r="I600" s="246"/>
      <c r="J600" s="246"/>
      <c r="K600" s="246"/>
      <c r="L600" s="246"/>
      <c r="M600" s="246"/>
      <c r="N600" s="246"/>
      <c r="O600" s="246"/>
      <c r="P600" s="246"/>
      <c r="Q600" s="246"/>
      <c r="R600" s="246"/>
      <c r="S600" s="197"/>
      <c r="T600" s="197"/>
    </row>
    <row r="601" spans="1:20" ht="13.2">
      <c r="A601" s="244"/>
      <c r="B601" s="244"/>
      <c r="C601" s="245"/>
      <c r="D601" s="200"/>
      <c r="E601" s="246"/>
      <c r="F601" s="246"/>
      <c r="G601" s="246"/>
      <c r="H601" s="246"/>
      <c r="I601" s="246"/>
      <c r="J601" s="246"/>
      <c r="K601" s="246"/>
      <c r="L601" s="246"/>
      <c r="M601" s="246"/>
      <c r="N601" s="246"/>
      <c r="O601" s="246"/>
      <c r="P601" s="246"/>
      <c r="Q601" s="246"/>
      <c r="R601" s="246"/>
      <c r="S601" s="197"/>
      <c r="T601" s="197"/>
    </row>
    <row r="602" spans="1:20" ht="13.2">
      <c r="A602" s="244"/>
      <c r="B602" s="244"/>
      <c r="C602" s="245"/>
      <c r="D602" s="200"/>
      <c r="E602" s="246"/>
      <c r="F602" s="246"/>
      <c r="G602" s="246"/>
      <c r="H602" s="246"/>
      <c r="I602" s="246"/>
      <c r="J602" s="246"/>
      <c r="K602" s="246"/>
      <c r="L602" s="246"/>
      <c r="M602" s="246"/>
      <c r="N602" s="246"/>
      <c r="O602" s="246"/>
      <c r="P602" s="246"/>
      <c r="Q602" s="246"/>
      <c r="R602" s="246"/>
      <c r="S602" s="197"/>
      <c r="T602" s="197"/>
    </row>
    <row r="603" spans="1:20" ht="13.2">
      <c r="A603" s="244"/>
      <c r="B603" s="244"/>
      <c r="C603" s="245"/>
      <c r="D603" s="200"/>
      <c r="E603" s="246"/>
      <c r="F603" s="246"/>
      <c r="G603" s="246"/>
      <c r="H603" s="246"/>
      <c r="I603" s="246"/>
      <c r="J603" s="246"/>
      <c r="K603" s="246"/>
      <c r="L603" s="246"/>
      <c r="M603" s="246"/>
      <c r="N603" s="246"/>
      <c r="O603" s="246"/>
      <c r="P603" s="246"/>
      <c r="Q603" s="246"/>
      <c r="R603" s="246"/>
      <c r="S603" s="197"/>
      <c r="T603" s="197"/>
    </row>
    <row r="604" spans="1:20" ht="13.2">
      <c r="A604" s="244"/>
      <c r="B604" s="244"/>
      <c r="C604" s="245"/>
      <c r="D604" s="200"/>
      <c r="E604" s="246"/>
      <c r="F604" s="246"/>
      <c r="G604" s="246"/>
      <c r="H604" s="246"/>
      <c r="I604" s="246"/>
      <c r="J604" s="246"/>
      <c r="K604" s="246"/>
      <c r="L604" s="246"/>
      <c r="M604" s="246"/>
      <c r="N604" s="246"/>
      <c r="O604" s="246"/>
      <c r="P604" s="246"/>
      <c r="Q604" s="246"/>
      <c r="R604" s="246"/>
      <c r="S604" s="197"/>
      <c r="T604" s="197"/>
    </row>
    <row r="605" spans="1:20" ht="13.2">
      <c r="A605" s="244"/>
      <c r="B605" s="244"/>
      <c r="C605" s="245"/>
      <c r="D605" s="200"/>
      <c r="E605" s="246"/>
      <c r="F605" s="246"/>
      <c r="G605" s="246"/>
      <c r="H605" s="246"/>
      <c r="I605" s="246"/>
      <c r="J605" s="246"/>
      <c r="K605" s="246"/>
      <c r="L605" s="246"/>
      <c r="M605" s="246"/>
      <c r="N605" s="246"/>
      <c r="O605" s="246"/>
      <c r="P605" s="246"/>
      <c r="Q605" s="246"/>
      <c r="R605" s="246"/>
      <c r="S605" s="197"/>
      <c r="T605" s="197"/>
    </row>
    <row r="606" spans="1:20" ht="13.2">
      <c r="A606" s="244"/>
      <c r="B606" s="244"/>
      <c r="C606" s="245"/>
      <c r="D606" s="200"/>
      <c r="E606" s="246"/>
      <c r="F606" s="246"/>
      <c r="G606" s="246"/>
      <c r="H606" s="246"/>
      <c r="I606" s="246"/>
      <c r="J606" s="246"/>
      <c r="K606" s="246"/>
      <c r="L606" s="246"/>
      <c r="M606" s="246"/>
      <c r="N606" s="246"/>
      <c r="O606" s="246"/>
      <c r="P606" s="246"/>
      <c r="Q606" s="246"/>
      <c r="R606" s="246"/>
      <c r="S606" s="197"/>
      <c r="T606" s="197"/>
    </row>
    <row r="607" spans="1:20" ht="13.2">
      <c r="A607" s="244"/>
      <c r="B607" s="244"/>
      <c r="C607" s="245"/>
      <c r="D607" s="200"/>
      <c r="E607" s="246"/>
      <c r="F607" s="246"/>
      <c r="G607" s="246"/>
      <c r="H607" s="246"/>
      <c r="I607" s="246"/>
      <c r="J607" s="246"/>
      <c r="K607" s="246"/>
      <c r="L607" s="246"/>
      <c r="M607" s="246"/>
      <c r="N607" s="246"/>
      <c r="O607" s="246"/>
      <c r="P607" s="246"/>
      <c r="Q607" s="246"/>
      <c r="R607" s="246"/>
      <c r="S607" s="197"/>
      <c r="T607" s="197"/>
    </row>
    <row r="608" spans="1:20" ht="13.2">
      <c r="A608" s="244"/>
      <c r="B608" s="244"/>
      <c r="C608" s="245"/>
      <c r="D608" s="200"/>
      <c r="E608" s="246"/>
      <c r="F608" s="246"/>
      <c r="G608" s="246"/>
      <c r="H608" s="246"/>
      <c r="I608" s="246"/>
      <c r="J608" s="246"/>
      <c r="K608" s="246"/>
      <c r="L608" s="246"/>
      <c r="M608" s="246"/>
      <c r="N608" s="246"/>
      <c r="O608" s="246"/>
      <c r="P608" s="246"/>
      <c r="Q608" s="246"/>
      <c r="R608" s="246"/>
      <c r="S608" s="197"/>
      <c r="T608" s="197"/>
    </row>
    <row r="609" spans="1:20" ht="13.2">
      <c r="A609" s="244"/>
      <c r="B609" s="244"/>
      <c r="C609" s="245"/>
      <c r="D609" s="200"/>
      <c r="E609" s="246"/>
      <c r="F609" s="246"/>
      <c r="G609" s="246"/>
      <c r="H609" s="246"/>
      <c r="I609" s="246"/>
      <c r="J609" s="246"/>
      <c r="K609" s="246"/>
      <c r="L609" s="246"/>
      <c r="M609" s="246"/>
      <c r="N609" s="246"/>
      <c r="O609" s="246"/>
      <c r="P609" s="246"/>
      <c r="Q609" s="246"/>
      <c r="R609" s="246"/>
      <c r="S609" s="197"/>
      <c r="T609" s="197"/>
    </row>
    <row r="610" spans="1:20" ht="13.2">
      <c r="A610" s="244"/>
      <c r="B610" s="244"/>
      <c r="C610" s="245"/>
      <c r="D610" s="200"/>
      <c r="E610" s="246"/>
      <c r="F610" s="246"/>
      <c r="G610" s="246"/>
      <c r="H610" s="246"/>
      <c r="I610" s="246"/>
      <c r="J610" s="246"/>
      <c r="K610" s="246"/>
      <c r="L610" s="246"/>
      <c r="M610" s="246"/>
      <c r="N610" s="246"/>
      <c r="O610" s="246"/>
      <c r="P610" s="246"/>
      <c r="Q610" s="246"/>
      <c r="R610" s="246"/>
      <c r="S610" s="197"/>
      <c r="T610" s="197"/>
    </row>
    <row r="611" spans="1:20" ht="13.2">
      <c r="A611" s="244"/>
      <c r="B611" s="244"/>
      <c r="C611" s="245"/>
      <c r="D611" s="200"/>
      <c r="E611" s="246"/>
      <c r="F611" s="246"/>
      <c r="G611" s="246"/>
      <c r="H611" s="246"/>
      <c r="I611" s="246"/>
      <c r="J611" s="246"/>
      <c r="K611" s="246"/>
      <c r="L611" s="246"/>
      <c r="M611" s="246"/>
      <c r="N611" s="246"/>
      <c r="O611" s="246"/>
      <c r="P611" s="246"/>
      <c r="Q611" s="246"/>
      <c r="R611" s="246"/>
      <c r="S611" s="197"/>
      <c r="T611" s="197"/>
    </row>
    <row r="612" spans="1:20" ht="13.2">
      <c r="A612" s="244"/>
      <c r="B612" s="244"/>
      <c r="C612" s="245"/>
      <c r="D612" s="200"/>
      <c r="E612" s="246"/>
      <c r="F612" s="246"/>
      <c r="G612" s="246"/>
      <c r="H612" s="246"/>
      <c r="I612" s="246"/>
      <c r="J612" s="246"/>
      <c r="K612" s="246"/>
      <c r="L612" s="246"/>
      <c r="M612" s="246"/>
      <c r="N612" s="246"/>
      <c r="O612" s="246"/>
      <c r="P612" s="246"/>
      <c r="Q612" s="246"/>
      <c r="R612" s="246"/>
      <c r="S612" s="197"/>
      <c r="T612" s="197"/>
    </row>
    <row r="613" spans="1:20" ht="13.2">
      <c r="A613" s="244"/>
      <c r="B613" s="244"/>
      <c r="C613" s="245"/>
      <c r="D613" s="200"/>
      <c r="E613" s="246"/>
      <c r="F613" s="246"/>
      <c r="G613" s="246"/>
      <c r="H613" s="246"/>
      <c r="I613" s="246"/>
      <c r="J613" s="246"/>
      <c r="K613" s="246"/>
      <c r="L613" s="246"/>
      <c r="M613" s="246"/>
      <c r="N613" s="246"/>
      <c r="O613" s="246"/>
      <c r="P613" s="246"/>
      <c r="Q613" s="246"/>
      <c r="R613" s="246"/>
      <c r="S613" s="197"/>
      <c r="T613" s="197"/>
    </row>
    <row r="614" spans="1:20" ht="13.2">
      <c r="A614" s="244"/>
      <c r="B614" s="244"/>
      <c r="C614" s="245"/>
      <c r="D614" s="200"/>
      <c r="E614" s="246"/>
      <c r="F614" s="246"/>
      <c r="G614" s="246"/>
      <c r="H614" s="246"/>
      <c r="I614" s="246"/>
      <c r="J614" s="246"/>
      <c r="K614" s="246"/>
      <c r="L614" s="246"/>
      <c r="M614" s="246"/>
      <c r="N614" s="246"/>
      <c r="O614" s="246"/>
      <c r="P614" s="246"/>
      <c r="Q614" s="246"/>
      <c r="R614" s="246"/>
      <c r="S614" s="197"/>
      <c r="T614" s="197"/>
    </row>
    <row r="615" spans="1:20" ht="13.2">
      <c r="A615" s="244"/>
      <c r="B615" s="244"/>
      <c r="C615" s="245"/>
      <c r="D615" s="200"/>
      <c r="E615" s="246"/>
      <c r="F615" s="246"/>
      <c r="G615" s="246"/>
      <c r="H615" s="246"/>
      <c r="I615" s="246"/>
      <c r="J615" s="246"/>
      <c r="K615" s="246"/>
      <c r="L615" s="246"/>
      <c r="M615" s="246"/>
      <c r="N615" s="246"/>
      <c r="O615" s="246"/>
      <c r="P615" s="246"/>
      <c r="Q615" s="246"/>
      <c r="R615" s="246"/>
      <c r="S615" s="197"/>
      <c r="T615" s="197"/>
    </row>
    <row r="616" spans="1:20" ht="13.2">
      <c r="A616" s="244"/>
      <c r="B616" s="244"/>
      <c r="C616" s="245"/>
      <c r="D616" s="200"/>
      <c r="E616" s="246"/>
      <c r="F616" s="246"/>
      <c r="G616" s="246"/>
      <c r="H616" s="246"/>
      <c r="I616" s="246"/>
      <c r="J616" s="246"/>
      <c r="K616" s="246"/>
      <c r="L616" s="246"/>
      <c r="M616" s="246"/>
      <c r="N616" s="246"/>
      <c r="O616" s="246"/>
      <c r="P616" s="246"/>
      <c r="Q616" s="246"/>
      <c r="R616" s="246"/>
      <c r="S616" s="197"/>
      <c r="T616" s="197"/>
    </row>
    <row r="617" spans="1:20" ht="13.2">
      <c r="A617" s="244"/>
      <c r="B617" s="244"/>
      <c r="C617" s="245"/>
      <c r="D617" s="200"/>
      <c r="E617" s="246"/>
      <c r="F617" s="246"/>
      <c r="G617" s="246"/>
      <c r="H617" s="246"/>
      <c r="I617" s="246"/>
      <c r="J617" s="246"/>
      <c r="K617" s="246"/>
      <c r="L617" s="246"/>
      <c r="M617" s="246"/>
      <c r="N617" s="246"/>
      <c r="O617" s="246"/>
      <c r="P617" s="246"/>
      <c r="Q617" s="246"/>
      <c r="R617" s="246"/>
      <c r="S617" s="197"/>
      <c r="T617" s="197"/>
    </row>
    <row r="618" spans="1:20" ht="13.2">
      <c r="A618" s="244"/>
      <c r="B618" s="244"/>
      <c r="C618" s="245"/>
      <c r="D618" s="200"/>
      <c r="E618" s="246"/>
      <c r="F618" s="246"/>
      <c r="G618" s="246"/>
      <c r="H618" s="246"/>
      <c r="I618" s="246"/>
      <c r="J618" s="246"/>
      <c r="K618" s="246"/>
      <c r="L618" s="246"/>
      <c r="M618" s="246"/>
      <c r="N618" s="246"/>
      <c r="O618" s="246"/>
      <c r="P618" s="246"/>
      <c r="Q618" s="246"/>
      <c r="R618" s="246"/>
      <c r="S618" s="197"/>
      <c r="T618" s="197"/>
    </row>
    <row r="619" spans="1:20" ht="13.2">
      <c r="A619" s="244"/>
      <c r="B619" s="244"/>
      <c r="C619" s="245"/>
      <c r="D619" s="200"/>
      <c r="E619" s="246"/>
      <c r="F619" s="246"/>
      <c r="G619" s="246"/>
      <c r="H619" s="246"/>
      <c r="I619" s="246"/>
      <c r="J619" s="246"/>
      <c r="K619" s="246"/>
      <c r="L619" s="246"/>
      <c r="M619" s="246"/>
      <c r="N619" s="246"/>
      <c r="O619" s="246"/>
      <c r="P619" s="246"/>
      <c r="Q619" s="246"/>
      <c r="R619" s="246"/>
      <c r="S619" s="197"/>
      <c r="T619" s="197"/>
    </row>
    <row r="620" spans="1:20" ht="13.2">
      <c r="A620" s="244"/>
      <c r="B620" s="244"/>
      <c r="C620" s="245"/>
      <c r="D620" s="200"/>
      <c r="E620" s="246"/>
      <c r="F620" s="246"/>
      <c r="G620" s="246"/>
      <c r="H620" s="246"/>
      <c r="I620" s="246"/>
      <c r="J620" s="246"/>
      <c r="K620" s="246"/>
      <c r="L620" s="246"/>
      <c r="M620" s="246"/>
      <c r="N620" s="246"/>
      <c r="O620" s="246"/>
      <c r="P620" s="246"/>
      <c r="Q620" s="246"/>
      <c r="R620" s="246"/>
      <c r="S620" s="197"/>
      <c r="T620" s="197"/>
    </row>
    <row r="621" spans="1:20" ht="13.2">
      <c r="A621" s="244"/>
      <c r="B621" s="244"/>
      <c r="C621" s="245"/>
      <c r="D621" s="200"/>
      <c r="E621" s="246"/>
      <c r="F621" s="246"/>
      <c r="G621" s="246"/>
      <c r="H621" s="246"/>
      <c r="I621" s="246"/>
      <c r="J621" s="246"/>
      <c r="K621" s="246"/>
      <c r="L621" s="246"/>
      <c r="M621" s="246"/>
      <c r="N621" s="246"/>
      <c r="O621" s="246"/>
      <c r="P621" s="246"/>
      <c r="Q621" s="246"/>
      <c r="R621" s="246"/>
      <c r="S621" s="197"/>
      <c r="T621" s="197"/>
    </row>
    <row r="622" spans="1:20" ht="13.2">
      <c r="A622" s="244"/>
      <c r="B622" s="244"/>
      <c r="C622" s="245"/>
      <c r="D622" s="200"/>
      <c r="E622" s="246"/>
      <c r="F622" s="246"/>
      <c r="G622" s="246"/>
      <c r="H622" s="246"/>
      <c r="I622" s="246"/>
      <c r="J622" s="246"/>
      <c r="K622" s="246"/>
      <c r="L622" s="246"/>
      <c r="M622" s="246"/>
      <c r="N622" s="246"/>
      <c r="O622" s="246"/>
      <c r="P622" s="246"/>
      <c r="Q622" s="246"/>
      <c r="R622" s="246"/>
      <c r="S622" s="197"/>
      <c r="T622" s="197"/>
    </row>
    <row r="623" spans="1:20" ht="13.2">
      <c r="A623" s="244"/>
      <c r="B623" s="244"/>
      <c r="C623" s="245"/>
      <c r="D623" s="200"/>
      <c r="E623" s="246"/>
      <c r="F623" s="246"/>
      <c r="G623" s="246"/>
      <c r="H623" s="246"/>
      <c r="I623" s="246"/>
      <c r="J623" s="246"/>
      <c r="K623" s="246"/>
      <c r="L623" s="246"/>
      <c r="M623" s="246"/>
      <c r="N623" s="246"/>
      <c r="O623" s="246"/>
      <c r="P623" s="246"/>
      <c r="Q623" s="246"/>
      <c r="R623" s="246"/>
      <c r="S623" s="197"/>
      <c r="T623" s="197"/>
    </row>
    <row r="624" spans="1:20" ht="13.2">
      <c r="A624" s="244"/>
      <c r="B624" s="244"/>
      <c r="C624" s="245"/>
      <c r="D624" s="200"/>
      <c r="E624" s="246"/>
      <c r="F624" s="246"/>
      <c r="G624" s="246"/>
      <c r="H624" s="246"/>
      <c r="I624" s="246"/>
      <c r="J624" s="246"/>
      <c r="K624" s="246"/>
      <c r="L624" s="246"/>
      <c r="M624" s="246"/>
      <c r="N624" s="246"/>
      <c r="O624" s="246"/>
      <c r="P624" s="246"/>
      <c r="Q624" s="246"/>
      <c r="R624" s="246"/>
      <c r="S624" s="197"/>
      <c r="T624" s="197"/>
    </row>
    <row r="625" spans="1:20" ht="13.2">
      <c r="A625" s="244"/>
      <c r="B625" s="244"/>
      <c r="C625" s="245"/>
      <c r="D625" s="200"/>
      <c r="E625" s="246"/>
      <c r="F625" s="246"/>
      <c r="G625" s="246"/>
      <c r="H625" s="246"/>
      <c r="I625" s="246"/>
      <c r="J625" s="246"/>
      <c r="K625" s="246"/>
      <c r="L625" s="246"/>
      <c r="M625" s="246"/>
      <c r="N625" s="246"/>
      <c r="O625" s="246"/>
      <c r="P625" s="246"/>
      <c r="Q625" s="246"/>
      <c r="R625" s="246"/>
      <c r="S625" s="197"/>
      <c r="T625" s="197"/>
    </row>
    <row r="626" spans="1:20" ht="13.2">
      <c r="A626" s="244"/>
      <c r="B626" s="244"/>
      <c r="C626" s="245"/>
      <c r="D626" s="200"/>
      <c r="E626" s="246"/>
      <c r="F626" s="246"/>
      <c r="G626" s="246"/>
      <c r="H626" s="246"/>
      <c r="I626" s="246"/>
      <c r="J626" s="246"/>
      <c r="K626" s="246"/>
      <c r="L626" s="246"/>
      <c r="M626" s="246"/>
      <c r="N626" s="246"/>
      <c r="O626" s="246"/>
      <c r="P626" s="246"/>
      <c r="Q626" s="246"/>
      <c r="R626" s="246"/>
      <c r="S626" s="197"/>
      <c r="T626" s="197"/>
    </row>
    <row r="627" spans="1:20" ht="13.2">
      <c r="A627" s="244"/>
      <c r="B627" s="244"/>
      <c r="C627" s="245"/>
      <c r="D627" s="200"/>
      <c r="E627" s="246"/>
      <c r="F627" s="246"/>
      <c r="G627" s="246"/>
      <c r="H627" s="246"/>
      <c r="I627" s="246"/>
      <c r="J627" s="246"/>
      <c r="K627" s="246"/>
      <c r="L627" s="246"/>
      <c r="M627" s="246"/>
      <c r="N627" s="246"/>
      <c r="O627" s="246"/>
      <c r="P627" s="246"/>
      <c r="Q627" s="246"/>
      <c r="R627" s="246"/>
      <c r="S627" s="197"/>
      <c r="T627" s="197"/>
    </row>
    <row r="628" spans="1:20" ht="13.2">
      <c r="A628" s="244"/>
      <c r="B628" s="244"/>
      <c r="C628" s="245"/>
      <c r="D628" s="200"/>
      <c r="E628" s="246"/>
      <c r="F628" s="246"/>
      <c r="G628" s="246"/>
      <c r="H628" s="246"/>
      <c r="I628" s="246"/>
      <c r="J628" s="246"/>
      <c r="K628" s="246"/>
      <c r="L628" s="246"/>
      <c r="M628" s="246"/>
      <c r="N628" s="246"/>
      <c r="O628" s="246"/>
      <c r="P628" s="246"/>
      <c r="Q628" s="246"/>
      <c r="R628" s="246"/>
      <c r="S628" s="197"/>
      <c r="T628" s="197"/>
    </row>
    <row r="629" spans="1:20" ht="13.2">
      <c r="A629" s="244"/>
      <c r="B629" s="244"/>
      <c r="C629" s="245"/>
      <c r="D629" s="200"/>
      <c r="E629" s="246"/>
      <c r="F629" s="246"/>
      <c r="G629" s="246"/>
      <c r="H629" s="246"/>
      <c r="I629" s="246"/>
      <c r="J629" s="246"/>
      <c r="K629" s="246"/>
      <c r="L629" s="246"/>
      <c r="M629" s="246"/>
      <c r="N629" s="246"/>
      <c r="O629" s="246"/>
      <c r="P629" s="246"/>
      <c r="Q629" s="246"/>
      <c r="R629" s="246"/>
      <c r="S629" s="197"/>
      <c r="T629" s="197"/>
    </row>
    <row r="630" spans="1:20" ht="13.2">
      <c r="A630" s="244"/>
      <c r="B630" s="244"/>
      <c r="C630" s="245"/>
      <c r="D630" s="200"/>
      <c r="E630" s="246"/>
      <c r="F630" s="246"/>
      <c r="G630" s="246"/>
      <c r="H630" s="246"/>
      <c r="I630" s="246"/>
      <c r="J630" s="246"/>
      <c r="K630" s="246"/>
      <c r="L630" s="246"/>
      <c r="M630" s="246"/>
      <c r="N630" s="246"/>
      <c r="O630" s="246"/>
      <c r="P630" s="246"/>
      <c r="Q630" s="246"/>
      <c r="R630" s="246"/>
      <c r="S630" s="197"/>
      <c r="T630" s="197"/>
    </row>
    <row r="631" spans="1:20" ht="13.2">
      <c r="A631" s="244"/>
      <c r="B631" s="244"/>
      <c r="C631" s="245"/>
      <c r="D631" s="200"/>
      <c r="E631" s="246"/>
      <c r="F631" s="246"/>
      <c r="G631" s="246"/>
      <c r="H631" s="246"/>
      <c r="I631" s="246"/>
      <c r="J631" s="246"/>
      <c r="K631" s="246"/>
      <c r="L631" s="246"/>
      <c r="M631" s="246"/>
      <c r="N631" s="246"/>
      <c r="O631" s="246"/>
      <c r="P631" s="246"/>
      <c r="Q631" s="246"/>
      <c r="R631" s="246"/>
      <c r="S631" s="197"/>
      <c r="T631" s="197"/>
    </row>
    <row r="632" spans="1:20" ht="13.2">
      <c r="A632" s="244"/>
      <c r="B632" s="244"/>
      <c r="C632" s="245"/>
      <c r="D632" s="200"/>
      <c r="E632" s="246"/>
      <c r="F632" s="246"/>
      <c r="G632" s="246"/>
      <c r="H632" s="246"/>
      <c r="I632" s="246"/>
      <c r="J632" s="246"/>
      <c r="K632" s="246"/>
      <c r="L632" s="246"/>
      <c r="M632" s="246"/>
      <c r="N632" s="246"/>
      <c r="O632" s="246"/>
      <c r="P632" s="246"/>
      <c r="Q632" s="246"/>
      <c r="R632" s="246"/>
      <c r="S632" s="197"/>
      <c r="T632" s="197"/>
    </row>
    <row r="633" spans="1:20" ht="13.2">
      <c r="A633" s="244"/>
      <c r="B633" s="244"/>
      <c r="C633" s="245"/>
      <c r="D633" s="200"/>
      <c r="E633" s="246"/>
      <c r="F633" s="246"/>
      <c r="G633" s="246"/>
      <c r="H633" s="246"/>
      <c r="I633" s="246"/>
      <c r="J633" s="246"/>
      <c r="K633" s="246"/>
      <c r="L633" s="246"/>
      <c r="M633" s="246"/>
      <c r="N633" s="246"/>
      <c r="O633" s="246"/>
      <c r="P633" s="246"/>
      <c r="Q633" s="246"/>
      <c r="R633" s="246"/>
      <c r="S633" s="197"/>
      <c r="T633" s="197"/>
    </row>
    <row r="634" spans="1:20" ht="13.2">
      <c r="A634" s="244"/>
      <c r="B634" s="244"/>
      <c r="C634" s="245"/>
      <c r="D634" s="200"/>
      <c r="E634" s="246"/>
      <c r="F634" s="246"/>
      <c r="G634" s="246"/>
      <c r="H634" s="246"/>
      <c r="I634" s="246"/>
      <c r="J634" s="246"/>
      <c r="K634" s="246"/>
      <c r="L634" s="246"/>
      <c r="M634" s="246"/>
      <c r="N634" s="246"/>
      <c r="O634" s="246"/>
      <c r="P634" s="246"/>
      <c r="Q634" s="246"/>
      <c r="R634" s="246"/>
      <c r="S634" s="197"/>
      <c r="T634" s="197"/>
    </row>
    <row r="635" spans="1:20" ht="13.2">
      <c r="A635" s="244"/>
      <c r="B635" s="244"/>
      <c r="C635" s="245"/>
      <c r="D635" s="200"/>
      <c r="E635" s="246"/>
      <c r="F635" s="246"/>
      <c r="G635" s="246"/>
      <c r="H635" s="246"/>
      <c r="I635" s="246"/>
      <c r="J635" s="246"/>
      <c r="K635" s="246"/>
      <c r="L635" s="246"/>
      <c r="M635" s="246"/>
      <c r="N635" s="246"/>
      <c r="O635" s="246"/>
      <c r="P635" s="246"/>
      <c r="Q635" s="246"/>
      <c r="R635" s="246"/>
      <c r="S635" s="197"/>
      <c r="T635" s="197"/>
    </row>
    <row r="636" spans="1:20" ht="13.2">
      <c r="A636" s="244"/>
      <c r="B636" s="244"/>
      <c r="C636" s="245"/>
      <c r="D636" s="200"/>
      <c r="E636" s="246"/>
      <c r="F636" s="246"/>
      <c r="G636" s="246"/>
      <c r="H636" s="246"/>
      <c r="I636" s="246"/>
      <c r="J636" s="246"/>
      <c r="K636" s="246"/>
      <c r="L636" s="246"/>
      <c r="M636" s="246"/>
      <c r="N636" s="246"/>
      <c r="O636" s="246"/>
      <c r="P636" s="246"/>
      <c r="Q636" s="246"/>
      <c r="R636" s="246"/>
      <c r="S636" s="197"/>
      <c r="T636" s="197"/>
    </row>
    <row r="637" spans="1:20" ht="13.2">
      <c r="A637" s="244"/>
      <c r="B637" s="244"/>
      <c r="C637" s="245"/>
      <c r="D637" s="200"/>
      <c r="E637" s="246"/>
      <c r="F637" s="246"/>
      <c r="G637" s="246"/>
      <c r="H637" s="246"/>
      <c r="I637" s="246"/>
      <c r="J637" s="246"/>
      <c r="K637" s="246"/>
      <c r="L637" s="246"/>
      <c r="M637" s="246"/>
      <c r="N637" s="246"/>
      <c r="O637" s="246"/>
      <c r="P637" s="246"/>
      <c r="Q637" s="246"/>
      <c r="R637" s="246"/>
      <c r="S637" s="197"/>
      <c r="T637" s="197"/>
    </row>
    <row r="638" spans="1:20" ht="13.2">
      <c r="A638" s="244"/>
      <c r="B638" s="244"/>
      <c r="C638" s="245"/>
      <c r="D638" s="200"/>
      <c r="E638" s="246"/>
      <c r="F638" s="246"/>
      <c r="G638" s="246"/>
      <c r="H638" s="246"/>
      <c r="I638" s="246"/>
      <c r="J638" s="246"/>
      <c r="K638" s="246"/>
      <c r="L638" s="246"/>
      <c r="M638" s="246"/>
      <c r="N638" s="246"/>
      <c r="O638" s="246"/>
      <c r="P638" s="246"/>
      <c r="Q638" s="246"/>
      <c r="R638" s="246"/>
      <c r="S638" s="197"/>
      <c r="T638" s="197"/>
    </row>
    <row r="639" spans="1:20" ht="13.2">
      <c r="A639" s="244"/>
      <c r="B639" s="244"/>
      <c r="C639" s="245"/>
      <c r="D639" s="200"/>
      <c r="E639" s="246"/>
      <c r="F639" s="246"/>
      <c r="G639" s="246"/>
      <c r="H639" s="246"/>
      <c r="I639" s="246"/>
      <c r="J639" s="246"/>
      <c r="K639" s="246"/>
      <c r="L639" s="246"/>
      <c r="M639" s="246"/>
      <c r="N639" s="246"/>
      <c r="O639" s="246"/>
      <c r="P639" s="246"/>
      <c r="Q639" s="246"/>
      <c r="R639" s="246"/>
      <c r="S639" s="197"/>
      <c r="T639" s="197"/>
    </row>
    <row r="640" spans="1:20" ht="13.2">
      <c r="A640" s="244"/>
      <c r="B640" s="244"/>
      <c r="C640" s="245"/>
      <c r="D640" s="200"/>
      <c r="E640" s="246"/>
      <c r="F640" s="246"/>
      <c r="G640" s="246"/>
      <c r="H640" s="246"/>
      <c r="I640" s="246"/>
      <c r="J640" s="246"/>
      <c r="K640" s="246"/>
      <c r="L640" s="246"/>
      <c r="M640" s="246"/>
      <c r="N640" s="246"/>
      <c r="O640" s="246"/>
      <c r="P640" s="246"/>
      <c r="Q640" s="246"/>
      <c r="R640" s="246"/>
      <c r="S640" s="197"/>
      <c r="T640" s="197"/>
    </row>
    <row r="641" spans="1:20" ht="13.2">
      <c r="A641" s="244"/>
      <c r="B641" s="244"/>
      <c r="C641" s="245"/>
      <c r="D641" s="200"/>
      <c r="E641" s="246"/>
      <c r="F641" s="246"/>
      <c r="G641" s="246"/>
      <c r="H641" s="246"/>
      <c r="I641" s="246"/>
      <c r="J641" s="246"/>
      <c r="K641" s="246"/>
      <c r="L641" s="246"/>
      <c r="M641" s="246"/>
      <c r="N641" s="246"/>
      <c r="O641" s="246"/>
      <c r="P641" s="246"/>
      <c r="Q641" s="246"/>
      <c r="R641" s="246"/>
      <c r="S641" s="197"/>
      <c r="T641" s="197"/>
    </row>
    <row r="642" spans="1:20" ht="13.2">
      <c r="A642" s="244"/>
      <c r="B642" s="244"/>
      <c r="C642" s="245"/>
      <c r="D642" s="200"/>
      <c r="E642" s="246"/>
      <c r="F642" s="246"/>
      <c r="G642" s="246"/>
      <c r="H642" s="246"/>
      <c r="I642" s="246"/>
      <c r="J642" s="246"/>
      <c r="K642" s="246"/>
      <c r="L642" s="246"/>
      <c r="M642" s="246"/>
      <c r="N642" s="246"/>
      <c r="O642" s="246"/>
      <c r="P642" s="246"/>
      <c r="Q642" s="246"/>
      <c r="R642" s="246"/>
      <c r="S642" s="197"/>
      <c r="T642" s="197"/>
    </row>
    <row r="643" spans="1:20" ht="13.2">
      <c r="A643" s="244"/>
      <c r="B643" s="244"/>
      <c r="C643" s="245"/>
      <c r="D643" s="200"/>
      <c r="E643" s="246"/>
      <c r="F643" s="246"/>
      <c r="G643" s="246"/>
      <c r="H643" s="246"/>
      <c r="I643" s="246"/>
      <c r="J643" s="246"/>
      <c r="K643" s="246"/>
      <c r="L643" s="246"/>
      <c r="M643" s="246"/>
      <c r="N643" s="246"/>
      <c r="O643" s="246"/>
      <c r="P643" s="246"/>
      <c r="Q643" s="246"/>
      <c r="R643" s="246"/>
      <c r="S643" s="197"/>
      <c r="T643" s="197"/>
    </row>
    <row r="644" spans="1:20" ht="13.2">
      <c r="A644" s="244"/>
      <c r="B644" s="244"/>
      <c r="C644" s="245"/>
      <c r="D644" s="200"/>
      <c r="E644" s="246"/>
      <c r="F644" s="246"/>
      <c r="G644" s="246"/>
      <c r="H644" s="246"/>
      <c r="I644" s="246"/>
      <c r="J644" s="246"/>
      <c r="K644" s="246"/>
      <c r="L644" s="246"/>
      <c r="M644" s="246"/>
      <c r="N644" s="246"/>
      <c r="O644" s="246"/>
      <c r="P644" s="246"/>
      <c r="Q644" s="246"/>
      <c r="R644" s="246"/>
      <c r="S644" s="197"/>
      <c r="T644" s="197"/>
    </row>
    <row r="645" spans="1:20" ht="13.2">
      <c r="A645" s="244"/>
      <c r="B645" s="244"/>
      <c r="C645" s="245"/>
      <c r="D645" s="200"/>
      <c r="E645" s="246"/>
      <c r="F645" s="246"/>
      <c r="G645" s="246"/>
      <c r="H645" s="246"/>
      <c r="I645" s="246"/>
      <c r="J645" s="246"/>
      <c r="K645" s="246"/>
      <c r="L645" s="246"/>
      <c r="M645" s="246"/>
      <c r="N645" s="246"/>
      <c r="O645" s="246"/>
      <c r="P645" s="246"/>
      <c r="Q645" s="246"/>
      <c r="R645" s="246"/>
      <c r="S645" s="197"/>
      <c r="T645" s="197"/>
    </row>
    <row r="646" spans="1:20" ht="13.2">
      <c r="A646" s="244"/>
      <c r="B646" s="244"/>
      <c r="C646" s="245"/>
      <c r="D646" s="200"/>
      <c r="E646" s="246"/>
      <c r="F646" s="246"/>
      <c r="G646" s="246"/>
      <c r="H646" s="246"/>
      <c r="I646" s="246"/>
      <c r="J646" s="246"/>
      <c r="K646" s="246"/>
      <c r="L646" s="246"/>
      <c r="M646" s="246"/>
      <c r="N646" s="246"/>
      <c r="O646" s="246"/>
      <c r="P646" s="246"/>
      <c r="Q646" s="246"/>
      <c r="R646" s="246"/>
      <c r="S646" s="197"/>
      <c r="T646" s="197"/>
    </row>
    <row r="647" spans="1:20" ht="13.2">
      <c r="A647" s="244"/>
      <c r="B647" s="244"/>
      <c r="C647" s="245"/>
      <c r="D647" s="200"/>
      <c r="E647" s="246"/>
      <c r="F647" s="246"/>
      <c r="G647" s="246"/>
      <c r="H647" s="246"/>
      <c r="I647" s="246"/>
      <c r="J647" s="246"/>
      <c r="K647" s="246"/>
      <c r="L647" s="246"/>
      <c r="M647" s="246"/>
      <c r="N647" s="246"/>
      <c r="O647" s="246"/>
      <c r="P647" s="246"/>
      <c r="Q647" s="246"/>
      <c r="R647" s="246"/>
      <c r="S647" s="197"/>
      <c r="T647" s="197"/>
    </row>
    <row r="648" spans="1:20" ht="13.2">
      <c r="A648" s="244"/>
      <c r="B648" s="244"/>
      <c r="C648" s="245"/>
      <c r="D648" s="200"/>
      <c r="E648" s="246"/>
      <c r="F648" s="246"/>
      <c r="G648" s="246"/>
      <c r="H648" s="246"/>
      <c r="I648" s="246"/>
      <c r="J648" s="246"/>
      <c r="K648" s="246"/>
      <c r="L648" s="246"/>
      <c r="M648" s="246"/>
      <c r="N648" s="246"/>
      <c r="O648" s="246"/>
      <c r="P648" s="246"/>
      <c r="Q648" s="246"/>
      <c r="R648" s="246"/>
      <c r="S648" s="197"/>
      <c r="T648" s="197"/>
    </row>
    <row r="649" spans="1:20" ht="13.2">
      <c r="A649" s="244"/>
      <c r="B649" s="244"/>
      <c r="C649" s="245"/>
      <c r="D649" s="200"/>
      <c r="E649" s="246"/>
      <c r="F649" s="246"/>
      <c r="G649" s="246"/>
      <c r="H649" s="246"/>
      <c r="I649" s="246"/>
      <c r="J649" s="246"/>
      <c r="K649" s="246"/>
      <c r="L649" s="246"/>
      <c r="M649" s="246"/>
      <c r="N649" s="246"/>
      <c r="O649" s="246"/>
      <c r="P649" s="246"/>
      <c r="Q649" s="246"/>
      <c r="R649" s="246"/>
      <c r="S649" s="197"/>
      <c r="T649" s="197"/>
    </row>
    <row r="650" spans="1:20" ht="13.2">
      <c r="A650" s="244"/>
      <c r="B650" s="244"/>
      <c r="C650" s="245"/>
      <c r="D650" s="200"/>
      <c r="E650" s="246"/>
      <c r="F650" s="246"/>
      <c r="G650" s="246"/>
      <c r="H650" s="246"/>
      <c r="I650" s="246"/>
      <c r="J650" s="246"/>
      <c r="K650" s="246"/>
      <c r="L650" s="246"/>
      <c r="M650" s="246"/>
      <c r="N650" s="246"/>
      <c r="O650" s="246"/>
      <c r="P650" s="246"/>
      <c r="Q650" s="246"/>
      <c r="R650" s="246"/>
      <c r="S650" s="197"/>
      <c r="T650" s="197"/>
    </row>
    <row r="651" spans="1:20" ht="13.2">
      <c r="A651" s="244"/>
      <c r="B651" s="244"/>
      <c r="C651" s="245"/>
      <c r="D651" s="200"/>
      <c r="E651" s="246"/>
      <c r="F651" s="246"/>
      <c r="G651" s="246"/>
      <c r="H651" s="246"/>
      <c r="I651" s="246"/>
      <c r="J651" s="246"/>
      <c r="K651" s="246"/>
      <c r="L651" s="246"/>
      <c r="M651" s="246"/>
      <c r="N651" s="246"/>
      <c r="O651" s="246"/>
      <c r="P651" s="246"/>
      <c r="Q651" s="246"/>
      <c r="R651" s="246"/>
      <c r="S651" s="197"/>
      <c r="T651" s="197"/>
    </row>
    <row r="652" spans="1:20" ht="13.2">
      <c r="A652" s="244"/>
      <c r="B652" s="244"/>
      <c r="C652" s="245"/>
      <c r="D652" s="200"/>
      <c r="E652" s="246"/>
      <c r="F652" s="246"/>
      <c r="G652" s="246"/>
      <c r="H652" s="246"/>
      <c r="I652" s="246"/>
      <c r="J652" s="246"/>
      <c r="K652" s="246"/>
      <c r="L652" s="246"/>
      <c r="M652" s="246"/>
      <c r="N652" s="246"/>
      <c r="O652" s="246"/>
      <c r="P652" s="246"/>
      <c r="Q652" s="246"/>
      <c r="R652" s="246"/>
      <c r="S652" s="197"/>
      <c r="T652" s="197"/>
    </row>
    <row r="653" spans="1:20" ht="13.2">
      <c r="A653" s="244"/>
      <c r="B653" s="244"/>
      <c r="C653" s="245"/>
      <c r="D653" s="200"/>
      <c r="E653" s="246"/>
      <c r="F653" s="246"/>
      <c r="G653" s="246"/>
      <c r="H653" s="246"/>
      <c r="I653" s="246"/>
      <c r="J653" s="246"/>
      <c r="K653" s="246"/>
      <c r="L653" s="246"/>
      <c r="M653" s="246"/>
      <c r="N653" s="246"/>
      <c r="O653" s="246"/>
      <c r="P653" s="246"/>
      <c r="Q653" s="246"/>
      <c r="R653" s="246"/>
      <c r="S653" s="197"/>
      <c r="T653" s="197"/>
    </row>
    <row r="654" spans="1:20" ht="13.2">
      <c r="A654" s="244"/>
      <c r="B654" s="244"/>
      <c r="C654" s="245"/>
      <c r="D654" s="200"/>
      <c r="E654" s="246"/>
      <c r="F654" s="246"/>
      <c r="G654" s="246"/>
      <c r="H654" s="246"/>
      <c r="I654" s="246"/>
      <c r="J654" s="246"/>
      <c r="K654" s="246"/>
      <c r="L654" s="246"/>
      <c r="M654" s="246"/>
      <c r="N654" s="246"/>
      <c r="O654" s="246"/>
      <c r="P654" s="246"/>
      <c r="Q654" s="246"/>
      <c r="R654" s="246"/>
      <c r="S654" s="197"/>
      <c r="T654" s="197"/>
    </row>
    <row r="655" spans="1:20" ht="13.2">
      <c r="A655" s="244"/>
      <c r="B655" s="244"/>
      <c r="C655" s="245"/>
      <c r="D655" s="200"/>
      <c r="E655" s="246"/>
      <c r="F655" s="246"/>
      <c r="G655" s="246"/>
      <c r="H655" s="246"/>
      <c r="I655" s="246"/>
      <c r="J655" s="246"/>
      <c r="K655" s="246"/>
      <c r="L655" s="246"/>
      <c r="M655" s="246"/>
      <c r="N655" s="246"/>
      <c r="O655" s="246"/>
      <c r="P655" s="246"/>
      <c r="Q655" s="246"/>
      <c r="R655" s="246"/>
      <c r="S655" s="197"/>
      <c r="T655" s="197"/>
    </row>
    <row r="656" spans="1:20" ht="13.2">
      <c r="A656" s="244"/>
      <c r="B656" s="244"/>
      <c r="C656" s="245"/>
      <c r="D656" s="200"/>
      <c r="E656" s="246"/>
      <c r="F656" s="246"/>
      <c r="G656" s="246"/>
      <c r="H656" s="246"/>
      <c r="I656" s="246"/>
      <c r="J656" s="246"/>
      <c r="K656" s="246"/>
      <c r="L656" s="246"/>
      <c r="M656" s="246"/>
      <c r="N656" s="246"/>
      <c r="O656" s="246"/>
      <c r="P656" s="246"/>
      <c r="Q656" s="246"/>
      <c r="R656" s="246"/>
      <c r="S656" s="197"/>
      <c r="T656" s="197"/>
    </row>
    <row r="657" spans="1:20" ht="13.2">
      <c r="A657" s="244"/>
      <c r="B657" s="244"/>
      <c r="C657" s="245"/>
      <c r="D657" s="200"/>
      <c r="E657" s="246"/>
      <c r="F657" s="246"/>
      <c r="G657" s="246"/>
      <c r="H657" s="246"/>
      <c r="I657" s="246"/>
      <c r="J657" s="246"/>
      <c r="K657" s="246"/>
      <c r="L657" s="246"/>
      <c r="M657" s="246"/>
      <c r="N657" s="246"/>
      <c r="O657" s="246"/>
      <c r="P657" s="246"/>
      <c r="Q657" s="246"/>
      <c r="R657" s="246"/>
      <c r="S657" s="197"/>
      <c r="T657" s="197"/>
    </row>
    <row r="658" spans="1:20" ht="13.2">
      <c r="A658" s="244"/>
      <c r="B658" s="244"/>
      <c r="C658" s="245"/>
      <c r="D658" s="200"/>
      <c r="E658" s="246"/>
      <c r="F658" s="246"/>
      <c r="G658" s="246"/>
      <c r="H658" s="246"/>
      <c r="I658" s="246"/>
      <c r="J658" s="246"/>
      <c r="K658" s="246"/>
      <c r="L658" s="246"/>
      <c r="M658" s="246"/>
      <c r="N658" s="246"/>
      <c r="O658" s="246"/>
      <c r="P658" s="246"/>
      <c r="Q658" s="246"/>
      <c r="R658" s="246"/>
      <c r="S658" s="197"/>
      <c r="T658" s="197"/>
    </row>
    <row r="659" spans="1:20" ht="13.2">
      <c r="A659" s="244"/>
      <c r="B659" s="244"/>
      <c r="C659" s="245"/>
      <c r="D659" s="200"/>
      <c r="E659" s="246"/>
      <c r="F659" s="246"/>
      <c r="G659" s="246"/>
      <c r="H659" s="246"/>
      <c r="I659" s="246"/>
      <c r="J659" s="246"/>
      <c r="K659" s="246"/>
      <c r="L659" s="246"/>
      <c r="M659" s="246"/>
      <c r="N659" s="246"/>
      <c r="O659" s="246"/>
      <c r="P659" s="246"/>
      <c r="Q659" s="246"/>
      <c r="R659" s="246"/>
      <c r="S659" s="197"/>
      <c r="T659" s="197"/>
    </row>
    <row r="660" spans="1:20" ht="13.2">
      <c r="A660" s="244"/>
      <c r="B660" s="244"/>
      <c r="C660" s="245"/>
      <c r="D660" s="200"/>
      <c r="E660" s="246"/>
      <c r="F660" s="246"/>
      <c r="G660" s="246"/>
      <c r="H660" s="246"/>
      <c r="I660" s="246"/>
      <c r="J660" s="246"/>
      <c r="K660" s="246"/>
      <c r="L660" s="246"/>
      <c r="M660" s="246"/>
      <c r="N660" s="246"/>
      <c r="O660" s="246"/>
      <c r="P660" s="246"/>
      <c r="Q660" s="246"/>
      <c r="R660" s="246"/>
      <c r="S660" s="197"/>
      <c r="T660" s="197"/>
    </row>
    <row r="661" spans="1:20" ht="13.2">
      <c r="A661" s="244"/>
      <c r="B661" s="244"/>
      <c r="C661" s="245"/>
      <c r="D661" s="200"/>
      <c r="E661" s="246"/>
      <c r="F661" s="246"/>
      <c r="G661" s="246"/>
      <c r="H661" s="246"/>
      <c r="I661" s="246"/>
      <c r="J661" s="246"/>
      <c r="K661" s="246"/>
      <c r="L661" s="246"/>
      <c r="M661" s="246"/>
      <c r="N661" s="246"/>
      <c r="O661" s="246"/>
      <c r="P661" s="246"/>
      <c r="Q661" s="246"/>
      <c r="R661" s="246"/>
      <c r="S661" s="197"/>
      <c r="T661" s="197"/>
    </row>
    <row r="662" spans="1:20" ht="13.2">
      <c r="A662" s="244"/>
      <c r="B662" s="244"/>
      <c r="C662" s="245"/>
      <c r="D662" s="200"/>
      <c r="E662" s="246"/>
      <c r="F662" s="246"/>
      <c r="G662" s="246"/>
      <c r="H662" s="246"/>
      <c r="I662" s="246"/>
      <c r="J662" s="246"/>
      <c r="K662" s="246"/>
      <c r="L662" s="246"/>
      <c r="M662" s="246"/>
      <c r="N662" s="246"/>
      <c r="O662" s="246"/>
      <c r="P662" s="246"/>
      <c r="Q662" s="246"/>
      <c r="R662" s="246"/>
      <c r="S662" s="197"/>
      <c r="T662" s="197"/>
    </row>
    <row r="663" spans="1:20" ht="13.2">
      <c r="A663" s="244"/>
      <c r="B663" s="244"/>
      <c r="C663" s="245"/>
      <c r="D663" s="200"/>
      <c r="E663" s="246"/>
      <c r="F663" s="246"/>
      <c r="G663" s="246"/>
      <c r="H663" s="246"/>
      <c r="I663" s="246"/>
      <c r="J663" s="246"/>
      <c r="K663" s="246"/>
      <c r="L663" s="246"/>
      <c r="M663" s="246"/>
      <c r="N663" s="246"/>
      <c r="O663" s="246"/>
      <c r="P663" s="246"/>
      <c r="Q663" s="246"/>
      <c r="R663" s="246"/>
      <c r="S663" s="197"/>
      <c r="T663" s="197"/>
    </row>
    <row r="664" spans="1:20" ht="13.2">
      <c r="A664" s="244"/>
      <c r="B664" s="244"/>
      <c r="C664" s="245"/>
      <c r="D664" s="200"/>
      <c r="E664" s="246"/>
      <c r="F664" s="246"/>
      <c r="G664" s="246"/>
      <c r="H664" s="246"/>
      <c r="I664" s="246"/>
      <c r="J664" s="246"/>
      <c r="K664" s="246"/>
      <c r="L664" s="246"/>
      <c r="M664" s="246"/>
      <c r="N664" s="246"/>
      <c r="O664" s="246"/>
      <c r="P664" s="246"/>
      <c r="Q664" s="246"/>
      <c r="R664" s="246"/>
      <c r="S664" s="197"/>
      <c r="T664" s="197"/>
    </row>
    <row r="665" spans="1:20" ht="13.2">
      <c r="A665" s="244"/>
      <c r="B665" s="244"/>
      <c r="C665" s="245"/>
      <c r="D665" s="200"/>
      <c r="E665" s="246"/>
      <c r="F665" s="246"/>
      <c r="G665" s="246"/>
      <c r="H665" s="246"/>
      <c r="I665" s="246"/>
      <c r="J665" s="246"/>
      <c r="K665" s="246"/>
      <c r="L665" s="246"/>
      <c r="M665" s="246"/>
      <c r="N665" s="246"/>
      <c r="O665" s="246"/>
      <c r="P665" s="246"/>
      <c r="Q665" s="246"/>
      <c r="R665" s="246"/>
      <c r="S665" s="197"/>
      <c r="T665" s="197"/>
    </row>
    <row r="666" spans="1:20" ht="13.2">
      <c r="A666" s="244"/>
      <c r="B666" s="244"/>
      <c r="C666" s="245"/>
      <c r="D666" s="200"/>
      <c r="E666" s="246"/>
      <c r="F666" s="246"/>
      <c r="G666" s="246"/>
      <c r="H666" s="246"/>
      <c r="I666" s="246"/>
      <c r="J666" s="246"/>
      <c r="K666" s="246"/>
      <c r="L666" s="246"/>
      <c r="M666" s="246"/>
      <c r="N666" s="246"/>
      <c r="O666" s="246"/>
      <c r="P666" s="246"/>
      <c r="Q666" s="246"/>
      <c r="R666" s="246"/>
      <c r="S666" s="197"/>
      <c r="T666" s="197"/>
    </row>
    <row r="667" spans="1:20" ht="13.2">
      <c r="A667" s="244"/>
      <c r="B667" s="244"/>
      <c r="C667" s="245"/>
      <c r="D667" s="200"/>
      <c r="E667" s="246"/>
      <c r="F667" s="246"/>
      <c r="G667" s="246"/>
      <c r="H667" s="246"/>
      <c r="I667" s="246"/>
      <c r="J667" s="246"/>
      <c r="K667" s="246"/>
      <c r="L667" s="246"/>
      <c r="M667" s="246"/>
      <c r="N667" s="246"/>
      <c r="O667" s="246"/>
      <c r="P667" s="246"/>
      <c r="Q667" s="246"/>
      <c r="R667" s="246"/>
      <c r="S667" s="197"/>
      <c r="T667" s="197"/>
    </row>
    <row r="668" spans="1:20" ht="13.2">
      <c r="A668" s="244"/>
      <c r="B668" s="244"/>
      <c r="C668" s="245"/>
      <c r="D668" s="200"/>
      <c r="E668" s="246"/>
      <c r="F668" s="246"/>
      <c r="G668" s="246"/>
      <c r="H668" s="246"/>
      <c r="I668" s="246"/>
      <c r="J668" s="246"/>
      <c r="K668" s="246"/>
      <c r="L668" s="246"/>
      <c r="M668" s="246"/>
      <c r="N668" s="246"/>
      <c r="O668" s="246"/>
      <c r="P668" s="246"/>
      <c r="Q668" s="246"/>
      <c r="R668" s="246"/>
      <c r="S668" s="197"/>
      <c r="T668" s="197"/>
    </row>
    <row r="669" spans="1:20" ht="13.2">
      <c r="A669" s="244"/>
      <c r="B669" s="244"/>
      <c r="C669" s="245"/>
      <c r="D669" s="200"/>
      <c r="E669" s="246"/>
      <c r="F669" s="246"/>
      <c r="G669" s="246"/>
      <c r="H669" s="246"/>
      <c r="I669" s="246"/>
      <c r="J669" s="246"/>
      <c r="K669" s="246"/>
      <c r="L669" s="246"/>
      <c r="M669" s="246"/>
      <c r="N669" s="246"/>
      <c r="O669" s="246"/>
      <c r="P669" s="246"/>
      <c r="Q669" s="246"/>
      <c r="R669" s="246"/>
      <c r="S669" s="197"/>
      <c r="T669" s="197"/>
    </row>
    <row r="670" spans="1:20" ht="13.2">
      <c r="A670" s="244"/>
      <c r="B670" s="244"/>
      <c r="C670" s="245"/>
      <c r="D670" s="200"/>
      <c r="E670" s="246"/>
      <c r="F670" s="246"/>
      <c r="G670" s="246"/>
      <c r="H670" s="246"/>
      <c r="I670" s="246"/>
      <c r="J670" s="246"/>
      <c r="K670" s="246"/>
      <c r="L670" s="246"/>
      <c r="M670" s="246"/>
      <c r="N670" s="246"/>
      <c r="O670" s="246"/>
      <c r="P670" s="246"/>
      <c r="Q670" s="246"/>
      <c r="R670" s="246"/>
      <c r="S670" s="197"/>
      <c r="T670" s="197"/>
    </row>
    <row r="671" spans="1:20" ht="13.2">
      <c r="A671" s="244"/>
      <c r="B671" s="244"/>
      <c r="C671" s="245"/>
      <c r="D671" s="200"/>
      <c r="E671" s="246"/>
      <c r="F671" s="246"/>
      <c r="G671" s="246"/>
      <c r="H671" s="246"/>
      <c r="I671" s="246"/>
      <c r="J671" s="246"/>
      <c r="K671" s="246"/>
      <c r="L671" s="246"/>
      <c r="M671" s="246"/>
      <c r="N671" s="246"/>
      <c r="O671" s="246"/>
      <c r="P671" s="246"/>
      <c r="Q671" s="246"/>
      <c r="R671" s="246"/>
      <c r="S671" s="197"/>
      <c r="T671" s="197"/>
    </row>
    <row r="672" spans="1:20" ht="13.2">
      <c r="A672" s="244"/>
      <c r="B672" s="244"/>
      <c r="C672" s="245"/>
      <c r="D672" s="200"/>
      <c r="E672" s="246"/>
      <c r="F672" s="246"/>
      <c r="G672" s="246"/>
      <c r="H672" s="246"/>
      <c r="I672" s="246"/>
      <c r="J672" s="246"/>
      <c r="K672" s="246"/>
      <c r="L672" s="246"/>
      <c r="M672" s="246"/>
      <c r="N672" s="246"/>
      <c r="O672" s="246"/>
      <c r="P672" s="246"/>
      <c r="Q672" s="246"/>
      <c r="R672" s="246"/>
      <c r="S672" s="197"/>
      <c r="T672" s="197"/>
    </row>
    <row r="673" spans="1:20" ht="13.2">
      <c r="A673" s="244"/>
      <c r="B673" s="244"/>
      <c r="C673" s="245"/>
      <c r="D673" s="200"/>
      <c r="E673" s="246"/>
      <c r="F673" s="246"/>
      <c r="G673" s="246"/>
      <c r="H673" s="246"/>
      <c r="I673" s="246"/>
      <c r="J673" s="246"/>
      <c r="K673" s="246"/>
      <c r="L673" s="246"/>
      <c r="M673" s="246"/>
      <c r="N673" s="246"/>
      <c r="O673" s="246"/>
      <c r="P673" s="246"/>
      <c r="Q673" s="246"/>
      <c r="R673" s="246"/>
      <c r="S673" s="197"/>
      <c r="T673" s="197"/>
    </row>
    <row r="674" spans="1:20" ht="13.2">
      <c r="A674" s="244"/>
      <c r="B674" s="244"/>
      <c r="C674" s="245"/>
      <c r="D674" s="200"/>
      <c r="E674" s="246"/>
      <c r="F674" s="246"/>
      <c r="G674" s="246"/>
      <c r="H674" s="246"/>
      <c r="I674" s="246"/>
      <c r="J674" s="246"/>
      <c r="K674" s="246"/>
      <c r="L674" s="246"/>
      <c r="M674" s="246"/>
      <c r="N674" s="246"/>
      <c r="O674" s="246"/>
      <c r="P674" s="246"/>
      <c r="Q674" s="246"/>
      <c r="R674" s="246"/>
      <c r="S674" s="197"/>
      <c r="T674" s="197"/>
    </row>
    <row r="675" spans="1:20" ht="13.2">
      <c r="A675" s="244"/>
      <c r="B675" s="244"/>
      <c r="C675" s="245"/>
      <c r="D675" s="200"/>
      <c r="E675" s="246"/>
      <c r="F675" s="246"/>
      <c r="G675" s="246"/>
      <c r="H675" s="246"/>
      <c r="I675" s="246"/>
      <c r="J675" s="246"/>
      <c r="K675" s="246"/>
      <c r="L675" s="246"/>
      <c r="M675" s="246"/>
      <c r="N675" s="246"/>
      <c r="O675" s="246"/>
      <c r="P675" s="246"/>
      <c r="Q675" s="246"/>
      <c r="R675" s="246"/>
      <c r="S675" s="197"/>
      <c r="T675" s="197"/>
    </row>
    <row r="676" spans="1:20" ht="13.2">
      <c r="A676" s="244"/>
      <c r="B676" s="244"/>
      <c r="C676" s="245"/>
      <c r="D676" s="200"/>
      <c r="E676" s="246"/>
      <c r="F676" s="246"/>
      <c r="G676" s="246"/>
      <c r="H676" s="246"/>
      <c r="I676" s="246"/>
      <c r="J676" s="246"/>
      <c r="K676" s="246"/>
      <c r="L676" s="246"/>
      <c r="M676" s="246"/>
      <c r="N676" s="246"/>
      <c r="O676" s="246"/>
      <c r="P676" s="246"/>
      <c r="Q676" s="246"/>
      <c r="R676" s="246"/>
      <c r="S676" s="197"/>
      <c r="T676" s="197"/>
    </row>
    <row r="677" spans="1:20" ht="13.2">
      <c r="A677" s="244"/>
      <c r="B677" s="244"/>
      <c r="C677" s="245"/>
      <c r="D677" s="200"/>
      <c r="E677" s="246"/>
      <c r="F677" s="246"/>
      <c r="G677" s="246"/>
      <c r="H677" s="246"/>
      <c r="I677" s="246"/>
      <c r="J677" s="246"/>
      <c r="K677" s="246"/>
      <c r="L677" s="246"/>
      <c r="M677" s="246"/>
      <c r="N677" s="246"/>
      <c r="O677" s="246"/>
      <c r="P677" s="246"/>
      <c r="Q677" s="246"/>
      <c r="R677" s="246"/>
      <c r="S677" s="197"/>
      <c r="T677" s="197"/>
    </row>
    <row r="678" spans="1:20" ht="13.2">
      <c r="A678" s="244"/>
      <c r="B678" s="244"/>
      <c r="C678" s="245"/>
      <c r="D678" s="200"/>
      <c r="E678" s="246"/>
      <c r="F678" s="246"/>
      <c r="G678" s="246"/>
      <c r="H678" s="246"/>
      <c r="I678" s="246"/>
      <c r="J678" s="246"/>
      <c r="K678" s="246"/>
      <c r="L678" s="246"/>
      <c r="M678" s="246"/>
      <c r="N678" s="246"/>
      <c r="O678" s="246"/>
      <c r="P678" s="246"/>
      <c r="Q678" s="246"/>
      <c r="R678" s="246"/>
      <c r="S678" s="197"/>
      <c r="T678" s="197"/>
    </row>
    <row r="679" spans="1:20" ht="13.2">
      <c r="A679" s="244"/>
      <c r="B679" s="244"/>
      <c r="C679" s="245"/>
      <c r="D679" s="200"/>
      <c r="E679" s="246"/>
      <c r="F679" s="246"/>
      <c r="G679" s="246"/>
      <c r="H679" s="246"/>
      <c r="I679" s="246"/>
      <c r="J679" s="246"/>
      <c r="K679" s="246"/>
      <c r="L679" s="246"/>
      <c r="M679" s="246"/>
      <c r="N679" s="246"/>
      <c r="O679" s="246"/>
      <c r="P679" s="246"/>
      <c r="Q679" s="246"/>
      <c r="R679" s="246"/>
      <c r="S679" s="197"/>
      <c r="T679" s="197"/>
    </row>
    <row r="680" spans="1:20" ht="13.2">
      <c r="A680" s="244"/>
      <c r="B680" s="244"/>
      <c r="C680" s="245"/>
      <c r="D680" s="200"/>
      <c r="E680" s="246"/>
      <c r="F680" s="246"/>
      <c r="G680" s="246"/>
      <c r="H680" s="246"/>
      <c r="I680" s="246"/>
      <c r="J680" s="246"/>
      <c r="K680" s="246"/>
      <c r="L680" s="246"/>
      <c r="M680" s="246"/>
      <c r="N680" s="246"/>
      <c r="O680" s="246"/>
      <c r="P680" s="246"/>
      <c r="Q680" s="246"/>
      <c r="R680" s="246"/>
      <c r="S680" s="197"/>
      <c r="T680" s="197"/>
    </row>
    <row r="681" spans="1:20" ht="13.2">
      <c r="A681" s="244"/>
      <c r="B681" s="244"/>
      <c r="C681" s="245"/>
      <c r="D681" s="200"/>
      <c r="E681" s="246"/>
      <c r="F681" s="246"/>
      <c r="G681" s="246"/>
      <c r="H681" s="246"/>
      <c r="I681" s="246"/>
      <c r="J681" s="246"/>
      <c r="K681" s="246"/>
      <c r="L681" s="246"/>
      <c r="M681" s="246"/>
      <c r="N681" s="246"/>
      <c r="O681" s="246"/>
      <c r="P681" s="246"/>
      <c r="Q681" s="246"/>
      <c r="R681" s="246"/>
      <c r="S681" s="197"/>
      <c r="T681" s="197"/>
    </row>
    <row r="682" spans="1:20" ht="13.2">
      <c r="A682" s="244"/>
      <c r="B682" s="244"/>
      <c r="C682" s="245"/>
      <c r="D682" s="200"/>
      <c r="E682" s="246"/>
      <c r="F682" s="246"/>
      <c r="G682" s="246"/>
      <c r="H682" s="246"/>
      <c r="I682" s="246"/>
      <c r="J682" s="246"/>
      <c r="K682" s="246"/>
      <c r="L682" s="246"/>
      <c r="M682" s="246"/>
      <c r="N682" s="246"/>
      <c r="O682" s="246"/>
      <c r="P682" s="246"/>
      <c r="Q682" s="246"/>
      <c r="R682" s="246"/>
      <c r="S682" s="197"/>
      <c r="T682" s="197"/>
    </row>
    <row r="683" spans="1:20" ht="13.2">
      <c r="A683" s="244"/>
      <c r="B683" s="244"/>
      <c r="C683" s="245"/>
      <c r="D683" s="200"/>
      <c r="E683" s="246"/>
      <c r="F683" s="246"/>
      <c r="G683" s="246"/>
      <c r="H683" s="246"/>
      <c r="I683" s="246"/>
      <c r="J683" s="246"/>
      <c r="K683" s="246"/>
      <c r="L683" s="246"/>
      <c r="M683" s="246"/>
      <c r="N683" s="246"/>
      <c r="O683" s="246"/>
      <c r="P683" s="246"/>
      <c r="Q683" s="246"/>
      <c r="R683" s="246"/>
      <c r="S683" s="197"/>
      <c r="T683" s="197"/>
    </row>
    <row r="684" spans="1:20" ht="13.2">
      <c r="A684" s="244"/>
      <c r="B684" s="244"/>
      <c r="C684" s="245"/>
      <c r="D684" s="200"/>
      <c r="E684" s="246"/>
      <c r="F684" s="246"/>
      <c r="G684" s="246"/>
      <c r="H684" s="246"/>
      <c r="I684" s="246"/>
      <c r="J684" s="246"/>
      <c r="K684" s="246"/>
      <c r="L684" s="246"/>
      <c r="M684" s="246"/>
      <c r="N684" s="246"/>
      <c r="O684" s="246"/>
      <c r="P684" s="246"/>
      <c r="Q684" s="246"/>
      <c r="R684" s="246"/>
      <c r="S684" s="197"/>
      <c r="T684" s="197"/>
    </row>
    <row r="685" spans="1:20" ht="13.2">
      <c r="A685" s="244"/>
      <c r="B685" s="244"/>
      <c r="C685" s="245"/>
      <c r="D685" s="200"/>
      <c r="E685" s="246"/>
      <c r="F685" s="246"/>
      <c r="G685" s="246"/>
      <c r="H685" s="246"/>
      <c r="I685" s="246"/>
      <c r="J685" s="246"/>
      <c r="K685" s="246"/>
      <c r="L685" s="246"/>
      <c r="M685" s="246"/>
      <c r="N685" s="246"/>
      <c r="O685" s="246"/>
      <c r="P685" s="246"/>
      <c r="Q685" s="246"/>
      <c r="R685" s="246"/>
      <c r="S685" s="197"/>
      <c r="T685" s="197"/>
    </row>
    <row r="686" spans="1:20" ht="13.2">
      <c r="A686" s="244"/>
      <c r="B686" s="244"/>
      <c r="C686" s="245"/>
      <c r="D686" s="200"/>
      <c r="E686" s="246"/>
      <c r="F686" s="246"/>
      <c r="G686" s="246"/>
      <c r="H686" s="246"/>
      <c r="I686" s="246"/>
      <c r="J686" s="246"/>
      <c r="K686" s="246"/>
      <c r="L686" s="246"/>
      <c r="M686" s="246"/>
      <c r="N686" s="246"/>
      <c r="O686" s="246"/>
      <c r="P686" s="246"/>
      <c r="Q686" s="246"/>
      <c r="R686" s="246"/>
      <c r="S686" s="197"/>
      <c r="T686" s="197"/>
    </row>
    <row r="687" spans="1:20" ht="13.2">
      <c r="A687" s="244"/>
      <c r="B687" s="244"/>
      <c r="C687" s="245"/>
      <c r="D687" s="200"/>
      <c r="E687" s="246"/>
      <c r="F687" s="246"/>
      <c r="G687" s="246"/>
      <c r="H687" s="246"/>
      <c r="I687" s="246"/>
      <c r="J687" s="246"/>
      <c r="K687" s="246"/>
      <c r="L687" s="246"/>
      <c r="M687" s="246"/>
      <c r="N687" s="246"/>
      <c r="O687" s="246"/>
      <c r="P687" s="246"/>
      <c r="Q687" s="246"/>
      <c r="R687" s="246"/>
      <c r="S687" s="197"/>
      <c r="T687" s="197"/>
    </row>
    <row r="688" spans="1:20" ht="13.2">
      <c r="A688" s="244"/>
      <c r="B688" s="244"/>
      <c r="C688" s="245"/>
      <c r="D688" s="200"/>
      <c r="E688" s="246"/>
      <c r="F688" s="246"/>
      <c r="G688" s="246"/>
      <c r="H688" s="246"/>
      <c r="I688" s="246"/>
      <c r="J688" s="246"/>
      <c r="K688" s="246"/>
      <c r="L688" s="246"/>
      <c r="M688" s="246"/>
      <c r="N688" s="246"/>
      <c r="O688" s="246"/>
      <c r="P688" s="246"/>
      <c r="Q688" s="246"/>
      <c r="R688" s="246"/>
      <c r="S688" s="197"/>
      <c r="T688" s="197"/>
    </row>
    <row r="689" spans="1:20" ht="13.2">
      <c r="A689" s="244"/>
      <c r="B689" s="244"/>
      <c r="C689" s="245"/>
      <c r="D689" s="200"/>
      <c r="E689" s="246"/>
      <c r="F689" s="246"/>
      <c r="G689" s="246"/>
      <c r="H689" s="246"/>
      <c r="I689" s="246"/>
      <c r="J689" s="246"/>
      <c r="K689" s="246"/>
      <c r="L689" s="246"/>
      <c r="M689" s="246"/>
      <c r="N689" s="246"/>
      <c r="O689" s="246"/>
      <c r="P689" s="246"/>
      <c r="Q689" s="246"/>
      <c r="R689" s="246"/>
      <c r="S689" s="197"/>
      <c r="T689" s="197"/>
    </row>
    <row r="690" spans="1:20" ht="13.2">
      <c r="A690" s="244"/>
      <c r="B690" s="244"/>
      <c r="C690" s="245"/>
      <c r="D690" s="200"/>
      <c r="E690" s="246"/>
      <c r="F690" s="246"/>
      <c r="G690" s="246"/>
      <c r="H690" s="246"/>
      <c r="I690" s="246"/>
      <c r="J690" s="246"/>
      <c r="K690" s="246"/>
      <c r="L690" s="246"/>
      <c r="M690" s="246"/>
      <c r="N690" s="246"/>
      <c r="O690" s="246"/>
      <c r="P690" s="246"/>
      <c r="Q690" s="246"/>
      <c r="R690" s="246"/>
      <c r="S690" s="197"/>
      <c r="T690" s="197"/>
    </row>
    <row r="691" spans="1:20" ht="13.2">
      <c r="A691" s="244"/>
      <c r="B691" s="244"/>
      <c r="C691" s="245"/>
      <c r="D691" s="200"/>
      <c r="E691" s="246"/>
      <c r="F691" s="246"/>
      <c r="G691" s="246"/>
      <c r="H691" s="246"/>
      <c r="I691" s="246"/>
      <c r="J691" s="246"/>
      <c r="K691" s="246"/>
      <c r="L691" s="246"/>
      <c r="M691" s="246"/>
      <c r="N691" s="246"/>
      <c r="O691" s="246"/>
      <c r="P691" s="246"/>
      <c r="Q691" s="246"/>
      <c r="R691" s="246"/>
      <c r="S691" s="197"/>
      <c r="T691" s="197"/>
    </row>
    <row r="692" spans="1:20" ht="13.2">
      <c r="A692" s="244"/>
      <c r="B692" s="244"/>
      <c r="C692" s="245"/>
      <c r="D692" s="200"/>
      <c r="E692" s="246"/>
      <c r="F692" s="246"/>
      <c r="G692" s="246"/>
      <c r="H692" s="246"/>
      <c r="I692" s="246"/>
      <c r="J692" s="246"/>
      <c r="K692" s="246"/>
      <c r="L692" s="246"/>
      <c r="M692" s="246"/>
      <c r="N692" s="246"/>
      <c r="O692" s="246"/>
      <c r="P692" s="246"/>
      <c r="Q692" s="246"/>
      <c r="R692" s="246"/>
      <c r="S692" s="197"/>
      <c r="T692" s="197"/>
    </row>
    <row r="693" spans="1:20" ht="13.2">
      <c r="A693" s="244"/>
      <c r="B693" s="244"/>
      <c r="C693" s="245"/>
      <c r="D693" s="200"/>
      <c r="E693" s="246"/>
      <c r="F693" s="246"/>
      <c r="G693" s="246"/>
      <c r="H693" s="246"/>
      <c r="I693" s="246"/>
      <c r="J693" s="246"/>
      <c r="K693" s="246"/>
      <c r="L693" s="246"/>
      <c r="M693" s="246"/>
      <c r="N693" s="246"/>
      <c r="O693" s="246"/>
      <c r="P693" s="246"/>
      <c r="Q693" s="246"/>
      <c r="R693" s="246"/>
      <c r="S693" s="197"/>
      <c r="T693" s="197"/>
    </row>
    <row r="694" spans="1:20" ht="13.2">
      <c r="A694" s="244"/>
      <c r="B694" s="244"/>
      <c r="C694" s="245"/>
      <c r="D694" s="200"/>
      <c r="E694" s="246"/>
      <c r="F694" s="246"/>
      <c r="G694" s="246"/>
      <c r="H694" s="246"/>
      <c r="I694" s="246"/>
      <c r="J694" s="246"/>
      <c r="K694" s="246"/>
      <c r="L694" s="246"/>
      <c r="M694" s="246"/>
      <c r="N694" s="246"/>
      <c r="O694" s="246"/>
      <c r="P694" s="246"/>
      <c r="Q694" s="246"/>
      <c r="R694" s="246"/>
      <c r="S694" s="197"/>
      <c r="T694" s="197"/>
    </row>
    <row r="695" spans="1:20" ht="13.2">
      <c r="A695" s="244"/>
      <c r="B695" s="244"/>
      <c r="C695" s="245"/>
      <c r="D695" s="200"/>
      <c r="E695" s="246"/>
      <c r="F695" s="246"/>
      <c r="G695" s="246"/>
      <c r="H695" s="246"/>
      <c r="I695" s="246"/>
      <c r="J695" s="246"/>
      <c r="K695" s="246"/>
      <c r="L695" s="246"/>
      <c r="M695" s="246"/>
      <c r="N695" s="246"/>
      <c r="O695" s="246"/>
      <c r="P695" s="246"/>
      <c r="Q695" s="246"/>
      <c r="R695" s="246"/>
      <c r="S695" s="197"/>
      <c r="T695" s="197"/>
    </row>
    <row r="696" spans="1:20" ht="13.2">
      <c r="A696" s="244"/>
      <c r="B696" s="244"/>
      <c r="C696" s="245"/>
      <c r="D696" s="200"/>
      <c r="E696" s="246"/>
      <c r="F696" s="246"/>
      <c r="G696" s="246"/>
      <c r="H696" s="246"/>
      <c r="I696" s="246"/>
      <c r="J696" s="246"/>
      <c r="K696" s="246"/>
      <c r="L696" s="246"/>
      <c r="M696" s="246"/>
      <c r="N696" s="246"/>
      <c r="O696" s="246"/>
      <c r="P696" s="246"/>
      <c r="Q696" s="246"/>
      <c r="R696" s="246"/>
      <c r="S696" s="197"/>
      <c r="T696" s="197"/>
    </row>
    <row r="697" spans="1:20" ht="13.2">
      <c r="A697" s="244"/>
      <c r="B697" s="244"/>
      <c r="C697" s="245"/>
      <c r="D697" s="200"/>
      <c r="E697" s="246"/>
      <c r="F697" s="246"/>
      <c r="G697" s="246"/>
      <c r="H697" s="246"/>
      <c r="I697" s="246"/>
      <c r="J697" s="246"/>
      <c r="K697" s="246"/>
      <c r="L697" s="246"/>
      <c r="M697" s="246"/>
      <c r="N697" s="246"/>
      <c r="O697" s="246"/>
      <c r="P697" s="246"/>
      <c r="Q697" s="246"/>
      <c r="R697" s="246"/>
      <c r="S697" s="197"/>
      <c r="T697" s="197"/>
    </row>
    <row r="698" spans="1:20" ht="13.2">
      <c r="A698" s="244"/>
      <c r="B698" s="244"/>
      <c r="C698" s="245"/>
      <c r="D698" s="200"/>
      <c r="E698" s="246"/>
      <c r="F698" s="246"/>
      <c r="G698" s="246"/>
      <c r="H698" s="246"/>
      <c r="I698" s="246"/>
      <c r="J698" s="246"/>
      <c r="K698" s="246"/>
      <c r="L698" s="246"/>
      <c r="M698" s="246"/>
      <c r="N698" s="246"/>
      <c r="O698" s="246"/>
      <c r="P698" s="246"/>
      <c r="Q698" s="246"/>
      <c r="R698" s="246"/>
      <c r="S698" s="197"/>
      <c r="T698" s="197"/>
    </row>
    <row r="699" spans="1:20" ht="13.2">
      <c r="A699" s="244"/>
      <c r="B699" s="244"/>
      <c r="C699" s="245"/>
      <c r="D699" s="200"/>
      <c r="E699" s="246"/>
      <c r="F699" s="246"/>
      <c r="G699" s="246"/>
      <c r="H699" s="246"/>
      <c r="I699" s="246"/>
      <c r="J699" s="246"/>
      <c r="K699" s="246"/>
      <c r="L699" s="246"/>
      <c r="M699" s="246"/>
      <c r="N699" s="246"/>
      <c r="O699" s="246"/>
      <c r="P699" s="246"/>
      <c r="Q699" s="246"/>
      <c r="R699" s="246"/>
      <c r="S699" s="197"/>
      <c r="T699" s="197"/>
    </row>
    <row r="700" spans="1:20" ht="13.2">
      <c r="A700" s="244"/>
      <c r="B700" s="244"/>
      <c r="C700" s="245"/>
      <c r="D700" s="200"/>
      <c r="E700" s="246"/>
      <c r="F700" s="246"/>
      <c r="G700" s="246"/>
      <c r="H700" s="246"/>
      <c r="I700" s="246"/>
      <c r="J700" s="246"/>
      <c r="K700" s="246"/>
      <c r="L700" s="246"/>
      <c r="M700" s="246"/>
      <c r="N700" s="246"/>
      <c r="O700" s="246"/>
      <c r="P700" s="246"/>
      <c r="Q700" s="246"/>
      <c r="R700" s="246"/>
      <c r="S700" s="197"/>
      <c r="T700" s="197"/>
    </row>
    <row r="701" spans="1:20" ht="13.2">
      <c r="A701" s="244"/>
      <c r="B701" s="244"/>
      <c r="C701" s="245"/>
      <c r="D701" s="200"/>
      <c r="E701" s="246"/>
      <c r="F701" s="246"/>
      <c r="G701" s="246"/>
      <c r="H701" s="246"/>
      <c r="I701" s="246"/>
      <c r="J701" s="246"/>
      <c r="K701" s="246"/>
      <c r="L701" s="246"/>
      <c r="M701" s="246"/>
      <c r="N701" s="246"/>
      <c r="O701" s="246"/>
      <c r="P701" s="246"/>
      <c r="Q701" s="246"/>
      <c r="R701" s="246"/>
      <c r="S701" s="197"/>
      <c r="T701" s="197"/>
    </row>
    <row r="702" spans="1:20" ht="13.2">
      <c r="A702" s="244"/>
      <c r="B702" s="244"/>
      <c r="C702" s="245"/>
      <c r="D702" s="200"/>
      <c r="E702" s="246"/>
      <c r="F702" s="246"/>
      <c r="G702" s="246"/>
      <c r="H702" s="246"/>
      <c r="I702" s="246"/>
      <c r="J702" s="246"/>
      <c r="K702" s="246"/>
      <c r="L702" s="246"/>
      <c r="M702" s="246"/>
      <c r="N702" s="246"/>
      <c r="O702" s="246"/>
      <c r="P702" s="246"/>
      <c r="Q702" s="246"/>
      <c r="R702" s="246"/>
      <c r="S702" s="197"/>
      <c r="T702" s="197"/>
    </row>
    <row r="703" spans="1:20" ht="13.2">
      <c r="A703" s="244"/>
      <c r="B703" s="244"/>
      <c r="C703" s="245"/>
      <c r="D703" s="200"/>
      <c r="E703" s="246"/>
      <c r="F703" s="246"/>
      <c r="G703" s="246"/>
      <c r="H703" s="246"/>
      <c r="I703" s="246"/>
      <c r="J703" s="246"/>
      <c r="K703" s="246"/>
      <c r="L703" s="246"/>
      <c r="M703" s="246"/>
      <c r="N703" s="246"/>
      <c r="O703" s="246"/>
      <c r="P703" s="246"/>
      <c r="Q703" s="246"/>
      <c r="R703" s="246"/>
      <c r="S703" s="197"/>
      <c r="T703" s="197"/>
    </row>
    <row r="704" spans="1:20" ht="13.2">
      <c r="A704" s="244"/>
      <c r="B704" s="244"/>
      <c r="C704" s="245"/>
      <c r="D704" s="200"/>
      <c r="E704" s="246"/>
      <c r="F704" s="246"/>
      <c r="G704" s="246"/>
      <c r="H704" s="246"/>
      <c r="I704" s="246"/>
      <c r="J704" s="246"/>
      <c r="K704" s="246"/>
      <c r="L704" s="246"/>
      <c r="M704" s="246"/>
      <c r="N704" s="246"/>
      <c r="O704" s="246"/>
      <c r="P704" s="246"/>
      <c r="Q704" s="246"/>
      <c r="R704" s="246"/>
      <c r="S704" s="197"/>
      <c r="T704" s="197"/>
    </row>
    <row r="705" spans="1:20" ht="13.2">
      <c r="A705" s="244"/>
      <c r="B705" s="244"/>
      <c r="C705" s="245"/>
      <c r="D705" s="200"/>
      <c r="E705" s="246"/>
      <c r="F705" s="246"/>
      <c r="G705" s="246"/>
      <c r="H705" s="246"/>
      <c r="I705" s="246"/>
      <c r="J705" s="246"/>
      <c r="K705" s="246"/>
      <c r="L705" s="246"/>
      <c r="M705" s="246"/>
      <c r="N705" s="246"/>
      <c r="O705" s="246"/>
      <c r="P705" s="246"/>
      <c r="Q705" s="246"/>
      <c r="R705" s="246"/>
      <c r="S705" s="197"/>
      <c r="T705" s="197"/>
    </row>
    <row r="706" spans="1:20" ht="13.2">
      <c r="A706" s="244"/>
      <c r="B706" s="244"/>
      <c r="C706" s="245"/>
      <c r="D706" s="200"/>
      <c r="E706" s="246"/>
      <c r="F706" s="246"/>
      <c r="G706" s="246"/>
      <c r="H706" s="246"/>
      <c r="I706" s="246"/>
      <c r="J706" s="246"/>
      <c r="K706" s="246"/>
      <c r="L706" s="246"/>
      <c r="M706" s="246"/>
      <c r="N706" s="246"/>
      <c r="O706" s="246"/>
      <c r="P706" s="246"/>
      <c r="Q706" s="246"/>
      <c r="R706" s="246"/>
      <c r="S706" s="197"/>
      <c r="T706" s="197"/>
    </row>
    <row r="707" spans="1:20" ht="13.2">
      <c r="A707" s="244"/>
      <c r="B707" s="244"/>
      <c r="C707" s="245"/>
      <c r="D707" s="200"/>
      <c r="E707" s="246"/>
      <c r="F707" s="246"/>
      <c r="G707" s="246"/>
      <c r="H707" s="246"/>
      <c r="I707" s="246"/>
      <c r="J707" s="246"/>
      <c r="K707" s="246"/>
      <c r="L707" s="246"/>
      <c r="M707" s="246"/>
      <c r="N707" s="246"/>
      <c r="O707" s="246"/>
      <c r="P707" s="246"/>
      <c r="Q707" s="246"/>
      <c r="R707" s="246"/>
      <c r="S707" s="197"/>
      <c r="T707" s="197"/>
    </row>
    <row r="708" spans="1:20" ht="13.2">
      <c r="A708" s="244"/>
      <c r="B708" s="244"/>
      <c r="C708" s="245"/>
      <c r="D708" s="200"/>
      <c r="E708" s="246"/>
      <c r="F708" s="246"/>
      <c r="G708" s="246"/>
      <c r="H708" s="246"/>
      <c r="I708" s="246"/>
      <c r="J708" s="246"/>
      <c r="K708" s="246"/>
      <c r="L708" s="246"/>
      <c r="M708" s="246"/>
      <c r="N708" s="246"/>
      <c r="O708" s="246"/>
      <c r="P708" s="246"/>
      <c r="Q708" s="246"/>
      <c r="R708" s="246"/>
      <c r="S708" s="197"/>
      <c r="T708" s="197"/>
    </row>
    <row r="709" spans="1:20" ht="13.2">
      <c r="A709" s="244"/>
      <c r="B709" s="244"/>
      <c r="C709" s="245"/>
      <c r="D709" s="200"/>
      <c r="E709" s="246"/>
      <c r="F709" s="246"/>
      <c r="G709" s="246"/>
      <c r="H709" s="246"/>
      <c r="I709" s="246"/>
      <c r="J709" s="246"/>
      <c r="K709" s="246"/>
      <c r="L709" s="246"/>
      <c r="M709" s="246"/>
      <c r="N709" s="246"/>
      <c r="O709" s="246"/>
      <c r="P709" s="246"/>
      <c r="Q709" s="246"/>
      <c r="R709" s="246"/>
      <c r="S709" s="197"/>
      <c r="T709" s="197"/>
    </row>
    <row r="710" spans="1:20" ht="13.2">
      <c r="A710" s="244"/>
      <c r="B710" s="244"/>
      <c r="C710" s="245"/>
      <c r="D710" s="200"/>
      <c r="E710" s="246"/>
      <c r="F710" s="246"/>
      <c r="G710" s="246"/>
      <c r="H710" s="246"/>
      <c r="I710" s="246"/>
      <c r="J710" s="246"/>
      <c r="K710" s="246"/>
      <c r="L710" s="246"/>
      <c r="M710" s="246"/>
      <c r="N710" s="246"/>
      <c r="O710" s="246"/>
      <c r="P710" s="246"/>
      <c r="Q710" s="246"/>
      <c r="R710" s="246"/>
      <c r="S710" s="197"/>
      <c r="T710" s="197"/>
    </row>
    <row r="711" spans="1:20" ht="13.2">
      <c r="A711" s="244"/>
      <c r="B711" s="244"/>
      <c r="C711" s="245"/>
      <c r="D711" s="200"/>
      <c r="E711" s="246"/>
      <c r="F711" s="246"/>
      <c r="G711" s="246"/>
      <c r="H711" s="246"/>
      <c r="I711" s="246"/>
      <c r="J711" s="246"/>
      <c r="K711" s="246"/>
      <c r="L711" s="246"/>
      <c r="M711" s="246"/>
      <c r="N711" s="246"/>
      <c r="O711" s="246"/>
      <c r="P711" s="246"/>
      <c r="Q711" s="246"/>
      <c r="R711" s="246"/>
      <c r="S711" s="197"/>
      <c r="T711" s="197"/>
    </row>
    <row r="712" spans="1:20" ht="13.2">
      <c r="A712" s="244"/>
      <c r="B712" s="244"/>
      <c r="C712" s="245"/>
      <c r="D712" s="200"/>
      <c r="E712" s="246"/>
      <c r="F712" s="246"/>
      <c r="G712" s="246"/>
      <c r="H712" s="246"/>
      <c r="I712" s="246"/>
      <c r="J712" s="246"/>
      <c r="K712" s="246"/>
      <c r="L712" s="246"/>
      <c r="M712" s="246"/>
      <c r="N712" s="246"/>
      <c r="O712" s="246"/>
      <c r="P712" s="246"/>
      <c r="Q712" s="246"/>
      <c r="R712" s="246"/>
      <c r="S712" s="197"/>
      <c r="T712" s="197"/>
    </row>
    <row r="713" spans="1:20" ht="13.2">
      <c r="A713" s="244"/>
      <c r="B713" s="244"/>
      <c r="C713" s="245"/>
      <c r="D713" s="200"/>
      <c r="E713" s="246"/>
      <c r="F713" s="246"/>
      <c r="G713" s="246"/>
      <c r="H713" s="246"/>
      <c r="I713" s="246"/>
      <c r="J713" s="246"/>
      <c r="K713" s="246"/>
      <c r="L713" s="246"/>
      <c r="M713" s="246"/>
      <c r="N713" s="246"/>
      <c r="O713" s="246"/>
      <c r="P713" s="246"/>
      <c r="Q713" s="246"/>
      <c r="R713" s="246"/>
      <c r="S713" s="197"/>
      <c r="T713" s="197"/>
    </row>
    <row r="714" spans="1:20" ht="13.2">
      <c r="A714" s="244"/>
      <c r="B714" s="244"/>
      <c r="C714" s="245"/>
      <c r="D714" s="200"/>
      <c r="E714" s="246"/>
      <c r="F714" s="246"/>
      <c r="G714" s="246"/>
      <c r="H714" s="246"/>
      <c r="I714" s="246"/>
      <c r="J714" s="246"/>
      <c r="K714" s="246"/>
      <c r="L714" s="246"/>
      <c r="M714" s="246"/>
      <c r="N714" s="246"/>
      <c r="O714" s="246"/>
      <c r="P714" s="246"/>
      <c r="Q714" s="246"/>
      <c r="R714" s="246"/>
      <c r="S714" s="197"/>
      <c r="T714" s="197"/>
    </row>
    <row r="715" spans="1:20" ht="13.2">
      <c r="A715" s="244"/>
      <c r="B715" s="244"/>
      <c r="C715" s="245"/>
      <c r="D715" s="200"/>
      <c r="E715" s="246"/>
      <c r="F715" s="246"/>
      <c r="G715" s="246"/>
      <c r="H715" s="246"/>
      <c r="I715" s="246"/>
      <c r="J715" s="246"/>
      <c r="K715" s="246"/>
      <c r="L715" s="246"/>
      <c r="M715" s="246"/>
      <c r="N715" s="246"/>
      <c r="O715" s="246"/>
      <c r="P715" s="246"/>
      <c r="Q715" s="246"/>
      <c r="R715" s="246"/>
      <c r="S715" s="197"/>
      <c r="T715" s="197"/>
    </row>
    <row r="716" spans="1:20" ht="13.2">
      <c r="A716" s="244"/>
      <c r="B716" s="244"/>
      <c r="C716" s="245"/>
      <c r="D716" s="200"/>
      <c r="E716" s="246"/>
      <c r="F716" s="246"/>
      <c r="G716" s="246"/>
      <c r="H716" s="246"/>
      <c r="I716" s="246"/>
      <c r="J716" s="246"/>
      <c r="K716" s="246"/>
      <c r="L716" s="246"/>
      <c r="M716" s="246"/>
      <c r="N716" s="246"/>
      <c r="O716" s="246"/>
      <c r="P716" s="246"/>
      <c r="Q716" s="246"/>
      <c r="R716" s="246"/>
      <c r="S716" s="197"/>
      <c r="T716" s="197"/>
    </row>
    <row r="717" spans="1:20" ht="13.2">
      <c r="A717" s="244"/>
      <c r="B717" s="244"/>
      <c r="C717" s="245"/>
      <c r="D717" s="200"/>
      <c r="E717" s="246"/>
      <c r="F717" s="246"/>
      <c r="G717" s="246"/>
      <c r="H717" s="246"/>
      <c r="I717" s="246"/>
      <c r="J717" s="246"/>
      <c r="K717" s="246"/>
      <c r="L717" s="246"/>
      <c r="M717" s="246"/>
      <c r="N717" s="246"/>
      <c r="O717" s="246"/>
      <c r="P717" s="246"/>
      <c r="Q717" s="246"/>
      <c r="R717" s="246"/>
      <c r="S717" s="197"/>
      <c r="T717" s="197"/>
    </row>
    <row r="718" spans="1:20" ht="13.2">
      <c r="A718" s="244"/>
      <c r="B718" s="244"/>
      <c r="C718" s="245"/>
      <c r="D718" s="200"/>
      <c r="E718" s="246"/>
      <c r="F718" s="246"/>
      <c r="G718" s="246"/>
      <c r="H718" s="246"/>
      <c r="I718" s="246"/>
      <c r="J718" s="246"/>
      <c r="K718" s="246"/>
      <c r="L718" s="246"/>
      <c r="M718" s="246"/>
      <c r="N718" s="246"/>
      <c r="O718" s="246"/>
      <c r="P718" s="246"/>
      <c r="Q718" s="246"/>
      <c r="R718" s="246"/>
      <c r="S718" s="197"/>
      <c r="T718" s="197"/>
    </row>
    <row r="719" spans="1:20" ht="13.2">
      <c r="A719" s="244"/>
      <c r="B719" s="244"/>
      <c r="C719" s="245"/>
      <c r="D719" s="200"/>
      <c r="E719" s="246"/>
      <c r="F719" s="246"/>
      <c r="G719" s="246"/>
      <c r="H719" s="246"/>
      <c r="I719" s="246"/>
      <c r="J719" s="246"/>
      <c r="K719" s="246"/>
      <c r="L719" s="246"/>
      <c r="M719" s="246"/>
      <c r="N719" s="246"/>
      <c r="O719" s="246"/>
      <c r="P719" s="246"/>
      <c r="Q719" s="246"/>
      <c r="R719" s="246"/>
      <c r="S719" s="197"/>
      <c r="T719" s="197"/>
    </row>
    <row r="720" spans="1:20" ht="13.2">
      <c r="A720" s="244"/>
      <c r="B720" s="244"/>
      <c r="C720" s="245"/>
      <c r="D720" s="200"/>
      <c r="E720" s="246"/>
      <c r="F720" s="246"/>
      <c r="G720" s="246"/>
      <c r="H720" s="246"/>
      <c r="I720" s="246"/>
      <c r="J720" s="246"/>
      <c r="K720" s="246"/>
      <c r="L720" s="246"/>
      <c r="M720" s="246"/>
      <c r="N720" s="246"/>
      <c r="O720" s="246"/>
      <c r="P720" s="246"/>
      <c r="Q720" s="246"/>
      <c r="R720" s="246"/>
      <c r="S720" s="197"/>
      <c r="T720" s="197"/>
    </row>
    <row r="721" spans="1:20" ht="13.2">
      <c r="A721" s="244"/>
      <c r="B721" s="244"/>
      <c r="C721" s="245"/>
      <c r="D721" s="200"/>
      <c r="E721" s="246"/>
      <c r="F721" s="246"/>
      <c r="G721" s="246"/>
      <c r="H721" s="246"/>
      <c r="I721" s="246"/>
      <c r="J721" s="246"/>
      <c r="K721" s="246"/>
      <c r="L721" s="246"/>
      <c r="M721" s="246"/>
      <c r="N721" s="246"/>
      <c r="O721" s="246"/>
      <c r="P721" s="246"/>
      <c r="Q721" s="246"/>
      <c r="R721" s="246"/>
      <c r="S721" s="197"/>
      <c r="T721" s="197"/>
    </row>
    <row r="722" spans="1:20" ht="13.2">
      <c r="A722" s="244"/>
      <c r="B722" s="244"/>
      <c r="C722" s="245"/>
      <c r="D722" s="200"/>
      <c r="E722" s="246"/>
      <c r="F722" s="246"/>
      <c r="G722" s="246"/>
      <c r="H722" s="246"/>
      <c r="I722" s="246"/>
      <c r="J722" s="246"/>
      <c r="K722" s="246"/>
      <c r="L722" s="246"/>
      <c r="M722" s="246"/>
      <c r="N722" s="246"/>
      <c r="O722" s="246"/>
      <c r="P722" s="246"/>
      <c r="Q722" s="246"/>
      <c r="R722" s="246"/>
      <c r="S722" s="197"/>
      <c r="T722" s="197"/>
    </row>
    <row r="723" spans="1:20" ht="13.2">
      <c r="A723" s="244"/>
      <c r="B723" s="244"/>
      <c r="C723" s="245"/>
      <c r="D723" s="200"/>
      <c r="E723" s="246"/>
      <c r="F723" s="246"/>
      <c r="G723" s="246"/>
      <c r="H723" s="246"/>
      <c r="I723" s="246"/>
      <c r="J723" s="246"/>
      <c r="K723" s="246"/>
      <c r="L723" s="246"/>
      <c r="M723" s="246"/>
      <c r="N723" s="246"/>
      <c r="O723" s="246"/>
      <c r="P723" s="246"/>
      <c r="Q723" s="246"/>
      <c r="R723" s="246"/>
      <c r="S723" s="197"/>
      <c r="T723" s="197"/>
    </row>
    <row r="724" spans="1:20" ht="13.2">
      <c r="A724" s="244"/>
      <c r="B724" s="244"/>
      <c r="C724" s="245"/>
      <c r="D724" s="200"/>
      <c r="E724" s="246"/>
      <c r="F724" s="246"/>
      <c r="G724" s="246"/>
      <c r="H724" s="246"/>
      <c r="I724" s="246"/>
      <c r="J724" s="246"/>
      <c r="K724" s="246"/>
      <c r="L724" s="246"/>
      <c r="M724" s="246"/>
      <c r="N724" s="246"/>
      <c r="O724" s="246"/>
      <c r="P724" s="246"/>
      <c r="Q724" s="246"/>
      <c r="R724" s="246"/>
      <c r="S724" s="197"/>
      <c r="T724" s="197"/>
    </row>
    <row r="725" spans="1:20" ht="13.2">
      <c r="A725" s="244"/>
      <c r="B725" s="244"/>
      <c r="C725" s="245"/>
      <c r="D725" s="200"/>
      <c r="E725" s="246"/>
      <c r="F725" s="246"/>
      <c r="G725" s="246"/>
      <c r="H725" s="246"/>
      <c r="I725" s="246"/>
      <c r="J725" s="246"/>
      <c r="K725" s="246"/>
      <c r="L725" s="246"/>
      <c r="M725" s="246"/>
      <c r="N725" s="246"/>
      <c r="O725" s="246"/>
      <c r="P725" s="246"/>
      <c r="Q725" s="246"/>
      <c r="R725" s="246"/>
      <c r="S725" s="197"/>
      <c r="T725" s="197"/>
    </row>
    <row r="726" spans="1:20" ht="13.2">
      <c r="A726" s="244"/>
      <c r="B726" s="244"/>
      <c r="C726" s="245"/>
      <c r="D726" s="200"/>
      <c r="E726" s="246"/>
      <c r="F726" s="246"/>
      <c r="G726" s="246"/>
      <c r="H726" s="246"/>
      <c r="I726" s="246"/>
      <c r="J726" s="246"/>
      <c r="K726" s="246"/>
      <c r="L726" s="246"/>
      <c r="M726" s="246"/>
      <c r="N726" s="246"/>
      <c r="O726" s="246"/>
      <c r="P726" s="246"/>
      <c r="Q726" s="246"/>
      <c r="R726" s="246"/>
      <c r="S726" s="197"/>
      <c r="T726" s="197"/>
    </row>
    <row r="727" spans="1:20" ht="13.2">
      <c r="A727" s="244"/>
      <c r="B727" s="244"/>
      <c r="C727" s="245"/>
      <c r="D727" s="200"/>
      <c r="E727" s="246"/>
      <c r="F727" s="246"/>
      <c r="G727" s="246"/>
      <c r="H727" s="246"/>
      <c r="I727" s="246"/>
      <c r="J727" s="246"/>
      <c r="K727" s="246"/>
      <c r="L727" s="246"/>
      <c r="M727" s="246"/>
      <c r="N727" s="246"/>
      <c r="O727" s="246"/>
      <c r="P727" s="246"/>
      <c r="Q727" s="246"/>
      <c r="R727" s="246"/>
      <c r="S727" s="197"/>
      <c r="T727" s="197"/>
    </row>
    <row r="728" spans="1:20" ht="13.2">
      <c r="A728" s="244"/>
      <c r="B728" s="244"/>
      <c r="C728" s="245"/>
      <c r="D728" s="200"/>
      <c r="E728" s="246"/>
      <c r="F728" s="246"/>
      <c r="G728" s="246"/>
      <c r="H728" s="246"/>
      <c r="I728" s="246"/>
      <c r="J728" s="246"/>
      <c r="K728" s="246"/>
      <c r="L728" s="246"/>
      <c r="M728" s="246"/>
      <c r="N728" s="246"/>
      <c r="O728" s="246"/>
      <c r="P728" s="246"/>
      <c r="Q728" s="246"/>
      <c r="R728" s="246"/>
      <c r="S728" s="197"/>
      <c r="T728" s="197"/>
    </row>
    <row r="729" spans="1:20" ht="13.2">
      <c r="A729" s="244"/>
      <c r="B729" s="244"/>
      <c r="C729" s="245"/>
      <c r="D729" s="200"/>
      <c r="E729" s="246"/>
      <c r="F729" s="246"/>
      <c r="G729" s="246"/>
      <c r="H729" s="246"/>
      <c r="I729" s="246"/>
      <c r="J729" s="246"/>
      <c r="K729" s="246"/>
      <c r="L729" s="246"/>
      <c r="M729" s="246"/>
      <c r="N729" s="246"/>
      <c r="O729" s="246"/>
      <c r="P729" s="246"/>
      <c r="Q729" s="246"/>
      <c r="R729" s="246"/>
      <c r="S729" s="197"/>
      <c r="T729" s="197"/>
    </row>
    <row r="730" spans="1:20" ht="13.2">
      <c r="A730" s="244"/>
      <c r="B730" s="244"/>
      <c r="C730" s="245"/>
      <c r="D730" s="200"/>
      <c r="E730" s="246"/>
      <c r="F730" s="246"/>
      <c r="G730" s="246"/>
      <c r="H730" s="246"/>
      <c r="I730" s="246"/>
      <c r="J730" s="246"/>
      <c r="K730" s="246"/>
      <c r="L730" s="246"/>
      <c r="M730" s="246"/>
      <c r="N730" s="246"/>
      <c r="O730" s="246"/>
      <c r="P730" s="246"/>
      <c r="Q730" s="246"/>
      <c r="R730" s="246"/>
      <c r="S730" s="197"/>
      <c r="T730" s="197"/>
    </row>
    <row r="731" spans="1:20" ht="13.2">
      <c r="A731" s="244"/>
      <c r="B731" s="244"/>
      <c r="C731" s="245"/>
      <c r="D731" s="200"/>
      <c r="E731" s="246"/>
      <c r="F731" s="246"/>
      <c r="G731" s="246"/>
      <c r="H731" s="246"/>
      <c r="I731" s="246"/>
      <c r="J731" s="246"/>
      <c r="K731" s="246"/>
      <c r="L731" s="246"/>
      <c r="M731" s="246"/>
      <c r="N731" s="246"/>
      <c r="O731" s="246"/>
      <c r="P731" s="246"/>
      <c r="Q731" s="246"/>
      <c r="R731" s="246"/>
      <c r="S731" s="197"/>
      <c r="T731" s="197"/>
    </row>
    <row r="732" spans="1:20" ht="13.2">
      <c r="A732" s="244"/>
      <c r="B732" s="244"/>
      <c r="C732" s="245"/>
      <c r="D732" s="200"/>
      <c r="E732" s="246"/>
      <c r="F732" s="246"/>
      <c r="G732" s="246"/>
      <c r="H732" s="246"/>
      <c r="I732" s="246"/>
      <c r="J732" s="246"/>
      <c r="K732" s="246"/>
      <c r="L732" s="246"/>
      <c r="M732" s="246"/>
      <c r="N732" s="246"/>
      <c r="O732" s="246"/>
      <c r="P732" s="246"/>
      <c r="Q732" s="246"/>
      <c r="R732" s="246"/>
      <c r="S732" s="197"/>
      <c r="T732" s="197"/>
    </row>
    <row r="733" spans="1:20" ht="13.2">
      <c r="A733" s="244"/>
      <c r="B733" s="244"/>
      <c r="C733" s="245"/>
      <c r="D733" s="200"/>
      <c r="E733" s="246"/>
      <c r="F733" s="246"/>
      <c r="G733" s="246"/>
      <c r="H733" s="246"/>
      <c r="I733" s="246"/>
      <c r="J733" s="246"/>
      <c r="K733" s="246"/>
      <c r="L733" s="246"/>
      <c r="M733" s="246"/>
      <c r="N733" s="246"/>
      <c r="O733" s="246"/>
      <c r="P733" s="246"/>
      <c r="Q733" s="246"/>
      <c r="R733" s="246"/>
      <c r="S733" s="197"/>
      <c r="T733" s="197"/>
    </row>
    <row r="734" spans="1:20" ht="13.2">
      <c r="A734" s="244"/>
      <c r="B734" s="244"/>
      <c r="C734" s="245"/>
      <c r="D734" s="200"/>
      <c r="E734" s="246"/>
      <c r="F734" s="246"/>
      <c r="G734" s="246"/>
      <c r="H734" s="246"/>
      <c r="I734" s="246"/>
      <c r="J734" s="246"/>
      <c r="K734" s="246"/>
      <c r="L734" s="246"/>
      <c r="M734" s="246"/>
      <c r="N734" s="246"/>
      <c r="O734" s="246"/>
      <c r="P734" s="246"/>
      <c r="Q734" s="246"/>
      <c r="R734" s="246"/>
      <c r="S734" s="197"/>
      <c r="T734" s="197"/>
    </row>
    <row r="735" spans="1:20" ht="13.2">
      <c r="A735" s="244"/>
      <c r="B735" s="244"/>
      <c r="C735" s="245"/>
      <c r="D735" s="200"/>
      <c r="E735" s="246"/>
      <c r="F735" s="246"/>
      <c r="G735" s="246"/>
      <c r="H735" s="246"/>
      <c r="I735" s="246"/>
      <c r="J735" s="246"/>
      <c r="K735" s="246"/>
      <c r="L735" s="246"/>
      <c r="M735" s="246"/>
      <c r="N735" s="246"/>
      <c r="O735" s="246"/>
      <c r="P735" s="246"/>
      <c r="Q735" s="246"/>
      <c r="R735" s="246"/>
      <c r="S735" s="197"/>
      <c r="T735" s="197"/>
    </row>
    <row r="736" spans="1:20" ht="13.2">
      <c r="A736" s="244"/>
      <c r="B736" s="244"/>
      <c r="C736" s="245"/>
      <c r="D736" s="200"/>
      <c r="E736" s="246"/>
      <c r="F736" s="246"/>
      <c r="G736" s="246"/>
      <c r="H736" s="246"/>
      <c r="I736" s="246"/>
      <c r="J736" s="246"/>
      <c r="K736" s="246"/>
      <c r="L736" s="246"/>
      <c r="M736" s="246"/>
      <c r="N736" s="246"/>
      <c r="O736" s="246"/>
      <c r="P736" s="246"/>
      <c r="Q736" s="246"/>
      <c r="R736" s="246"/>
      <c r="S736" s="197"/>
      <c r="T736" s="197"/>
    </row>
    <row r="737" spans="1:20" ht="13.2">
      <c r="A737" s="244"/>
      <c r="B737" s="244"/>
      <c r="C737" s="245"/>
      <c r="D737" s="200"/>
      <c r="E737" s="246"/>
      <c r="F737" s="246"/>
      <c r="G737" s="246"/>
      <c r="H737" s="246"/>
      <c r="I737" s="246"/>
      <c r="J737" s="246"/>
      <c r="K737" s="246"/>
      <c r="L737" s="246"/>
      <c r="M737" s="246"/>
      <c r="N737" s="246"/>
      <c r="O737" s="246"/>
      <c r="P737" s="246"/>
      <c r="Q737" s="246"/>
      <c r="R737" s="246"/>
      <c r="S737" s="197"/>
      <c r="T737" s="197"/>
    </row>
    <row r="738" spans="1:20" ht="13.2">
      <c r="A738" s="244"/>
      <c r="B738" s="244"/>
      <c r="C738" s="245"/>
      <c r="D738" s="200"/>
      <c r="E738" s="246"/>
      <c r="F738" s="246"/>
      <c r="G738" s="246"/>
      <c r="H738" s="246"/>
      <c r="I738" s="246"/>
      <c r="J738" s="246"/>
      <c r="K738" s="246"/>
      <c r="L738" s="246"/>
      <c r="M738" s="246"/>
      <c r="N738" s="246"/>
      <c r="O738" s="246"/>
      <c r="P738" s="246"/>
      <c r="Q738" s="246"/>
      <c r="R738" s="246"/>
      <c r="S738" s="197"/>
      <c r="T738" s="197"/>
    </row>
    <row r="739" spans="1:20" ht="13.2">
      <c r="A739" s="244"/>
      <c r="B739" s="244"/>
      <c r="C739" s="245"/>
      <c r="D739" s="200"/>
      <c r="E739" s="246"/>
      <c r="F739" s="246"/>
      <c r="G739" s="246"/>
      <c r="H739" s="246"/>
      <c r="I739" s="246"/>
      <c r="J739" s="246"/>
      <c r="K739" s="246"/>
      <c r="L739" s="246"/>
      <c r="M739" s="246"/>
      <c r="N739" s="246"/>
      <c r="O739" s="246"/>
      <c r="P739" s="246"/>
      <c r="Q739" s="246"/>
      <c r="R739" s="246"/>
      <c r="S739" s="197"/>
      <c r="T739" s="197"/>
    </row>
    <row r="740" spans="1:20" ht="13.2">
      <c r="A740" s="244"/>
      <c r="B740" s="244"/>
      <c r="C740" s="245"/>
      <c r="D740" s="200"/>
      <c r="E740" s="246"/>
      <c r="F740" s="246"/>
      <c r="G740" s="246"/>
      <c r="H740" s="246"/>
      <c r="I740" s="246"/>
      <c r="J740" s="246"/>
      <c r="K740" s="246"/>
      <c r="L740" s="246"/>
      <c r="M740" s="246"/>
      <c r="N740" s="246"/>
      <c r="O740" s="246"/>
      <c r="P740" s="246"/>
      <c r="Q740" s="246"/>
      <c r="R740" s="246"/>
      <c r="S740" s="197"/>
      <c r="T740" s="197"/>
    </row>
    <row r="741" spans="1:20" ht="13.2">
      <c r="A741" s="244"/>
      <c r="B741" s="244"/>
      <c r="C741" s="245"/>
      <c r="D741" s="200"/>
      <c r="E741" s="246"/>
      <c r="F741" s="246"/>
      <c r="G741" s="246"/>
      <c r="H741" s="246"/>
      <c r="I741" s="246"/>
      <c r="J741" s="246"/>
      <c r="K741" s="246"/>
      <c r="L741" s="246"/>
      <c r="M741" s="246"/>
      <c r="N741" s="246"/>
      <c r="O741" s="246"/>
      <c r="P741" s="246"/>
      <c r="Q741" s="246"/>
      <c r="R741" s="246"/>
      <c r="S741" s="197"/>
      <c r="T741" s="197"/>
    </row>
    <row r="742" spans="1:20" ht="13.2">
      <c r="A742" s="244"/>
      <c r="B742" s="244"/>
      <c r="C742" s="245"/>
      <c r="D742" s="200"/>
      <c r="E742" s="246"/>
      <c r="F742" s="246"/>
      <c r="G742" s="246"/>
      <c r="H742" s="246"/>
      <c r="I742" s="246"/>
      <c r="J742" s="246"/>
      <c r="K742" s="246"/>
      <c r="L742" s="246"/>
      <c r="M742" s="246"/>
      <c r="N742" s="246"/>
      <c r="O742" s="246"/>
      <c r="P742" s="246"/>
      <c r="Q742" s="246"/>
      <c r="R742" s="246"/>
      <c r="S742" s="197"/>
      <c r="T742" s="197"/>
    </row>
    <row r="743" spans="1:20" ht="13.2">
      <c r="A743" s="244"/>
      <c r="B743" s="244"/>
      <c r="C743" s="245"/>
      <c r="D743" s="200"/>
      <c r="E743" s="246"/>
      <c r="F743" s="246"/>
      <c r="G743" s="246"/>
      <c r="H743" s="246"/>
      <c r="I743" s="246"/>
      <c r="J743" s="246"/>
      <c r="K743" s="246"/>
      <c r="L743" s="246"/>
      <c r="M743" s="246"/>
      <c r="N743" s="246"/>
      <c r="O743" s="246"/>
      <c r="P743" s="246"/>
      <c r="Q743" s="246"/>
      <c r="R743" s="246"/>
      <c r="S743" s="197"/>
      <c r="T743" s="197"/>
    </row>
    <row r="744" spans="1:20" ht="13.2">
      <c r="A744" s="244"/>
      <c r="B744" s="244"/>
      <c r="C744" s="245"/>
      <c r="D744" s="200"/>
      <c r="E744" s="246"/>
      <c r="F744" s="246"/>
      <c r="G744" s="246"/>
      <c r="H744" s="246"/>
      <c r="I744" s="246"/>
      <c r="J744" s="246"/>
      <c r="K744" s="246"/>
      <c r="L744" s="246"/>
      <c r="M744" s="246"/>
      <c r="N744" s="246"/>
      <c r="O744" s="246"/>
      <c r="P744" s="246"/>
      <c r="Q744" s="246"/>
      <c r="R744" s="246"/>
      <c r="S744" s="197"/>
      <c r="T744" s="197"/>
    </row>
    <row r="745" spans="1:20" ht="13.2">
      <c r="A745" s="244"/>
      <c r="B745" s="244"/>
      <c r="C745" s="245"/>
      <c r="D745" s="200"/>
      <c r="E745" s="246"/>
      <c r="F745" s="246"/>
      <c r="G745" s="246"/>
      <c r="H745" s="246"/>
      <c r="I745" s="246"/>
      <c r="J745" s="246"/>
      <c r="K745" s="246"/>
      <c r="L745" s="246"/>
      <c r="M745" s="246"/>
      <c r="N745" s="246"/>
      <c r="O745" s="246"/>
      <c r="P745" s="246"/>
      <c r="Q745" s="246"/>
      <c r="R745" s="246"/>
      <c r="S745" s="197"/>
      <c r="T745" s="197"/>
    </row>
    <row r="746" spans="1:20" ht="13.2">
      <c r="A746" s="244"/>
      <c r="B746" s="244"/>
      <c r="C746" s="245"/>
      <c r="D746" s="200"/>
      <c r="E746" s="246"/>
      <c r="F746" s="246"/>
      <c r="G746" s="246"/>
      <c r="H746" s="246"/>
      <c r="I746" s="246"/>
      <c r="J746" s="246"/>
      <c r="K746" s="246"/>
      <c r="L746" s="246"/>
      <c r="M746" s="246"/>
      <c r="N746" s="246"/>
      <c r="O746" s="246"/>
      <c r="P746" s="246"/>
      <c r="Q746" s="246"/>
      <c r="R746" s="246"/>
      <c r="S746" s="197"/>
      <c r="T746" s="197"/>
    </row>
    <row r="747" spans="1:20" ht="13.2">
      <c r="A747" s="244"/>
      <c r="B747" s="244"/>
      <c r="C747" s="245"/>
      <c r="D747" s="200"/>
      <c r="E747" s="246"/>
      <c r="F747" s="246"/>
      <c r="G747" s="246"/>
      <c r="H747" s="246"/>
      <c r="I747" s="246"/>
      <c r="J747" s="246"/>
      <c r="K747" s="246"/>
      <c r="L747" s="246"/>
      <c r="M747" s="246"/>
      <c r="N747" s="246"/>
      <c r="O747" s="246"/>
      <c r="P747" s="246"/>
      <c r="Q747" s="246"/>
      <c r="R747" s="246"/>
      <c r="S747" s="197"/>
      <c r="T747" s="197"/>
    </row>
    <row r="748" spans="1:20" ht="13.2">
      <c r="A748" s="244"/>
      <c r="B748" s="244"/>
      <c r="C748" s="245"/>
      <c r="D748" s="200"/>
      <c r="E748" s="246"/>
      <c r="F748" s="246"/>
      <c r="G748" s="246"/>
      <c r="H748" s="246"/>
      <c r="I748" s="246"/>
      <c r="J748" s="246"/>
      <c r="K748" s="246"/>
      <c r="L748" s="246"/>
      <c r="M748" s="246"/>
      <c r="N748" s="246"/>
      <c r="O748" s="246"/>
      <c r="P748" s="246"/>
      <c r="Q748" s="246"/>
      <c r="R748" s="246"/>
      <c r="S748" s="197"/>
      <c r="T748" s="197"/>
    </row>
    <row r="749" spans="1:20" ht="13.2">
      <c r="A749" s="244"/>
      <c r="B749" s="244"/>
      <c r="C749" s="245"/>
      <c r="D749" s="200"/>
      <c r="E749" s="246"/>
      <c r="F749" s="246"/>
      <c r="G749" s="246"/>
      <c r="H749" s="246"/>
      <c r="I749" s="246"/>
      <c r="J749" s="246"/>
      <c r="K749" s="246"/>
      <c r="L749" s="246"/>
      <c r="M749" s="246"/>
      <c r="N749" s="246"/>
      <c r="O749" s="246"/>
      <c r="P749" s="246"/>
      <c r="Q749" s="246"/>
      <c r="R749" s="246"/>
      <c r="S749" s="197"/>
      <c r="T749" s="197"/>
    </row>
    <row r="750" spans="1:20" ht="13.2">
      <c r="A750" s="244"/>
      <c r="B750" s="244"/>
      <c r="C750" s="245"/>
      <c r="D750" s="200"/>
      <c r="E750" s="246"/>
      <c r="F750" s="246"/>
      <c r="G750" s="246"/>
      <c r="H750" s="246"/>
      <c r="I750" s="246"/>
      <c r="J750" s="246"/>
      <c r="K750" s="246"/>
      <c r="L750" s="246"/>
      <c r="M750" s="246"/>
      <c r="N750" s="246"/>
      <c r="O750" s="246"/>
      <c r="P750" s="246"/>
      <c r="Q750" s="246"/>
      <c r="R750" s="246"/>
      <c r="S750" s="197"/>
      <c r="T750" s="197"/>
    </row>
    <row r="751" spans="1:20" ht="13.2">
      <c r="A751" s="244"/>
      <c r="B751" s="244"/>
      <c r="C751" s="245"/>
      <c r="D751" s="200"/>
      <c r="E751" s="246"/>
      <c r="F751" s="246"/>
      <c r="G751" s="246"/>
      <c r="H751" s="246"/>
      <c r="I751" s="246"/>
      <c r="J751" s="246"/>
      <c r="K751" s="246"/>
      <c r="L751" s="246"/>
      <c r="M751" s="246"/>
      <c r="N751" s="246"/>
      <c r="O751" s="246"/>
      <c r="P751" s="246"/>
      <c r="Q751" s="246"/>
      <c r="R751" s="246"/>
      <c r="S751" s="197"/>
      <c r="T751" s="197"/>
    </row>
    <row r="752" spans="1:20" ht="13.2">
      <c r="A752" s="244"/>
      <c r="B752" s="244"/>
      <c r="C752" s="245"/>
      <c r="D752" s="200"/>
      <c r="E752" s="246"/>
      <c r="F752" s="246"/>
      <c r="G752" s="246"/>
      <c r="H752" s="246"/>
      <c r="I752" s="246"/>
      <c r="J752" s="246"/>
      <c r="K752" s="246"/>
      <c r="L752" s="246"/>
      <c r="M752" s="246"/>
      <c r="N752" s="246"/>
      <c r="O752" s="246"/>
      <c r="P752" s="246"/>
      <c r="Q752" s="246"/>
      <c r="R752" s="246"/>
      <c r="S752" s="197"/>
      <c r="T752" s="197"/>
    </row>
    <row r="753" spans="1:20" ht="13.2">
      <c r="A753" s="244"/>
      <c r="B753" s="244"/>
      <c r="C753" s="245"/>
      <c r="D753" s="200"/>
      <c r="E753" s="246"/>
      <c r="F753" s="246"/>
      <c r="G753" s="246"/>
      <c r="H753" s="246"/>
      <c r="I753" s="246"/>
      <c r="J753" s="246"/>
      <c r="K753" s="246"/>
      <c r="L753" s="246"/>
      <c r="M753" s="246"/>
      <c r="N753" s="246"/>
      <c r="O753" s="246"/>
      <c r="P753" s="246"/>
      <c r="Q753" s="246"/>
      <c r="R753" s="246"/>
      <c r="S753" s="197"/>
      <c r="T753" s="197"/>
    </row>
    <row r="754" spans="1:20" ht="13.2">
      <c r="A754" s="244"/>
      <c r="B754" s="244"/>
      <c r="C754" s="245"/>
      <c r="D754" s="200"/>
      <c r="E754" s="246"/>
      <c r="F754" s="246"/>
      <c r="G754" s="246"/>
      <c r="H754" s="246"/>
      <c r="I754" s="246"/>
      <c r="J754" s="246"/>
      <c r="K754" s="246"/>
      <c r="L754" s="246"/>
      <c r="M754" s="246"/>
      <c r="N754" s="246"/>
      <c r="O754" s="246"/>
      <c r="P754" s="246"/>
      <c r="Q754" s="246"/>
      <c r="R754" s="246"/>
      <c r="S754" s="197"/>
      <c r="T754" s="197"/>
    </row>
    <row r="755" spans="1:20" ht="13.2">
      <c r="A755" s="244"/>
      <c r="B755" s="244"/>
      <c r="C755" s="245"/>
      <c r="D755" s="200"/>
      <c r="E755" s="246"/>
      <c r="F755" s="246"/>
      <c r="G755" s="246"/>
      <c r="H755" s="246"/>
      <c r="I755" s="246"/>
      <c r="J755" s="246"/>
      <c r="K755" s="246"/>
      <c r="L755" s="246"/>
      <c r="M755" s="246"/>
      <c r="N755" s="246"/>
      <c r="O755" s="246"/>
      <c r="P755" s="246"/>
      <c r="Q755" s="246"/>
      <c r="R755" s="246"/>
      <c r="S755" s="197"/>
      <c r="T755" s="197"/>
    </row>
    <row r="756" spans="1:20" ht="13.2">
      <c r="A756" s="244"/>
      <c r="B756" s="244"/>
      <c r="C756" s="245"/>
      <c r="D756" s="200"/>
      <c r="E756" s="246"/>
      <c r="F756" s="246"/>
      <c r="G756" s="246"/>
      <c r="H756" s="246"/>
      <c r="I756" s="246"/>
      <c r="J756" s="246"/>
      <c r="K756" s="246"/>
      <c r="L756" s="246"/>
      <c r="M756" s="246"/>
      <c r="N756" s="246"/>
      <c r="O756" s="246"/>
      <c r="P756" s="246"/>
      <c r="Q756" s="246"/>
      <c r="R756" s="246"/>
      <c r="S756" s="197"/>
      <c r="T756" s="197"/>
    </row>
    <row r="757" spans="1:20" ht="13.2">
      <c r="A757" s="244"/>
      <c r="B757" s="244"/>
      <c r="C757" s="245"/>
      <c r="D757" s="200"/>
      <c r="E757" s="246"/>
      <c r="F757" s="246"/>
      <c r="G757" s="246"/>
      <c r="H757" s="246"/>
      <c r="I757" s="246"/>
      <c r="J757" s="246"/>
      <c r="K757" s="246"/>
      <c r="L757" s="246"/>
      <c r="M757" s="246"/>
      <c r="N757" s="246"/>
      <c r="O757" s="246"/>
      <c r="P757" s="246"/>
      <c r="Q757" s="246"/>
      <c r="R757" s="246"/>
      <c r="S757" s="197"/>
      <c r="T757" s="197"/>
    </row>
    <row r="758" spans="1:20" ht="13.2">
      <c r="A758" s="244"/>
      <c r="B758" s="244"/>
      <c r="C758" s="245"/>
      <c r="D758" s="200"/>
      <c r="E758" s="246"/>
      <c r="F758" s="246"/>
      <c r="G758" s="246"/>
      <c r="H758" s="246"/>
      <c r="I758" s="246"/>
      <c r="J758" s="246"/>
      <c r="K758" s="246"/>
      <c r="L758" s="246"/>
      <c r="M758" s="246"/>
      <c r="N758" s="246"/>
      <c r="O758" s="246"/>
      <c r="P758" s="246"/>
      <c r="Q758" s="246"/>
      <c r="R758" s="246"/>
      <c r="S758" s="197"/>
      <c r="T758" s="197"/>
    </row>
    <row r="759" spans="1:20" ht="13.2">
      <c r="A759" s="244"/>
      <c r="B759" s="244"/>
      <c r="C759" s="245"/>
      <c r="D759" s="200"/>
      <c r="E759" s="246"/>
      <c r="F759" s="246"/>
      <c r="G759" s="246"/>
      <c r="H759" s="246"/>
      <c r="I759" s="246"/>
      <c r="J759" s="246"/>
      <c r="K759" s="246"/>
      <c r="L759" s="246"/>
      <c r="M759" s="246"/>
      <c r="N759" s="246"/>
      <c r="O759" s="246"/>
      <c r="P759" s="246"/>
      <c r="Q759" s="246"/>
      <c r="R759" s="246"/>
      <c r="S759" s="197"/>
      <c r="T759" s="197"/>
    </row>
    <row r="760" spans="1:20" ht="13.2">
      <c r="A760" s="244"/>
      <c r="B760" s="244"/>
      <c r="C760" s="245"/>
      <c r="D760" s="200"/>
      <c r="E760" s="246"/>
      <c r="F760" s="246"/>
      <c r="G760" s="246"/>
      <c r="H760" s="246"/>
      <c r="I760" s="246"/>
      <c r="J760" s="246"/>
      <c r="K760" s="246"/>
      <c r="L760" s="246"/>
      <c r="M760" s="246"/>
      <c r="N760" s="246"/>
      <c r="O760" s="246"/>
      <c r="P760" s="246"/>
      <c r="Q760" s="246"/>
      <c r="R760" s="246"/>
      <c r="S760" s="197"/>
      <c r="T760" s="197"/>
    </row>
    <row r="761" spans="1:20" ht="13.2">
      <c r="A761" s="244"/>
      <c r="B761" s="244"/>
      <c r="C761" s="245"/>
      <c r="D761" s="200"/>
      <c r="E761" s="246"/>
      <c r="F761" s="246"/>
      <c r="G761" s="246"/>
      <c r="H761" s="246"/>
      <c r="I761" s="246"/>
      <c r="J761" s="246"/>
      <c r="K761" s="246"/>
      <c r="L761" s="246"/>
      <c r="M761" s="246"/>
      <c r="N761" s="246"/>
      <c r="O761" s="246"/>
      <c r="P761" s="246"/>
      <c r="Q761" s="246"/>
      <c r="R761" s="246"/>
      <c r="S761" s="197"/>
      <c r="T761" s="197"/>
    </row>
    <row r="762" spans="1:20" ht="13.2">
      <c r="A762" s="244"/>
      <c r="B762" s="244"/>
      <c r="C762" s="245"/>
      <c r="D762" s="200"/>
      <c r="E762" s="246"/>
      <c r="F762" s="246"/>
      <c r="G762" s="246"/>
      <c r="H762" s="246"/>
      <c r="I762" s="246"/>
      <c r="J762" s="246"/>
      <c r="K762" s="246"/>
      <c r="L762" s="246"/>
      <c r="M762" s="246"/>
      <c r="N762" s="246"/>
      <c r="O762" s="246"/>
      <c r="P762" s="246"/>
      <c r="Q762" s="246"/>
      <c r="R762" s="246"/>
      <c r="S762" s="197"/>
      <c r="T762" s="197"/>
    </row>
    <row r="763" spans="1:20" ht="13.2">
      <c r="A763" s="244"/>
      <c r="B763" s="244"/>
      <c r="C763" s="245"/>
      <c r="D763" s="200"/>
      <c r="E763" s="246"/>
      <c r="F763" s="246"/>
      <c r="G763" s="246"/>
      <c r="H763" s="246"/>
      <c r="I763" s="246"/>
      <c r="J763" s="246"/>
      <c r="K763" s="246"/>
      <c r="L763" s="246"/>
      <c r="M763" s="246"/>
      <c r="N763" s="246"/>
      <c r="O763" s="246"/>
      <c r="P763" s="246"/>
      <c r="Q763" s="246"/>
      <c r="R763" s="246"/>
      <c r="S763" s="197"/>
      <c r="T763" s="197"/>
    </row>
    <row r="764" spans="1:20" ht="13.2">
      <c r="A764" s="244"/>
      <c r="B764" s="244"/>
      <c r="C764" s="245"/>
      <c r="D764" s="200"/>
      <c r="E764" s="246"/>
      <c r="F764" s="246"/>
      <c r="G764" s="246"/>
      <c r="H764" s="246"/>
      <c r="I764" s="246"/>
      <c r="J764" s="246"/>
      <c r="K764" s="246"/>
      <c r="L764" s="246"/>
      <c r="M764" s="246"/>
      <c r="N764" s="246"/>
      <c r="O764" s="246"/>
      <c r="P764" s="246"/>
      <c r="Q764" s="246"/>
      <c r="R764" s="246"/>
      <c r="S764" s="197"/>
      <c r="T764" s="197"/>
    </row>
    <row r="765" spans="1:20" ht="13.2">
      <c r="A765" s="244"/>
      <c r="B765" s="244"/>
      <c r="C765" s="245"/>
      <c r="D765" s="200"/>
      <c r="E765" s="246"/>
      <c r="F765" s="246"/>
      <c r="G765" s="246"/>
      <c r="H765" s="246"/>
      <c r="I765" s="246"/>
      <c r="J765" s="246"/>
      <c r="K765" s="246"/>
      <c r="L765" s="246"/>
      <c r="M765" s="246"/>
      <c r="N765" s="246"/>
      <c r="O765" s="246"/>
      <c r="P765" s="246"/>
      <c r="Q765" s="246"/>
      <c r="R765" s="246"/>
      <c r="S765" s="197"/>
      <c r="T765" s="197"/>
    </row>
    <row r="766" spans="1:20" ht="13.2">
      <c r="A766" s="244"/>
      <c r="B766" s="244"/>
      <c r="C766" s="245"/>
      <c r="D766" s="200"/>
      <c r="E766" s="246"/>
      <c r="F766" s="246"/>
      <c r="G766" s="246"/>
      <c r="H766" s="246"/>
      <c r="I766" s="246"/>
      <c r="J766" s="246"/>
      <c r="K766" s="246"/>
      <c r="L766" s="246"/>
      <c r="M766" s="246"/>
      <c r="N766" s="246"/>
      <c r="O766" s="246"/>
      <c r="P766" s="246"/>
      <c r="Q766" s="246"/>
      <c r="R766" s="246"/>
      <c r="S766" s="197"/>
      <c r="T766" s="197"/>
    </row>
    <row r="767" spans="1:20" ht="13.2">
      <c r="A767" s="244"/>
      <c r="B767" s="244"/>
      <c r="C767" s="245"/>
      <c r="D767" s="200"/>
      <c r="E767" s="246"/>
      <c r="F767" s="246"/>
      <c r="G767" s="246"/>
      <c r="H767" s="246"/>
      <c r="I767" s="246"/>
      <c r="J767" s="246"/>
      <c r="K767" s="246"/>
      <c r="L767" s="246"/>
      <c r="M767" s="246"/>
      <c r="N767" s="246"/>
      <c r="O767" s="246"/>
      <c r="P767" s="246"/>
      <c r="Q767" s="246"/>
      <c r="R767" s="246"/>
      <c r="S767" s="197"/>
      <c r="T767" s="197"/>
    </row>
    <row r="768" spans="1:20" ht="13.2">
      <c r="A768" s="244"/>
      <c r="B768" s="244"/>
      <c r="C768" s="245"/>
      <c r="D768" s="200"/>
      <c r="E768" s="246"/>
      <c r="F768" s="246"/>
      <c r="G768" s="246"/>
      <c r="H768" s="246"/>
      <c r="I768" s="246"/>
      <c r="J768" s="246"/>
      <c r="K768" s="246"/>
      <c r="L768" s="246"/>
      <c r="M768" s="246"/>
      <c r="N768" s="246"/>
      <c r="O768" s="246"/>
      <c r="P768" s="246"/>
      <c r="Q768" s="246"/>
      <c r="R768" s="246"/>
      <c r="S768" s="197"/>
      <c r="T768" s="197"/>
    </row>
    <row r="769" spans="1:20" ht="13.2">
      <c r="A769" s="244"/>
      <c r="B769" s="244"/>
      <c r="C769" s="245"/>
      <c r="D769" s="200"/>
      <c r="E769" s="246"/>
      <c r="F769" s="246"/>
      <c r="G769" s="246"/>
      <c r="H769" s="246"/>
      <c r="I769" s="246"/>
      <c r="J769" s="246"/>
      <c r="K769" s="246"/>
      <c r="L769" s="246"/>
      <c r="M769" s="246"/>
      <c r="N769" s="246"/>
      <c r="O769" s="246"/>
      <c r="P769" s="246"/>
      <c r="Q769" s="246"/>
      <c r="R769" s="246"/>
      <c r="S769" s="197"/>
      <c r="T769" s="197"/>
    </row>
    <row r="770" spans="1:20" ht="13.2">
      <c r="A770" s="244"/>
      <c r="B770" s="244"/>
      <c r="C770" s="245"/>
      <c r="D770" s="200"/>
      <c r="E770" s="246"/>
      <c r="F770" s="246"/>
      <c r="G770" s="246"/>
      <c r="H770" s="246"/>
      <c r="I770" s="246"/>
      <c r="J770" s="246"/>
      <c r="K770" s="246"/>
      <c r="L770" s="246"/>
      <c r="M770" s="246"/>
      <c r="N770" s="246"/>
      <c r="O770" s="246"/>
      <c r="P770" s="246"/>
      <c r="Q770" s="246"/>
      <c r="R770" s="246"/>
      <c r="S770" s="197"/>
      <c r="T770" s="197"/>
    </row>
    <row r="771" spans="1:20" ht="13.2">
      <c r="A771" s="244"/>
      <c r="B771" s="244"/>
      <c r="C771" s="245"/>
      <c r="D771" s="200"/>
      <c r="E771" s="246"/>
      <c r="F771" s="246"/>
      <c r="G771" s="246"/>
      <c r="H771" s="246"/>
      <c r="I771" s="246"/>
      <c r="J771" s="246"/>
      <c r="K771" s="246"/>
      <c r="L771" s="246"/>
      <c r="M771" s="246"/>
      <c r="N771" s="246"/>
      <c r="O771" s="246"/>
      <c r="P771" s="246"/>
      <c r="Q771" s="246"/>
      <c r="R771" s="246"/>
      <c r="S771" s="197"/>
      <c r="T771" s="197"/>
    </row>
    <row r="772" spans="1:20" ht="13.2">
      <c r="A772" s="244"/>
      <c r="B772" s="244"/>
      <c r="C772" s="245"/>
      <c r="D772" s="200"/>
      <c r="E772" s="246"/>
      <c r="F772" s="246"/>
      <c r="G772" s="246"/>
      <c r="H772" s="246"/>
      <c r="I772" s="246"/>
      <c r="J772" s="246"/>
      <c r="K772" s="246"/>
      <c r="L772" s="246"/>
      <c r="M772" s="246"/>
      <c r="N772" s="246"/>
      <c r="O772" s="246"/>
      <c r="P772" s="246"/>
      <c r="Q772" s="246"/>
      <c r="R772" s="246"/>
      <c r="S772" s="197"/>
      <c r="T772" s="197"/>
    </row>
    <row r="773" spans="1:20" ht="13.2">
      <c r="A773" s="244"/>
      <c r="B773" s="244"/>
      <c r="C773" s="245"/>
      <c r="D773" s="200"/>
      <c r="E773" s="246"/>
      <c r="F773" s="246"/>
      <c r="G773" s="246"/>
      <c r="H773" s="246"/>
      <c r="I773" s="246"/>
      <c r="J773" s="246"/>
      <c r="K773" s="246"/>
      <c r="L773" s="246"/>
      <c r="M773" s="246"/>
      <c r="N773" s="246"/>
      <c r="O773" s="246"/>
      <c r="P773" s="246"/>
      <c r="Q773" s="246"/>
      <c r="R773" s="246"/>
      <c r="S773" s="197"/>
      <c r="T773" s="197"/>
    </row>
    <row r="774" spans="1:20" ht="13.2">
      <c r="A774" s="244"/>
      <c r="B774" s="244"/>
      <c r="C774" s="245"/>
      <c r="D774" s="200"/>
      <c r="E774" s="246"/>
      <c r="F774" s="246"/>
      <c r="G774" s="246"/>
      <c r="H774" s="246"/>
      <c r="I774" s="246"/>
      <c r="J774" s="246"/>
      <c r="K774" s="246"/>
      <c r="L774" s="246"/>
      <c r="M774" s="246"/>
      <c r="N774" s="246"/>
      <c r="O774" s="246"/>
      <c r="P774" s="246"/>
      <c r="Q774" s="246"/>
      <c r="R774" s="246"/>
      <c r="S774" s="197"/>
      <c r="T774" s="197"/>
    </row>
    <row r="775" spans="1:20" ht="13.2">
      <c r="A775" s="244"/>
      <c r="B775" s="244"/>
      <c r="C775" s="245"/>
      <c r="D775" s="200"/>
      <c r="E775" s="246"/>
      <c r="F775" s="246"/>
      <c r="G775" s="246"/>
      <c r="H775" s="246"/>
      <c r="I775" s="246"/>
      <c r="J775" s="246"/>
      <c r="K775" s="246"/>
      <c r="L775" s="246"/>
      <c r="M775" s="246"/>
      <c r="N775" s="246"/>
      <c r="O775" s="246"/>
      <c r="P775" s="246"/>
      <c r="Q775" s="246"/>
      <c r="R775" s="246"/>
      <c r="S775" s="197"/>
      <c r="T775" s="197"/>
    </row>
    <row r="776" spans="1:20" ht="13.2">
      <c r="A776" s="244"/>
      <c r="B776" s="244"/>
      <c r="C776" s="245"/>
      <c r="D776" s="200"/>
      <c r="E776" s="246"/>
      <c r="F776" s="246"/>
      <c r="G776" s="246"/>
      <c r="H776" s="246"/>
      <c r="I776" s="246"/>
      <c r="J776" s="246"/>
      <c r="K776" s="246"/>
      <c r="L776" s="246"/>
      <c r="M776" s="246"/>
      <c r="N776" s="246"/>
      <c r="O776" s="246"/>
      <c r="P776" s="246"/>
      <c r="Q776" s="246"/>
      <c r="R776" s="246"/>
      <c r="S776" s="197"/>
      <c r="T776" s="197"/>
    </row>
    <row r="777" spans="1:20" ht="13.2">
      <c r="A777" s="244"/>
      <c r="B777" s="244"/>
      <c r="C777" s="245"/>
      <c r="D777" s="200"/>
      <c r="E777" s="246"/>
      <c r="F777" s="246"/>
      <c r="G777" s="246"/>
      <c r="H777" s="246"/>
      <c r="I777" s="246"/>
      <c r="J777" s="246"/>
      <c r="K777" s="246"/>
      <c r="L777" s="246"/>
      <c r="M777" s="246"/>
      <c r="N777" s="246"/>
      <c r="O777" s="246"/>
      <c r="P777" s="246"/>
      <c r="Q777" s="246"/>
      <c r="R777" s="246"/>
      <c r="S777" s="197"/>
      <c r="T777" s="197"/>
    </row>
    <row r="778" spans="1:20" ht="13.2">
      <c r="A778" s="244"/>
      <c r="B778" s="244"/>
      <c r="C778" s="245"/>
      <c r="D778" s="200"/>
      <c r="E778" s="246"/>
      <c r="F778" s="246"/>
      <c r="G778" s="246"/>
      <c r="H778" s="246"/>
      <c r="I778" s="246"/>
      <c r="J778" s="246"/>
      <c r="K778" s="246"/>
      <c r="L778" s="246"/>
      <c r="M778" s="246"/>
      <c r="N778" s="246"/>
      <c r="O778" s="246"/>
      <c r="P778" s="246"/>
      <c r="Q778" s="246"/>
      <c r="R778" s="246"/>
      <c r="S778" s="197"/>
      <c r="T778" s="197"/>
    </row>
    <row r="779" spans="1:20" ht="13.2">
      <c r="A779" s="244"/>
      <c r="B779" s="244"/>
      <c r="C779" s="245"/>
      <c r="D779" s="200"/>
      <c r="E779" s="246"/>
      <c r="F779" s="246"/>
      <c r="G779" s="246"/>
      <c r="H779" s="246"/>
      <c r="I779" s="246"/>
      <c r="J779" s="246"/>
      <c r="K779" s="246"/>
      <c r="L779" s="246"/>
      <c r="M779" s="246"/>
      <c r="N779" s="246"/>
      <c r="O779" s="246"/>
      <c r="P779" s="246"/>
      <c r="Q779" s="246"/>
      <c r="R779" s="246"/>
      <c r="S779" s="197"/>
      <c r="T779" s="197"/>
    </row>
    <row r="780" spans="1:20" ht="13.2">
      <c r="A780" s="244"/>
      <c r="B780" s="244"/>
      <c r="C780" s="245"/>
      <c r="D780" s="200"/>
      <c r="E780" s="246"/>
      <c r="F780" s="246"/>
      <c r="G780" s="246"/>
      <c r="H780" s="246"/>
      <c r="I780" s="246"/>
      <c r="J780" s="246"/>
      <c r="K780" s="246"/>
      <c r="L780" s="246"/>
      <c r="M780" s="246"/>
      <c r="N780" s="246"/>
      <c r="O780" s="246"/>
      <c r="P780" s="246"/>
      <c r="Q780" s="246"/>
      <c r="R780" s="246"/>
      <c r="S780" s="197"/>
      <c r="T780" s="197"/>
    </row>
    <row r="781" spans="1:20" ht="13.2">
      <c r="A781" s="244"/>
      <c r="B781" s="244"/>
      <c r="C781" s="245"/>
      <c r="D781" s="200"/>
      <c r="E781" s="246"/>
      <c r="F781" s="246"/>
      <c r="G781" s="246"/>
      <c r="H781" s="246"/>
      <c r="I781" s="246"/>
      <c r="J781" s="246"/>
      <c r="K781" s="246"/>
      <c r="L781" s="246"/>
      <c r="M781" s="246"/>
      <c r="N781" s="246"/>
      <c r="O781" s="246"/>
      <c r="P781" s="246"/>
      <c r="Q781" s="246"/>
      <c r="R781" s="246"/>
      <c r="S781" s="197"/>
      <c r="T781" s="197"/>
    </row>
    <row r="782" spans="1:20" ht="13.2">
      <c r="A782" s="244"/>
      <c r="B782" s="244"/>
      <c r="C782" s="245"/>
      <c r="D782" s="200"/>
      <c r="E782" s="246"/>
      <c r="F782" s="246"/>
      <c r="G782" s="246"/>
      <c r="H782" s="246"/>
      <c r="I782" s="246"/>
      <c r="J782" s="246"/>
      <c r="K782" s="246"/>
      <c r="L782" s="246"/>
      <c r="M782" s="246"/>
      <c r="N782" s="246"/>
      <c r="O782" s="246"/>
      <c r="P782" s="246"/>
      <c r="Q782" s="246"/>
      <c r="R782" s="246"/>
      <c r="S782" s="197"/>
      <c r="T782" s="197"/>
    </row>
    <row r="783" spans="1:20" ht="13.2">
      <c r="A783" s="244"/>
      <c r="B783" s="244"/>
      <c r="C783" s="245"/>
      <c r="D783" s="200"/>
      <c r="E783" s="246"/>
      <c r="F783" s="246"/>
      <c r="G783" s="246"/>
      <c r="H783" s="246"/>
      <c r="I783" s="246"/>
      <c r="J783" s="246"/>
      <c r="K783" s="246"/>
      <c r="L783" s="246"/>
      <c r="M783" s="246"/>
      <c r="N783" s="246"/>
      <c r="O783" s="246"/>
      <c r="P783" s="246"/>
      <c r="Q783" s="246"/>
      <c r="R783" s="246"/>
      <c r="S783" s="197"/>
      <c r="T783" s="197"/>
    </row>
    <row r="784" spans="1:20" ht="13.2">
      <c r="A784" s="244"/>
      <c r="B784" s="244"/>
      <c r="C784" s="245"/>
      <c r="D784" s="200"/>
      <c r="E784" s="246"/>
      <c r="F784" s="246"/>
      <c r="G784" s="246"/>
      <c r="H784" s="246"/>
      <c r="I784" s="246"/>
      <c r="J784" s="246"/>
      <c r="K784" s="246"/>
      <c r="L784" s="246"/>
      <c r="M784" s="246"/>
      <c r="N784" s="246"/>
      <c r="O784" s="246"/>
      <c r="P784" s="246"/>
      <c r="Q784" s="246"/>
      <c r="R784" s="246"/>
      <c r="S784" s="197"/>
      <c r="T784" s="197"/>
    </row>
    <row r="785" spans="1:20" ht="13.2">
      <c r="A785" s="244"/>
      <c r="B785" s="244"/>
      <c r="C785" s="245"/>
      <c r="D785" s="200"/>
      <c r="E785" s="246"/>
      <c r="F785" s="246"/>
      <c r="G785" s="246"/>
      <c r="H785" s="246"/>
      <c r="I785" s="246"/>
      <c r="J785" s="246"/>
      <c r="K785" s="246"/>
      <c r="L785" s="246"/>
      <c r="M785" s="246"/>
      <c r="N785" s="246"/>
      <c r="O785" s="246"/>
      <c r="P785" s="246"/>
      <c r="Q785" s="246"/>
      <c r="R785" s="246"/>
      <c r="S785" s="197"/>
      <c r="T785" s="197"/>
    </row>
    <row r="786" spans="1:20" ht="13.2">
      <c r="A786" s="244"/>
      <c r="B786" s="244"/>
      <c r="C786" s="245"/>
      <c r="D786" s="200"/>
      <c r="E786" s="246"/>
      <c r="F786" s="246"/>
      <c r="G786" s="246"/>
      <c r="H786" s="246"/>
      <c r="I786" s="246"/>
      <c r="J786" s="246"/>
      <c r="K786" s="246"/>
      <c r="L786" s="246"/>
      <c r="M786" s="246"/>
      <c r="N786" s="246"/>
      <c r="O786" s="246"/>
      <c r="P786" s="246"/>
      <c r="Q786" s="246"/>
      <c r="R786" s="246"/>
      <c r="S786" s="197"/>
      <c r="T786" s="197"/>
    </row>
    <row r="787" spans="1:20" ht="13.2">
      <c r="A787" s="244"/>
      <c r="B787" s="244"/>
      <c r="C787" s="245"/>
      <c r="D787" s="200"/>
      <c r="E787" s="246"/>
      <c r="F787" s="246"/>
      <c r="G787" s="246"/>
      <c r="H787" s="246"/>
      <c r="I787" s="246"/>
      <c r="J787" s="246"/>
      <c r="K787" s="246"/>
      <c r="L787" s="246"/>
      <c r="M787" s="246"/>
      <c r="N787" s="246"/>
      <c r="O787" s="246"/>
      <c r="P787" s="246"/>
      <c r="Q787" s="246"/>
      <c r="R787" s="246"/>
      <c r="S787" s="197"/>
      <c r="T787" s="197"/>
    </row>
    <row r="788" spans="1:20" ht="13.2">
      <c r="A788" s="244"/>
      <c r="B788" s="244"/>
      <c r="C788" s="245"/>
      <c r="D788" s="200"/>
      <c r="E788" s="246"/>
      <c r="F788" s="246"/>
      <c r="G788" s="246"/>
      <c r="H788" s="246"/>
      <c r="I788" s="246"/>
      <c r="J788" s="246"/>
      <c r="K788" s="246"/>
      <c r="L788" s="246"/>
      <c r="M788" s="246"/>
      <c r="N788" s="246"/>
      <c r="O788" s="246"/>
      <c r="P788" s="246"/>
      <c r="Q788" s="246"/>
      <c r="R788" s="246"/>
      <c r="S788" s="197"/>
      <c r="T788" s="197"/>
    </row>
    <row r="789" spans="1:20" ht="13.2">
      <c r="A789" s="244"/>
      <c r="B789" s="244"/>
      <c r="C789" s="245"/>
      <c r="D789" s="200"/>
      <c r="E789" s="246"/>
      <c r="F789" s="246"/>
      <c r="G789" s="246"/>
      <c r="H789" s="246"/>
      <c r="I789" s="246"/>
      <c r="J789" s="246"/>
      <c r="K789" s="246"/>
      <c r="L789" s="246"/>
      <c r="M789" s="246"/>
      <c r="N789" s="246"/>
      <c r="O789" s="246"/>
      <c r="P789" s="246"/>
      <c r="Q789" s="246"/>
      <c r="R789" s="246"/>
      <c r="S789" s="197"/>
      <c r="T789" s="197"/>
    </row>
    <row r="790" spans="1:20" ht="13.2">
      <c r="A790" s="244"/>
      <c r="B790" s="244"/>
      <c r="C790" s="245"/>
      <c r="D790" s="200"/>
      <c r="E790" s="246"/>
      <c r="F790" s="246"/>
      <c r="G790" s="246"/>
      <c r="H790" s="246"/>
      <c r="I790" s="246"/>
      <c r="J790" s="246"/>
      <c r="K790" s="246"/>
      <c r="L790" s="246"/>
      <c r="M790" s="246"/>
      <c r="N790" s="246"/>
      <c r="O790" s="246"/>
      <c r="P790" s="246"/>
      <c r="Q790" s="246"/>
      <c r="R790" s="246"/>
      <c r="S790" s="197"/>
      <c r="T790" s="197"/>
    </row>
    <row r="791" spans="1:20" ht="13.2">
      <c r="A791" s="244"/>
      <c r="B791" s="244"/>
      <c r="C791" s="245"/>
      <c r="D791" s="200"/>
      <c r="E791" s="246"/>
      <c r="F791" s="246"/>
      <c r="G791" s="246"/>
      <c r="H791" s="246"/>
      <c r="I791" s="246"/>
      <c r="J791" s="246"/>
      <c r="K791" s="246"/>
      <c r="L791" s="246"/>
      <c r="M791" s="246"/>
      <c r="N791" s="246"/>
      <c r="O791" s="246"/>
      <c r="P791" s="246"/>
      <c r="Q791" s="246"/>
      <c r="R791" s="246"/>
      <c r="S791" s="197"/>
      <c r="T791" s="197"/>
    </row>
    <row r="792" spans="1:20" ht="13.2">
      <c r="A792" s="244"/>
      <c r="B792" s="244"/>
      <c r="C792" s="245"/>
      <c r="D792" s="200"/>
      <c r="E792" s="246"/>
      <c r="F792" s="246"/>
      <c r="G792" s="246"/>
      <c r="H792" s="246"/>
      <c r="I792" s="246"/>
      <c r="J792" s="246"/>
      <c r="K792" s="246"/>
      <c r="L792" s="246"/>
      <c r="M792" s="246"/>
      <c r="N792" s="246"/>
      <c r="O792" s="246"/>
      <c r="P792" s="246"/>
      <c r="Q792" s="246"/>
      <c r="R792" s="246"/>
      <c r="S792" s="197"/>
      <c r="T792" s="197"/>
    </row>
    <row r="793" spans="1:20" ht="13.2">
      <c r="A793" s="244"/>
      <c r="B793" s="244"/>
      <c r="C793" s="245"/>
      <c r="D793" s="200"/>
      <c r="E793" s="246"/>
      <c r="F793" s="246"/>
      <c r="G793" s="246"/>
      <c r="H793" s="246"/>
      <c r="I793" s="246"/>
      <c r="J793" s="246"/>
      <c r="K793" s="246"/>
      <c r="L793" s="246"/>
      <c r="M793" s="246"/>
      <c r="N793" s="246"/>
      <c r="O793" s="246"/>
      <c r="P793" s="246"/>
      <c r="Q793" s="246"/>
      <c r="R793" s="246"/>
      <c r="S793" s="197"/>
      <c r="T793" s="197"/>
    </row>
    <row r="794" spans="1:20" ht="13.2">
      <c r="A794" s="244"/>
      <c r="B794" s="244"/>
      <c r="C794" s="245"/>
      <c r="D794" s="200"/>
      <c r="E794" s="246"/>
      <c r="F794" s="246"/>
      <c r="G794" s="246"/>
      <c r="H794" s="246"/>
      <c r="I794" s="246"/>
      <c r="J794" s="246"/>
      <c r="K794" s="246"/>
      <c r="L794" s="246"/>
      <c r="M794" s="246"/>
      <c r="N794" s="246"/>
      <c r="O794" s="246"/>
      <c r="P794" s="246"/>
      <c r="Q794" s="246"/>
      <c r="R794" s="246"/>
      <c r="S794" s="197"/>
      <c r="T794" s="197"/>
    </row>
    <row r="795" spans="1:20" ht="13.2">
      <c r="A795" s="244"/>
      <c r="B795" s="244"/>
      <c r="C795" s="245"/>
      <c r="D795" s="200"/>
      <c r="E795" s="246"/>
      <c r="F795" s="246"/>
      <c r="G795" s="246"/>
      <c r="H795" s="246"/>
      <c r="I795" s="246"/>
      <c r="J795" s="246"/>
      <c r="K795" s="246"/>
      <c r="L795" s="246"/>
      <c r="M795" s="246"/>
      <c r="N795" s="246"/>
      <c r="O795" s="246"/>
      <c r="P795" s="246"/>
      <c r="Q795" s="246"/>
      <c r="R795" s="246"/>
      <c r="S795" s="197"/>
      <c r="T795" s="197"/>
    </row>
    <row r="796" spans="1:20" ht="13.2">
      <c r="A796" s="244"/>
      <c r="B796" s="244"/>
      <c r="C796" s="245"/>
      <c r="D796" s="200"/>
      <c r="E796" s="246"/>
      <c r="F796" s="246"/>
      <c r="G796" s="246"/>
      <c r="H796" s="246"/>
      <c r="I796" s="246"/>
      <c r="J796" s="246"/>
      <c r="K796" s="246"/>
      <c r="L796" s="246"/>
      <c r="M796" s="246"/>
      <c r="N796" s="246"/>
      <c r="O796" s="246"/>
      <c r="P796" s="246"/>
      <c r="Q796" s="246"/>
      <c r="R796" s="246"/>
      <c r="S796" s="197"/>
      <c r="T796" s="197"/>
    </row>
    <row r="797" spans="1:20" ht="13.2">
      <c r="A797" s="244"/>
      <c r="B797" s="244"/>
      <c r="C797" s="245"/>
      <c r="D797" s="200"/>
      <c r="E797" s="246"/>
      <c r="F797" s="246"/>
      <c r="G797" s="246"/>
      <c r="H797" s="246"/>
      <c r="I797" s="246"/>
      <c r="J797" s="246"/>
      <c r="K797" s="246"/>
      <c r="L797" s="246"/>
      <c r="M797" s="246"/>
      <c r="N797" s="246"/>
      <c r="O797" s="246"/>
      <c r="P797" s="246"/>
      <c r="Q797" s="246"/>
      <c r="R797" s="246"/>
      <c r="S797" s="197"/>
      <c r="T797" s="197"/>
    </row>
    <row r="798" spans="1:20" ht="13.2">
      <c r="A798" s="244"/>
      <c r="B798" s="244"/>
      <c r="C798" s="245"/>
      <c r="D798" s="200"/>
      <c r="E798" s="246"/>
      <c r="F798" s="246"/>
      <c r="G798" s="246"/>
      <c r="H798" s="246"/>
      <c r="I798" s="246"/>
      <c r="J798" s="246"/>
      <c r="K798" s="246"/>
      <c r="L798" s="246"/>
      <c r="M798" s="246"/>
      <c r="N798" s="246"/>
      <c r="O798" s="246"/>
      <c r="P798" s="246"/>
      <c r="Q798" s="246"/>
      <c r="R798" s="246"/>
      <c r="S798" s="197"/>
      <c r="T798" s="197"/>
    </row>
    <row r="799" spans="1:20" ht="13.2">
      <c r="A799" s="244"/>
      <c r="B799" s="244"/>
      <c r="C799" s="245"/>
      <c r="D799" s="200"/>
      <c r="E799" s="246"/>
      <c r="F799" s="246"/>
      <c r="G799" s="246"/>
      <c r="H799" s="246"/>
      <c r="I799" s="246"/>
      <c r="J799" s="246"/>
      <c r="K799" s="246"/>
      <c r="L799" s="246"/>
      <c r="M799" s="246"/>
      <c r="N799" s="246"/>
      <c r="O799" s="246"/>
      <c r="P799" s="246"/>
      <c r="Q799" s="246"/>
      <c r="R799" s="246"/>
      <c r="S799" s="197"/>
      <c r="T799" s="197"/>
    </row>
    <row r="800" spans="1:20" ht="13.2">
      <c r="A800" s="244"/>
      <c r="B800" s="244"/>
      <c r="C800" s="245"/>
      <c r="D800" s="200"/>
      <c r="E800" s="246"/>
      <c r="F800" s="246"/>
      <c r="G800" s="246"/>
      <c r="H800" s="246"/>
      <c r="I800" s="246"/>
      <c r="J800" s="246"/>
      <c r="K800" s="246"/>
      <c r="L800" s="246"/>
      <c r="M800" s="246"/>
      <c r="N800" s="246"/>
      <c r="O800" s="246"/>
      <c r="P800" s="246"/>
      <c r="Q800" s="246"/>
      <c r="R800" s="246"/>
      <c r="S800" s="197"/>
      <c r="T800" s="197"/>
    </row>
    <row r="801" spans="1:20" ht="13.2">
      <c r="A801" s="244"/>
      <c r="B801" s="244"/>
      <c r="C801" s="245"/>
      <c r="D801" s="200"/>
      <c r="E801" s="246"/>
      <c r="F801" s="246"/>
      <c r="G801" s="246"/>
      <c r="H801" s="246"/>
      <c r="I801" s="246"/>
      <c r="J801" s="246"/>
      <c r="K801" s="246"/>
      <c r="L801" s="246"/>
      <c r="M801" s="246"/>
      <c r="N801" s="246"/>
      <c r="O801" s="246"/>
      <c r="P801" s="246"/>
      <c r="Q801" s="246"/>
      <c r="R801" s="246"/>
      <c r="S801" s="197"/>
      <c r="T801" s="197"/>
    </row>
    <row r="802" spans="1:20" ht="13.2">
      <c r="A802" s="244"/>
      <c r="B802" s="244"/>
      <c r="C802" s="245"/>
      <c r="D802" s="200"/>
      <c r="E802" s="246"/>
      <c r="F802" s="246"/>
      <c r="G802" s="246"/>
      <c r="H802" s="246"/>
      <c r="I802" s="246"/>
      <c r="J802" s="246"/>
      <c r="K802" s="246"/>
      <c r="L802" s="246"/>
      <c r="M802" s="246"/>
      <c r="N802" s="246"/>
      <c r="O802" s="246"/>
      <c r="P802" s="246"/>
      <c r="Q802" s="246"/>
      <c r="R802" s="246"/>
      <c r="S802" s="197"/>
      <c r="T802" s="197"/>
    </row>
    <row r="803" spans="1:20" ht="13.2">
      <c r="A803" s="244"/>
      <c r="B803" s="244"/>
      <c r="C803" s="245"/>
      <c r="D803" s="200"/>
      <c r="E803" s="246"/>
      <c r="F803" s="246"/>
      <c r="G803" s="246"/>
      <c r="H803" s="246"/>
      <c r="I803" s="246"/>
      <c r="J803" s="246"/>
      <c r="K803" s="246"/>
      <c r="L803" s="246"/>
      <c r="M803" s="246"/>
      <c r="N803" s="246"/>
      <c r="O803" s="246"/>
      <c r="P803" s="246"/>
      <c r="Q803" s="246"/>
      <c r="R803" s="246"/>
      <c r="S803" s="197"/>
      <c r="T803" s="197"/>
    </row>
    <row r="804" spans="1:20" ht="13.2">
      <c r="A804" s="244"/>
      <c r="B804" s="244"/>
      <c r="C804" s="245"/>
      <c r="D804" s="200"/>
      <c r="E804" s="246"/>
      <c r="F804" s="246"/>
      <c r="G804" s="246"/>
      <c r="H804" s="246"/>
      <c r="I804" s="246"/>
      <c r="J804" s="246"/>
      <c r="K804" s="246"/>
      <c r="L804" s="246"/>
      <c r="M804" s="246"/>
      <c r="N804" s="246"/>
      <c r="O804" s="246"/>
      <c r="P804" s="246"/>
      <c r="Q804" s="246"/>
      <c r="R804" s="246"/>
      <c r="S804" s="197"/>
      <c r="T804" s="197"/>
    </row>
    <row r="805" spans="1:20" ht="13.2">
      <c r="A805" s="244"/>
      <c r="B805" s="244"/>
      <c r="C805" s="245"/>
      <c r="D805" s="200"/>
      <c r="E805" s="246"/>
      <c r="F805" s="246"/>
      <c r="G805" s="246"/>
      <c r="H805" s="246"/>
      <c r="I805" s="246"/>
      <c r="J805" s="246"/>
      <c r="K805" s="246"/>
      <c r="L805" s="246"/>
      <c r="M805" s="246"/>
      <c r="N805" s="246"/>
      <c r="O805" s="246"/>
      <c r="P805" s="246"/>
      <c r="Q805" s="246"/>
      <c r="R805" s="246"/>
      <c r="S805" s="197"/>
      <c r="T805" s="197"/>
    </row>
    <row r="806" spans="1:20" ht="13.2">
      <c r="A806" s="244"/>
      <c r="B806" s="244"/>
      <c r="C806" s="245"/>
      <c r="D806" s="200"/>
      <c r="E806" s="246"/>
      <c r="F806" s="246"/>
      <c r="G806" s="246"/>
      <c r="H806" s="246"/>
      <c r="I806" s="246"/>
      <c r="J806" s="246"/>
      <c r="K806" s="246"/>
      <c r="L806" s="246"/>
      <c r="M806" s="246"/>
      <c r="N806" s="246"/>
      <c r="O806" s="246"/>
      <c r="P806" s="246"/>
      <c r="Q806" s="246"/>
      <c r="R806" s="246"/>
      <c r="S806" s="197"/>
      <c r="T806" s="197"/>
    </row>
    <row r="807" spans="1:20" ht="13.2">
      <c r="A807" s="244"/>
      <c r="B807" s="244"/>
      <c r="C807" s="245"/>
      <c r="D807" s="200"/>
      <c r="E807" s="246"/>
      <c r="F807" s="246"/>
      <c r="G807" s="246"/>
      <c r="H807" s="246"/>
      <c r="I807" s="246"/>
      <c r="J807" s="246"/>
      <c r="K807" s="246"/>
      <c r="L807" s="246"/>
      <c r="M807" s="246"/>
      <c r="N807" s="246"/>
      <c r="O807" s="246"/>
      <c r="P807" s="246"/>
      <c r="Q807" s="246"/>
      <c r="R807" s="246"/>
      <c r="S807" s="197"/>
      <c r="T807" s="197"/>
    </row>
    <row r="808" spans="1:20" ht="13.2">
      <c r="A808" s="244"/>
      <c r="B808" s="244"/>
      <c r="C808" s="245"/>
      <c r="D808" s="200"/>
      <c r="E808" s="246"/>
      <c r="F808" s="246"/>
      <c r="G808" s="246"/>
      <c r="H808" s="246"/>
      <c r="I808" s="246"/>
      <c r="J808" s="246"/>
      <c r="K808" s="246"/>
      <c r="L808" s="246"/>
      <c r="M808" s="246"/>
      <c r="N808" s="246"/>
      <c r="O808" s="246"/>
      <c r="P808" s="246"/>
      <c r="Q808" s="246"/>
      <c r="R808" s="246"/>
      <c r="S808" s="197"/>
      <c r="T808" s="197"/>
    </row>
    <row r="809" spans="1:20" ht="13.2">
      <c r="A809" s="244"/>
      <c r="B809" s="244"/>
      <c r="C809" s="245"/>
      <c r="D809" s="200"/>
      <c r="E809" s="246"/>
      <c r="F809" s="246"/>
      <c r="G809" s="246"/>
      <c r="H809" s="246"/>
      <c r="I809" s="246"/>
      <c r="J809" s="246"/>
      <c r="K809" s="246"/>
      <c r="L809" s="246"/>
      <c r="M809" s="246"/>
      <c r="N809" s="246"/>
      <c r="O809" s="246"/>
      <c r="P809" s="246"/>
      <c r="Q809" s="246"/>
      <c r="R809" s="246"/>
      <c r="S809" s="197"/>
      <c r="T809" s="197"/>
    </row>
    <row r="810" spans="1:20" ht="13.2">
      <c r="A810" s="244"/>
      <c r="B810" s="244"/>
      <c r="C810" s="245"/>
      <c r="D810" s="200"/>
      <c r="E810" s="246"/>
      <c r="F810" s="246"/>
      <c r="G810" s="246"/>
      <c r="H810" s="246"/>
      <c r="I810" s="246"/>
      <c r="J810" s="246"/>
      <c r="K810" s="246"/>
      <c r="L810" s="246"/>
      <c r="M810" s="246"/>
      <c r="N810" s="246"/>
      <c r="O810" s="246"/>
      <c r="P810" s="246"/>
      <c r="Q810" s="246"/>
      <c r="R810" s="246"/>
      <c r="S810" s="197"/>
      <c r="T810" s="197"/>
    </row>
    <row r="811" spans="1:20" ht="13.2">
      <c r="A811" s="244"/>
      <c r="B811" s="244"/>
      <c r="C811" s="245"/>
      <c r="D811" s="200"/>
      <c r="E811" s="246"/>
      <c r="F811" s="246"/>
      <c r="G811" s="246"/>
      <c r="H811" s="246"/>
      <c r="I811" s="246"/>
      <c r="J811" s="246"/>
      <c r="K811" s="246"/>
      <c r="L811" s="246"/>
      <c r="M811" s="246"/>
      <c r="N811" s="246"/>
      <c r="O811" s="246"/>
      <c r="P811" s="246"/>
      <c r="Q811" s="246"/>
      <c r="R811" s="246"/>
      <c r="S811" s="197"/>
      <c r="T811" s="197"/>
    </row>
    <row r="812" spans="1:20" ht="13.2">
      <c r="A812" s="244"/>
      <c r="B812" s="244"/>
      <c r="C812" s="245"/>
      <c r="D812" s="200"/>
      <c r="E812" s="246"/>
      <c r="F812" s="246"/>
      <c r="G812" s="246"/>
      <c r="H812" s="246"/>
      <c r="I812" s="246"/>
      <c r="J812" s="246"/>
      <c r="K812" s="246"/>
      <c r="L812" s="246"/>
      <c r="M812" s="246"/>
      <c r="N812" s="246"/>
      <c r="O812" s="246"/>
      <c r="P812" s="246"/>
      <c r="Q812" s="246"/>
      <c r="R812" s="246"/>
      <c r="S812" s="197"/>
      <c r="T812" s="197"/>
    </row>
    <row r="813" spans="1:20" ht="13.2">
      <c r="A813" s="244"/>
      <c r="B813" s="244"/>
      <c r="C813" s="245"/>
      <c r="D813" s="200"/>
      <c r="E813" s="246"/>
      <c r="F813" s="246"/>
      <c r="G813" s="246"/>
      <c r="H813" s="246"/>
      <c r="I813" s="246"/>
      <c r="J813" s="246"/>
      <c r="K813" s="246"/>
      <c r="L813" s="246"/>
      <c r="M813" s="246"/>
      <c r="N813" s="246"/>
      <c r="O813" s="246"/>
      <c r="P813" s="246"/>
      <c r="Q813" s="246"/>
      <c r="R813" s="246"/>
      <c r="S813" s="197"/>
      <c r="T813" s="197"/>
    </row>
    <row r="814" spans="1:20" ht="13.2">
      <c r="A814" s="244"/>
      <c r="B814" s="244"/>
      <c r="C814" s="245"/>
      <c r="D814" s="200"/>
      <c r="E814" s="246"/>
      <c r="F814" s="246"/>
      <c r="G814" s="246"/>
      <c r="H814" s="246"/>
      <c r="I814" s="246"/>
      <c r="J814" s="246"/>
      <c r="K814" s="246"/>
      <c r="L814" s="246"/>
      <c r="M814" s="246"/>
      <c r="N814" s="246"/>
      <c r="O814" s="246"/>
      <c r="P814" s="246"/>
      <c r="Q814" s="246"/>
      <c r="R814" s="246"/>
      <c r="S814" s="197"/>
      <c r="T814" s="197"/>
    </row>
    <row r="815" spans="1:20" ht="13.2">
      <c r="A815" s="244"/>
      <c r="B815" s="244"/>
      <c r="C815" s="245"/>
      <c r="D815" s="200"/>
      <c r="E815" s="246"/>
      <c r="F815" s="246"/>
      <c r="G815" s="246"/>
      <c r="H815" s="246"/>
      <c r="I815" s="246"/>
      <c r="J815" s="246"/>
      <c r="K815" s="246"/>
      <c r="L815" s="246"/>
      <c r="M815" s="246"/>
      <c r="N815" s="246"/>
      <c r="O815" s="246"/>
      <c r="P815" s="246"/>
      <c r="Q815" s="246"/>
      <c r="R815" s="246"/>
      <c r="S815" s="197"/>
      <c r="T815" s="197"/>
    </row>
    <row r="816" spans="1:20" ht="13.2">
      <c r="A816" s="244"/>
      <c r="B816" s="244"/>
      <c r="C816" s="245"/>
      <c r="D816" s="200"/>
      <c r="E816" s="246"/>
      <c r="F816" s="246"/>
      <c r="G816" s="246"/>
      <c r="H816" s="246"/>
      <c r="I816" s="246"/>
      <c r="J816" s="246"/>
      <c r="K816" s="246"/>
      <c r="L816" s="246"/>
      <c r="M816" s="246"/>
      <c r="N816" s="246"/>
      <c r="O816" s="246"/>
      <c r="P816" s="246"/>
      <c r="Q816" s="246"/>
      <c r="R816" s="246"/>
      <c r="S816" s="197"/>
      <c r="T816" s="197"/>
    </row>
    <row r="817" spans="1:20" ht="13.2">
      <c r="A817" s="244"/>
      <c r="B817" s="244"/>
      <c r="C817" s="245"/>
      <c r="D817" s="200"/>
      <c r="E817" s="246"/>
      <c r="F817" s="246"/>
      <c r="G817" s="246"/>
      <c r="H817" s="246"/>
      <c r="I817" s="246"/>
      <c r="J817" s="246"/>
      <c r="K817" s="246"/>
      <c r="L817" s="246"/>
      <c r="M817" s="246"/>
      <c r="N817" s="246"/>
      <c r="O817" s="246"/>
      <c r="P817" s="246"/>
      <c r="Q817" s="246"/>
      <c r="R817" s="246"/>
      <c r="S817" s="197"/>
      <c r="T817" s="197"/>
    </row>
    <row r="818" spans="1:20" ht="13.2">
      <c r="A818" s="244"/>
      <c r="B818" s="244"/>
      <c r="C818" s="245"/>
      <c r="D818" s="200"/>
      <c r="E818" s="246"/>
      <c r="F818" s="246"/>
      <c r="G818" s="246"/>
      <c r="H818" s="246"/>
      <c r="I818" s="246"/>
      <c r="J818" s="246"/>
      <c r="K818" s="246"/>
      <c r="L818" s="246"/>
      <c r="M818" s="246"/>
      <c r="N818" s="246"/>
      <c r="O818" s="246"/>
      <c r="P818" s="246"/>
      <c r="Q818" s="246"/>
      <c r="R818" s="246"/>
      <c r="S818" s="197"/>
      <c r="T818" s="197"/>
    </row>
    <row r="819" spans="1:20" ht="13.2">
      <c r="A819" s="244"/>
      <c r="B819" s="244"/>
      <c r="C819" s="245"/>
      <c r="D819" s="200"/>
      <c r="E819" s="246"/>
      <c r="F819" s="246"/>
      <c r="G819" s="246"/>
      <c r="H819" s="246"/>
      <c r="I819" s="246"/>
      <c r="J819" s="246"/>
      <c r="K819" s="246"/>
      <c r="L819" s="246"/>
      <c r="M819" s="246"/>
      <c r="N819" s="246"/>
      <c r="O819" s="246"/>
      <c r="P819" s="246"/>
      <c r="Q819" s="246"/>
      <c r="R819" s="246"/>
      <c r="S819" s="197"/>
      <c r="T819" s="197"/>
    </row>
    <row r="820" spans="1:20" ht="13.2">
      <c r="A820" s="244"/>
      <c r="B820" s="244"/>
      <c r="C820" s="245"/>
      <c r="D820" s="200"/>
      <c r="E820" s="246"/>
      <c r="F820" s="246"/>
      <c r="G820" s="246"/>
      <c r="H820" s="246"/>
      <c r="I820" s="246"/>
      <c r="J820" s="246"/>
      <c r="K820" s="246"/>
      <c r="L820" s="246"/>
      <c r="M820" s="246"/>
      <c r="N820" s="246"/>
      <c r="O820" s="246"/>
      <c r="P820" s="246"/>
      <c r="Q820" s="246"/>
      <c r="R820" s="246"/>
      <c r="S820" s="197"/>
      <c r="T820" s="197"/>
    </row>
    <row r="821" spans="1:20" ht="13.2">
      <c r="A821" s="244"/>
      <c r="B821" s="244"/>
      <c r="C821" s="245"/>
      <c r="D821" s="200"/>
      <c r="E821" s="246"/>
      <c r="F821" s="246"/>
      <c r="G821" s="246"/>
      <c r="H821" s="246"/>
      <c r="I821" s="246"/>
      <c r="J821" s="246"/>
      <c r="K821" s="246"/>
      <c r="L821" s="246"/>
      <c r="M821" s="246"/>
      <c r="N821" s="246"/>
      <c r="O821" s="246"/>
      <c r="P821" s="246"/>
      <c r="Q821" s="246"/>
      <c r="R821" s="246"/>
      <c r="S821" s="197"/>
      <c r="T821" s="197"/>
    </row>
    <row r="822" spans="1:20" ht="13.2">
      <c r="A822" s="244"/>
      <c r="B822" s="244"/>
      <c r="C822" s="245"/>
      <c r="D822" s="200"/>
      <c r="E822" s="246"/>
      <c r="F822" s="246"/>
      <c r="G822" s="246"/>
      <c r="H822" s="246"/>
      <c r="I822" s="246"/>
      <c r="J822" s="246"/>
      <c r="K822" s="246"/>
      <c r="L822" s="246"/>
      <c r="M822" s="246"/>
      <c r="N822" s="246"/>
      <c r="O822" s="246"/>
      <c r="P822" s="246"/>
      <c r="Q822" s="246"/>
      <c r="R822" s="246"/>
      <c r="S822" s="197"/>
      <c r="T822" s="197"/>
    </row>
    <row r="823" spans="1:20" ht="13.2">
      <c r="A823" s="244"/>
      <c r="B823" s="244"/>
      <c r="C823" s="245"/>
      <c r="D823" s="200"/>
      <c r="E823" s="246"/>
      <c r="F823" s="246"/>
      <c r="G823" s="246"/>
      <c r="H823" s="246"/>
      <c r="I823" s="246"/>
      <c r="J823" s="246"/>
      <c r="K823" s="246"/>
      <c r="L823" s="246"/>
      <c r="M823" s="246"/>
      <c r="N823" s="246"/>
      <c r="O823" s="246"/>
      <c r="P823" s="246"/>
      <c r="Q823" s="246"/>
      <c r="R823" s="246"/>
      <c r="S823" s="197"/>
      <c r="T823" s="197"/>
    </row>
    <row r="824" spans="1:20" ht="13.2">
      <c r="A824" s="244"/>
      <c r="B824" s="244"/>
      <c r="C824" s="245"/>
      <c r="D824" s="200"/>
      <c r="E824" s="246"/>
      <c r="F824" s="246"/>
      <c r="G824" s="246"/>
      <c r="H824" s="246"/>
      <c r="I824" s="246"/>
      <c r="J824" s="246"/>
      <c r="K824" s="246"/>
      <c r="L824" s="246"/>
      <c r="M824" s="246"/>
      <c r="N824" s="246"/>
      <c r="O824" s="246"/>
      <c r="P824" s="246"/>
      <c r="Q824" s="246"/>
      <c r="R824" s="246"/>
      <c r="S824" s="197"/>
      <c r="T824" s="197"/>
    </row>
    <row r="825" spans="1:20" ht="13.2">
      <c r="A825" s="244"/>
      <c r="B825" s="244"/>
      <c r="C825" s="245"/>
      <c r="D825" s="200"/>
      <c r="E825" s="246"/>
      <c r="F825" s="246"/>
      <c r="G825" s="246"/>
      <c r="H825" s="246"/>
      <c r="I825" s="246"/>
      <c r="J825" s="246"/>
      <c r="K825" s="246"/>
      <c r="L825" s="246"/>
      <c r="M825" s="246"/>
      <c r="N825" s="246"/>
      <c r="O825" s="246"/>
      <c r="P825" s="246"/>
      <c r="Q825" s="246"/>
      <c r="R825" s="246"/>
      <c r="S825" s="197"/>
      <c r="T825" s="197"/>
    </row>
    <row r="826" spans="1:20" ht="13.2">
      <c r="A826" s="244"/>
      <c r="B826" s="244"/>
      <c r="C826" s="245"/>
      <c r="D826" s="200"/>
      <c r="E826" s="246"/>
      <c r="F826" s="246"/>
      <c r="G826" s="246"/>
      <c r="H826" s="246"/>
      <c r="I826" s="246"/>
      <c r="J826" s="246"/>
      <c r="K826" s="246"/>
      <c r="L826" s="246"/>
      <c r="M826" s="246"/>
      <c r="N826" s="246"/>
      <c r="O826" s="246"/>
      <c r="P826" s="246"/>
      <c r="Q826" s="246"/>
      <c r="R826" s="246"/>
      <c r="S826" s="197"/>
      <c r="T826" s="197"/>
    </row>
    <row r="827" spans="1:20" ht="13.2">
      <c r="A827" s="244"/>
      <c r="B827" s="244"/>
      <c r="C827" s="245"/>
      <c r="D827" s="200"/>
      <c r="E827" s="246"/>
      <c r="F827" s="246"/>
      <c r="G827" s="246"/>
      <c r="H827" s="246"/>
      <c r="I827" s="246"/>
      <c r="J827" s="246"/>
      <c r="K827" s="246"/>
      <c r="L827" s="246"/>
      <c r="M827" s="246"/>
      <c r="N827" s="246"/>
      <c r="O827" s="246"/>
      <c r="P827" s="246"/>
      <c r="Q827" s="246"/>
      <c r="R827" s="246"/>
      <c r="S827" s="197"/>
      <c r="T827" s="197"/>
    </row>
    <row r="828" spans="1:20" ht="13.2">
      <c r="A828" s="244"/>
      <c r="B828" s="244"/>
      <c r="C828" s="245"/>
      <c r="D828" s="200"/>
      <c r="E828" s="246"/>
      <c r="F828" s="246"/>
      <c r="G828" s="246"/>
      <c r="H828" s="246"/>
      <c r="I828" s="246"/>
      <c r="J828" s="246"/>
      <c r="K828" s="246"/>
      <c r="L828" s="246"/>
      <c r="M828" s="246"/>
      <c r="N828" s="246"/>
      <c r="O828" s="246"/>
      <c r="P828" s="246"/>
      <c r="Q828" s="246"/>
      <c r="R828" s="246"/>
      <c r="S828" s="197"/>
      <c r="T828" s="197"/>
    </row>
    <row r="829" spans="1:20" ht="13.2">
      <c r="A829" s="244"/>
      <c r="B829" s="244"/>
      <c r="C829" s="245"/>
      <c r="D829" s="200"/>
      <c r="E829" s="246"/>
      <c r="F829" s="246"/>
      <c r="G829" s="246"/>
      <c r="H829" s="246"/>
      <c r="I829" s="246"/>
      <c r="J829" s="246"/>
      <c r="K829" s="246"/>
      <c r="L829" s="246"/>
      <c r="M829" s="246"/>
      <c r="N829" s="246"/>
      <c r="O829" s="246"/>
      <c r="P829" s="246"/>
      <c r="Q829" s="246"/>
      <c r="R829" s="246"/>
      <c r="S829" s="197"/>
      <c r="T829" s="197"/>
    </row>
    <row r="830" spans="1:20" ht="13.2">
      <c r="A830" s="244"/>
      <c r="B830" s="244"/>
      <c r="C830" s="245"/>
      <c r="D830" s="200"/>
      <c r="E830" s="246"/>
      <c r="F830" s="246"/>
      <c r="G830" s="246"/>
      <c r="H830" s="246"/>
      <c r="I830" s="246"/>
      <c r="J830" s="246"/>
      <c r="K830" s="246"/>
      <c r="L830" s="246"/>
      <c r="M830" s="246"/>
      <c r="N830" s="246"/>
      <c r="O830" s="246"/>
      <c r="P830" s="246"/>
      <c r="Q830" s="246"/>
      <c r="R830" s="246"/>
      <c r="S830" s="197"/>
      <c r="T830" s="197"/>
    </row>
    <row r="831" spans="1:20" ht="13.2">
      <c r="A831" s="244"/>
      <c r="B831" s="244"/>
      <c r="C831" s="245"/>
      <c r="D831" s="200"/>
      <c r="E831" s="246"/>
      <c r="F831" s="246"/>
      <c r="G831" s="246"/>
      <c r="H831" s="246"/>
      <c r="I831" s="246"/>
      <c r="J831" s="246"/>
      <c r="K831" s="246"/>
      <c r="L831" s="246"/>
      <c r="M831" s="246"/>
      <c r="N831" s="246"/>
      <c r="O831" s="246"/>
      <c r="P831" s="246"/>
      <c r="Q831" s="246"/>
      <c r="R831" s="246"/>
      <c r="S831" s="197"/>
      <c r="T831" s="197"/>
    </row>
    <row r="832" spans="1:20" ht="13.2">
      <c r="A832" s="244"/>
      <c r="B832" s="244"/>
      <c r="C832" s="245"/>
      <c r="D832" s="200"/>
      <c r="E832" s="246"/>
      <c r="F832" s="246"/>
      <c r="G832" s="246"/>
      <c r="H832" s="246"/>
      <c r="I832" s="246"/>
      <c r="J832" s="246"/>
      <c r="K832" s="246"/>
      <c r="L832" s="246"/>
      <c r="M832" s="246"/>
      <c r="N832" s="246"/>
      <c r="O832" s="246"/>
      <c r="P832" s="246"/>
      <c r="Q832" s="246"/>
      <c r="R832" s="246"/>
      <c r="S832" s="197"/>
      <c r="T832" s="197"/>
    </row>
    <row r="833" spans="1:20" ht="13.2">
      <c r="A833" s="244"/>
      <c r="B833" s="244"/>
      <c r="C833" s="245"/>
      <c r="D833" s="200"/>
      <c r="E833" s="246"/>
      <c r="F833" s="246"/>
      <c r="G833" s="246"/>
      <c r="H833" s="246"/>
      <c r="I833" s="246"/>
      <c r="J833" s="246"/>
      <c r="K833" s="246"/>
      <c r="L833" s="246"/>
      <c r="M833" s="246"/>
      <c r="N833" s="246"/>
      <c r="O833" s="246"/>
      <c r="P833" s="246"/>
      <c r="Q833" s="246"/>
      <c r="R833" s="246"/>
      <c r="S833" s="197"/>
      <c r="T833" s="197"/>
    </row>
    <row r="834" spans="1:20" ht="13.2">
      <c r="A834" s="244"/>
      <c r="B834" s="244"/>
      <c r="C834" s="245"/>
      <c r="D834" s="200"/>
      <c r="E834" s="246"/>
      <c r="F834" s="246"/>
      <c r="G834" s="246"/>
      <c r="H834" s="246"/>
      <c r="I834" s="246"/>
      <c r="J834" s="246"/>
      <c r="K834" s="246"/>
      <c r="L834" s="246"/>
      <c r="M834" s="246"/>
      <c r="N834" s="246"/>
      <c r="O834" s="246"/>
      <c r="P834" s="246"/>
      <c r="Q834" s="246"/>
      <c r="R834" s="246"/>
      <c r="S834" s="197"/>
      <c r="T834" s="197"/>
    </row>
    <row r="835" spans="1:20" ht="13.2">
      <c r="A835" s="244"/>
      <c r="B835" s="244"/>
      <c r="C835" s="245"/>
      <c r="D835" s="200"/>
      <c r="E835" s="246"/>
      <c r="F835" s="246"/>
      <c r="G835" s="246"/>
      <c r="H835" s="246"/>
      <c r="I835" s="246"/>
      <c r="J835" s="246"/>
      <c r="K835" s="246"/>
      <c r="L835" s="246"/>
      <c r="M835" s="246"/>
      <c r="N835" s="246"/>
      <c r="O835" s="246"/>
      <c r="P835" s="246"/>
      <c r="Q835" s="246"/>
      <c r="R835" s="246"/>
      <c r="S835" s="197"/>
      <c r="T835" s="197"/>
    </row>
    <row r="836" spans="1:20" ht="13.2">
      <c r="A836" s="244"/>
      <c r="B836" s="244"/>
      <c r="C836" s="245"/>
      <c r="D836" s="200"/>
      <c r="E836" s="246"/>
      <c r="F836" s="246"/>
      <c r="G836" s="246"/>
      <c r="H836" s="246"/>
      <c r="I836" s="246"/>
      <c r="J836" s="246"/>
      <c r="K836" s="246"/>
      <c r="L836" s="246"/>
      <c r="M836" s="246"/>
      <c r="N836" s="246"/>
      <c r="O836" s="246"/>
      <c r="P836" s="246"/>
      <c r="Q836" s="246"/>
      <c r="R836" s="246"/>
      <c r="S836" s="197"/>
      <c r="T836" s="197"/>
    </row>
    <row r="837" spans="1:20" ht="13.2">
      <c r="A837" s="244"/>
      <c r="B837" s="244"/>
      <c r="C837" s="245"/>
      <c r="D837" s="200"/>
      <c r="E837" s="246"/>
      <c r="F837" s="246"/>
      <c r="G837" s="246"/>
      <c r="H837" s="246"/>
      <c r="I837" s="246"/>
      <c r="J837" s="246"/>
      <c r="K837" s="246"/>
      <c r="L837" s="246"/>
      <c r="M837" s="246"/>
      <c r="N837" s="246"/>
      <c r="O837" s="246"/>
      <c r="P837" s="246"/>
      <c r="Q837" s="246"/>
      <c r="R837" s="246"/>
      <c r="S837" s="197"/>
      <c r="T837" s="197"/>
    </row>
    <row r="838" spans="1:20" ht="13.2">
      <c r="A838" s="244"/>
      <c r="B838" s="244"/>
      <c r="C838" s="245"/>
      <c r="D838" s="200"/>
      <c r="E838" s="246"/>
      <c r="F838" s="246"/>
      <c r="G838" s="246"/>
      <c r="H838" s="246"/>
      <c r="I838" s="246"/>
      <c r="J838" s="246"/>
      <c r="K838" s="246"/>
      <c r="L838" s="246"/>
      <c r="M838" s="246"/>
      <c r="N838" s="246"/>
      <c r="O838" s="246"/>
      <c r="P838" s="246"/>
      <c r="Q838" s="246"/>
      <c r="R838" s="246"/>
      <c r="S838" s="197"/>
      <c r="T838" s="197"/>
    </row>
    <row r="839" spans="1:20" ht="13.2">
      <c r="A839" s="244"/>
      <c r="B839" s="244"/>
      <c r="C839" s="245"/>
      <c r="D839" s="200"/>
      <c r="E839" s="246"/>
      <c r="F839" s="246"/>
      <c r="G839" s="246"/>
      <c r="H839" s="246"/>
      <c r="I839" s="246"/>
      <c r="J839" s="246"/>
      <c r="K839" s="246"/>
      <c r="L839" s="246"/>
      <c r="M839" s="246"/>
      <c r="N839" s="246"/>
      <c r="O839" s="246"/>
      <c r="P839" s="246"/>
      <c r="Q839" s="246"/>
      <c r="R839" s="246"/>
      <c r="S839" s="197"/>
      <c r="T839" s="197"/>
    </row>
    <row r="840" spans="1:20" ht="13.2">
      <c r="A840" s="244"/>
      <c r="B840" s="244"/>
      <c r="C840" s="245"/>
      <c r="D840" s="200"/>
      <c r="E840" s="246"/>
      <c r="F840" s="246"/>
      <c r="G840" s="246"/>
      <c r="H840" s="246"/>
      <c r="I840" s="246"/>
      <c r="J840" s="246"/>
      <c r="K840" s="246"/>
      <c r="L840" s="246"/>
      <c r="M840" s="246"/>
      <c r="N840" s="246"/>
      <c r="O840" s="246"/>
      <c r="P840" s="246"/>
      <c r="Q840" s="246"/>
      <c r="R840" s="246"/>
      <c r="S840" s="197"/>
      <c r="T840" s="197"/>
    </row>
    <row r="841" spans="1:20" ht="13.2">
      <c r="A841" s="244"/>
      <c r="B841" s="244"/>
      <c r="C841" s="245"/>
      <c r="D841" s="200"/>
      <c r="E841" s="246"/>
      <c r="F841" s="246"/>
      <c r="G841" s="246"/>
      <c r="H841" s="246"/>
      <c r="I841" s="246"/>
      <c r="J841" s="246"/>
      <c r="K841" s="246"/>
      <c r="L841" s="246"/>
      <c r="M841" s="246"/>
      <c r="N841" s="246"/>
      <c r="O841" s="246"/>
      <c r="P841" s="246"/>
      <c r="Q841" s="246"/>
      <c r="R841" s="246"/>
      <c r="S841" s="197"/>
      <c r="T841" s="197"/>
    </row>
    <row r="842" spans="1:20" ht="13.2">
      <c r="A842" s="244"/>
      <c r="B842" s="244"/>
      <c r="C842" s="245"/>
      <c r="D842" s="200"/>
      <c r="E842" s="246"/>
      <c r="F842" s="246"/>
      <c r="G842" s="246"/>
      <c r="H842" s="246"/>
      <c r="I842" s="246"/>
      <c r="J842" s="246"/>
      <c r="K842" s="246"/>
      <c r="L842" s="246"/>
      <c r="M842" s="246"/>
      <c r="N842" s="246"/>
      <c r="O842" s="246"/>
      <c r="P842" s="246"/>
      <c r="Q842" s="246"/>
      <c r="R842" s="246"/>
      <c r="S842" s="197"/>
      <c r="T842" s="197"/>
    </row>
    <row r="843" spans="1:20" ht="13.2">
      <c r="A843" s="244"/>
      <c r="B843" s="244"/>
      <c r="C843" s="245"/>
      <c r="D843" s="200"/>
      <c r="E843" s="246"/>
      <c r="F843" s="246"/>
      <c r="G843" s="246"/>
      <c r="H843" s="246"/>
      <c r="I843" s="246"/>
      <c r="J843" s="246"/>
      <c r="K843" s="246"/>
      <c r="L843" s="246"/>
      <c r="M843" s="246"/>
      <c r="N843" s="246"/>
      <c r="O843" s="246"/>
      <c r="P843" s="246"/>
      <c r="Q843" s="246"/>
      <c r="R843" s="246"/>
      <c r="S843" s="197"/>
      <c r="T843" s="197"/>
    </row>
    <row r="844" spans="1:20" ht="13.2">
      <c r="A844" s="244"/>
      <c r="B844" s="244"/>
      <c r="C844" s="245"/>
      <c r="D844" s="200"/>
      <c r="E844" s="246"/>
      <c r="F844" s="246"/>
      <c r="G844" s="246"/>
      <c r="H844" s="246"/>
      <c r="I844" s="246"/>
      <c r="J844" s="246"/>
      <c r="K844" s="246"/>
      <c r="L844" s="246"/>
      <c r="M844" s="246"/>
      <c r="N844" s="246"/>
      <c r="O844" s="246"/>
      <c r="P844" s="246"/>
      <c r="Q844" s="246"/>
      <c r="R844" s="246"/>
      <c r="S844" s="197"/>
      <c r="T844" s="197"/>
    </row>
    <row r="845" spans="1:20" ht="13.2">
      <c r="A845" s="244"/>
      <c r="B845" s="244"/>
      <c r="C845" s="245"/>
      <c r="D845" s="200"/>
      <c r="E845" s="246"/>
      <c r="F845" s="246"/>
      <c r="G845" s="246"/>
      <c r="H845" s="246"/>
      <c r="I845" s="246"/>
      <c r="J845" s="246"/>
      <c r="K845" s="246"/>
      <c r="L845" s="246"/>
      <c r="M845" s="246"/>
      <c r="N845" s="246"/>
      <c r="O845" s="246"/>
      <c r="P845" s="246"/>
      <c r="Q845" s="246"/>
      <c r="R845" s="246"/>
      <c r="S845" s="197"/>
      <c r="T845" s="197"/>
    </row>
    <row r="846" spans="1:20" ht="13.2">
      <c r="A846" s="244"/>
      <c r="B846" s="244"/>
      <c r="C846" s="245"/>
      <c r="D846" s="200"/>
      <c r="E846" s="246"/>
      <c r="F846" s="246"/>
      <c r="G846" s="246"/>
      <c r="H846" s="246"/>
      <c r="I846" s="246"/>
      <c r="J846" s="246"/>
      <c r="K846" s="246"/>
      <c r="L846" s="246"/>
      <c r="M846" s="246"/>
      <c r="N846" s="246"/>
      <c r="O846" s="246"/>
      <c r="P846" s="246"/>
      <c r="Q846" s="246"/>
      <c r="R846" s="246"/>
      <c r="S846" s="197"/>
      <c r="T846" s="197"/>
    </row>
    <row r="847" spans="1:20" ht="13.2">
      <c r="A847" s="244"/>
      <c r="B847" s="244"/>
      <c r="C847" s="245"/>
      <c r="D847" s="200"/>
      <c r="E847" s="246"/>
      <c r="F847" s="246"/>
      <c r="G847" s="246"/>
      <c r="H847" s="246"/>
      <c r="I847" s="246"/>
      <c r="J847" s="246"/>
      <c r="K847" s="246"/>
      <c r="L847" s="246"/>
      <c r="M847" s="246"/>
      <c r="N847" s="246"/>
      <c r="O847" s="246"/>
      <c r="P847" s="246"/>
      <c r="Q847" s="246"/>
      <c r="R847" s="246"/>
      <c r="S847" s="197"/>
      <c r="T847" s="197"/>
    </row>
    <row r="848" spans="1:20" ht="13.2">
      <c r="A848" s="244"/>
      <c r="B848" s="244"/>
      <c r="C848" s="245"/>
      <c r="D848" s="200"/>
      <c r="E848" s="246"/>
      <c r="F848" s="246"/>
      <c r="G848" s="246"/>
      <c r="H848" s="246"/>
      <c r="I848" s="246"/>
      <c r="J848" s="246"/>
      <c r="K848" s="246"/>
      <c r="L848" s="246"/>
      <c r="M848" s="246"/>
      <c r="N848" s="246"/>
      <c r="O848" s="246"/>
      <c r="P848" s="246"/>
      <c r="Q848" s="246"/>
      <c r="R848" s="246"/>
      <c r="S848" s="197"/>
      <c r="T848" s="197"/>
    </row>
    <row r="849" spans="1:20" ht="13.2">
      <c r="A849" s="244"/>
      <c r="B849" s="244"/>
      <c r="C849" s="245"/>
      <c r="D849" s="200"/>
      <c r="E849" s="246"/>
      <c r="F849" s="246"/>
      <c r="G849" s="246"/>
      <c r="H849" s="246"/>
      <c r="I849" s="246"/>
      <c r="J849" s="246"/>
      <c r="K849" s="246"/>
      <c r="L849" s="246"/>
      <c r="M849" s="246"/>
      <c r="N849" s="246"/>
      <c r="O849" s="246"/>
      <c r="P849" s="246"/>
      <c r="Q849" s="246"/>
      <c r="R849" s="246"/>
      <c r="S849" s="197"/>
      <c r="T849" s="197"/>
    </row>
    <row r="850" spans="1:20" ht="13.2">
      <c r="A850" s="244"/>
      <c r="B850" s="244"/>
      <c r="C850" s="245"/>
      <c r="D850" s="200"/>
      <c r="E850" s="246"/>
      <c r="F850" s="246"/>
      <c r="G850" s="246"/>
      <c r="H850" s="246"/>
      <c r="I850" s="246"/>
      <c r="J850" s="246"/>
      <c r="K850" s="246"/>
      <c r="L850" s="246"/>
      <c r="M850" s="246"/>
      <c r="N850" s="246"/>
      <c r="O850" s="246"/>
      <c r="P850" s="246"/>
      <c r="Q850" s="246"/>
      <c r="R850" s="246"/>
      <c r="S850" s="197"/>
      <c r="T850" s="197"/>
    </row>
    <row r="851" spans="1:20" ht="13.2">
      <c r="A851" s="244"/>
      <c r="B851" s="244"/>
      <c r="C851" s="245"/>
      <c r="D851" s="200"/>
      <c r="E851" s="246"/>
      <c r="F851" s="246"/>
      <c r="G851" s="246"/>
      <c r="H851" s="246"/>
      <c r="I851" s="246"/>
      <c r="J851" s="246"/>
      <c r="K851" s="246"/>
      <c r="L851" s="246"/>
      <c r="M851" s="246"/>
      <c r="N851" s="246"/>
      <c r="O851" s="246"/>
      <c r="P851" s="246"/>
      <c r="Q851" s="246"/>
      <c r="R851" s="246"/>
      <c r="S851" s="197"/>
      <c r="T851" s="197"/>
    </row>
    <row r="852" spans="1:20" ht="13.2">
      <c r="A852" s="244"/>
      <c r="B852" s="244"/>
      <c r="C852" s="245"/>
      <c r="D852" s="200"/>
      <c r="E852" s="246"/>
      <c r="F852" s="246"/>
      <c r="G852" s="246"/>
      <c r="H852" s="246"/>
      <c r="I852" s="246"/>
      <c r="J852" s="246"/>
      <c r="K852" s="246"/>
      <c r="L852" s="246"/>
      <c r="M852" s="246"/>
      <c r="N852" s="246"/>
      <c r="O852" s="246"/>
      <c r="P852" s="246"/>
      <c r="Q852" s="246"/>
      <c r="R852" s="246"/>
      <c r="S852" s="197"/>
      <c r="T852" s="197"/>
    </row>
    <row r="853" spans="1:20" ht="13.2">
      <c r="A853" s="244"/>
      <c r="B853" s="244"/>
      <c r="C853" s="245"/>
      <c r="D853" s="200"/>
      <c r="E853" s="246"/>
      <c r="F853" s="246"/>
      <c r="G853" s="246"/>
      <c r="H853" s="246"/>
      <c r="I853" s="246"/>
      <c r="J853" s="246"/>
      <c r="K853" s="246"/>
      <c r="L853" s="246"/>
      <c r="M853" s="246"/>
      <c r="N853" s="246"/>
      <c r="O853" s="246"/>
      <c r="P853" s="246"/>
      <c r="Q853" s="246"/>
      <c r="R853" s="246"/>
      <c r="S853" s="197"/>
      <c r="T853" s="197"/>
    </row>
    <row r="854" spans="1:20" ht="13.2">
      <c r="A854" s="244"/>
      <c r="B854" s="244"/>
      <c r="C854" s="245"/>
      <c r="D854" s="200"/>
      <c r="E854" s="246"/>
      <c r="F854" s="246"/>
      <c r="G854" s="246"/>
      <c r="H854" s="246"/>
      <c r="I854" s="246"/>
      <c r="J854" s="246"/>
      <c r="K854" s="246"/>
      <c r="L854" s="246"/>
      <c r="M854" s="246"/>
      <c r="N854" s="246"/>
      <c r="O854" s="246"/>
      <c r="P854" s="246"/>
      <c r="Q854" s="246"/>
      <c r="R854" s="246"/>
      <c r="S854" s="197"/>
      <c r="T854" s="197"/>
    </row>
    <row r="855" spans="1:20" ht="13.2">
      <c r="A855" s="244"/>
      <c r="B855" s="244"/>
      <c r="C855" s="245"/>
      <c r="D855" s="200"/>
      <c r="E855" s="246"/>
      <c r="F855" s="246"/>
      <c r="G855" s="246"/>
      <c r="H855" s="246"/>
      <c r="I855" s="246"/>
      <c r="J855" s="246"/>
      <c r="K855" s="246"/>
      <c r="L855" s="246"/>
      <c r="M855" s="246"/>
      <c r="N855" s="246"/>
      <c r="O855" s="246"/>
      <c r="P855" s="246"/>
      <c r="Q855" s="246"/>
      <c r="R855" s="246"/>
      <c r="S855" s="197"/>
      <c r="T855" s="197"/>
    </row>
    <row r="856" spans="1:20" ht="13.2">
      <c r="A856" s="244"/>
      <c r="B856" s="244"/>
      <c r="C856" s="245"/>
      <c r="D856" s="200"/>
      <c r="E856" s="246"/>
      <c r="F856" s="246"/>
      <c r="G856" s="246"/>
      <c r="H856" s="246"/>
      <c r="I856" s="246"/>
      <c r="J856" s="246"/>
      <c r="K856" s="246"/>
      <c r="L856" s="246"/>
      <c r="M856" s="246"/>
      <c r="N856" s="246"/>
      <c r="O856" s="246"/>
      <c r="P856" s="246"/>
      <c r="Q856" s="246"/>
      <c r="R856" s="246"/>
      <c r="S856" s="197"/>
      <c r="T856" s="197"/>
    </row>
    <row r="857" spans="1:20" ht="13.2">
      <c r="A857" s="244"/>
      <c r="B857" s="244"/>
      <c r="C857" s="245"/>
      <c r="D857" s="200"/>
      <c r="E857" s="246"/>
      <c r="F857" s="246"/>
      <c r="G857" s="246"/>
      <c r="H857" s="246"/>
      <c r="I857" s="246"/>
      <c r="J857" s="246"/>
      <c r="K857" s="246"/>
      <c r="L857" s="246"/>
      <c r="M857" s="246"/>
      <c r="N857" s="246"/>
      <c r="O857" s="246"/>
      <c r="P857" s="246"/>
      <c r="Q857" s="246"/>
      <c r="R857" s="246"/>
      <c r="S857" s="197"/>
      <c r="T857" s="197"/>
    </row>
    <row r="858" spans="1:20" ht="13.2">
      <c r="A858" s="244"/>
      <c r="B858" s="244"/>
      <c r="C858" s="245"/>
      <c r="D858" s="200"/>
      <c r="E858" s="246"/>
      <c r="F858" s="246"/>
      <c r="G858" s="246"/>
      <c r="H858" s="246"/>
      <c r="I858" s="246"/>
      <c r="J858" s="246"/>
      <c r="K858" s="246"/>
      <c r="L858" s="246"/>
      <c r="M858" s="246"/>
      <c r="N858" s="246"/>
      <c r="O858" s="246"/>
      <c r="P858" s="246"/>
      <c r="Q858" s="246"/>
      <c r="R858" s="246"/>
      <c r="S858" s="197"/>
      <c r="T858" s="197"/>
    </row>
    <row r="859" spans="1:20" ht="13.2">
      <c r="A859" s="244"/>
      <c r="B859" s="244"/>
      <c r="C859" s="245"/>
      <c r="D859" s="200"/>
      <c r="E859" s="246"/>
      <c r="F859" s="246"/>
      <c r="G859" s="246"/>
      <c r="H859" s="246"/>
      <c r="I859" s="246"/>
      <c r="J859" s="246"/>
      <c r="K859" s="246"/>
      <c r="L859" s="246"/>
      <c r="M859" s="246"/>
      <c r="N859" s="246"/>
      <c r="O859" s="246"/>
      <c r="P859" s="246"/>
      <c r="Q859" s="246"/>
      <c r="R859" s="246"/>
      <c r="S859" s="197"/>
      <c r="T859" s="197"/>
    </row>
    <row r="860" spans="1:20" ht="13.2">
      <c r="A860" s="244"/>
      <c r="B860" s="244"/>
      <c r="C860" s="245"/>
      <c r="D860" s="200"/>
      <c r="E860" s="246"/>
      <c r="F860" s="246"/>
      <c r="G860" s="246"/>
      <c r="H860" s="246"/>
      <c r="I860" s="246"/>
      <c r="J860" s="246"/>
      <c r="K860" s="246"/>
      <c r="L860" s="246"/>
      <c r="M860" s="246"/>
      <c r="N860" s="246"/>
      <c r="O860" s="246"/>
      <c r="P860" s="246"/>
      <c r="Q860" s="246"/>
      <c r="R860" s="246"/>
      <c r="S860" s="197"/>
      <c r="T860" s="197"/>
    </row>
    <row r="861" spans="1:20" ht="13.2">
      <c r="A861" s="244"/>
      <c r="B861" s="244"/>
      <c r="C861" s="245"/>
      <c r="D861" s="200"/>
      <c r="E861" s="246"/>
      <c r="F861" s="246"/>
      <c r="G861" s="246"/>
      <c r="H861" s="246"/>
      <c r="I861" s="246"/>
      <c r="J861" s="246"/>
      <c r="K861" s="246"/>
      <c r="L861" s="246"/>
      <c r="M861" s="246"/>
      <c r="N861" s="246"/>
      <c r="O861" s="246"/>
      <c r="P861" s="246"/>
      <c r="Q861" s="246"/>
      <c r="R861" s="246"/>
      <c r="S861" s="197"/>
      <c r="T861" s="197"/>
    </row>
    <row r="862" spans="1:20" ht="13.2">
      <c r="A862" s="244"/>
      <c r="B862" s="244"/>
      <c r="C862" s="245"/>
      <c r="D862" s="200"/>
      <c r="E862" s="246"/>
      <c r="F862" s="246"/>
      <c r="G862" s="246"/>
      <c r="H862" s="246"/>
      <c r="I862" s="246"/>
      <c r="J862" s="246"/>
      <c r="K862" s="246"/>
      <c r="L862" s="246"/>
      <c r="M862" s="246"/>
      <c r="N862" s="246"/>
      <c r="O862" s="246"/>
      <c r="P862" s="246"/>
      <c r="Q862" s="246"/>
      <c r="R862" s="246"/>
      <c r="S862" s="197"/>
      <c r="T862" s="197"/>
    </row>
    <row r="863" spans="1:20" ht="13.2">
      <c r="A863" s="244"/>
      <c r="B863" s="244"/>
      <c r="C863" s="245"/>
      <c r="D863" s="200"/>
      <c r="E863" s="246"/>
      <c r="F863" s="246"/>
      <c r="G863" s="246"/>
      <c r="H863" s="246"/>
      <c r="I863" s="246"/>
      <c r="J863" s="246"/>
      <c r="K863" s="246"/>
      <c r="L863" s="246"/>
      <c r="M863" s="246"/>
      <c r="N863" s="246"/>
      <c r="O863" s="246"/>
      <c r="P863" s="246"/>
      <c r="Q863" s="246"/>
      <c r="R863" s="246"/>
      <c r="S863" s="197"/>
      <c r="T863" s="197"/>
    </row>
    <row r="864" spans="1:20" ht="13.2">
      <c r="A864" s="244"/>
      <c r="B864" s="244"/>
      <c r="C864" s="245"/>
      <c r="D864" s="200"/>
      <c r="E864" s="246"/>
      <c r="F864" s="246"/>
      <c r="G864" s="246"/>
      <c r="H864" s="246"/>
      <c r="I864" s="246"/>
      <c r="J864" s="246"/>
      <c r="K864" s="246"/>
      <c r="L864" s="246"/>
      <c r="M864" s="246"/>
      <c r="N864" s="246"/>
      <c r="O864" s="246"/>
      <c r="P864" s="246"/>
      <c r="Q864" s="246"/>
      <c r="R864" s="246"/>
      <c r="S864" s="197"/>
      <c r="T864" s="197"/>
    </row>
    <row r="865" spans="1:20" ht="13.2">
      <c r="A865" s="244"/>
      <c r="B865" s="244"/>
      <c r="C865" s="245"/>
      <c r="D865" s="200"/>
      <c r="E865" s="246"/>
      <c r="F865" s="246"/>
      <c r="G865" s="246"/>
      <c r="H865" s="246"/>
      <c r="I865" s="246"/>
      <c r="J865" s="246"/>
      <c r="K865" s="246"/>
      <c r="L865" s="246"/>
      <c r="M865" s="246"/>
      <c r="N865" s="246"/>
      <c r="O865" s="246"/>
      <c r="P865" s="246"/>
      <c r="Q865" s="246"/>
      <c r="R865" s="246"/>
      <c r="S865" s="197"/>
      <c r="T865" s="197"/>
    </row>
    <row r="866" spans="1:20" ht="13.2">
      <c r="A866" s="244"/>
      <c r="B866" s="244"/>
      <c r="C866" s="245"/>
      <c r="D866" s="200"/>
      <c r="E866" s="246"/>
      <c r="F866" s="246"/>
      <c r="G866" s="246"/>
      <c r="H866" s="246"/>
      <c r="I866" s="246"/>
      <c r="J866" s="246"/>
      <c r="K866" s="246"/>
      <c r="L866" s="246"/>
      <c r="M866" s="246"/>
      <c r="N866" s="246"/>
      <c r="O866" s="246"/>
      <c r="P866" s="246"/>
      <c r="Q866" s="246"/>
      <c r="R866" s="246"/>
      <c r="S866" s="197"/>
      <c r="T866" s="197"/>
    </row>
    <row r="867" spans="1:20" ht="13.2">
      <c r="A867" s="244"/>
      <c r="B867" s="244"/>
      <c r="C867" s="245"/>
      <c r="D867" s="200"/>
      <c r="E867" s="246"/>
      <c r="F867" s="246"/>
      <c r="G867" s="246"/>
      <c r="H867" s="246"/>
      <c r="I867" s="246"/>
      <c r="J867" s="246"/>
      <c r="K867" s="246"/>
      <c r="L867" s="246"/>
      <c r="M867" s="246"/>
      <c r="N867" s="246"/>
      <c r="O867" s="246"/>
      <c r="P867" s="246"/>
      <c r="Q867" s="246"/>
      <c r="R867" s="246"/>
      <c r="S867" s="197"/>
      <c r="T867" s="197"/>
    </row>
    <row r="868" spans="1:20" ht="13.2">
      <c r="A868" s="244"/>
      <c r="B868" s="244"/>
      <c r="C868" s="245"/>
      <c r="D868" s="200"/>
      <c r="E868" s="246"/>
      <c r="F868" s="246"/>
      <c r="G868" s="246"/>
      <c r="H868" s="246"/>
      <c r="I868" s="246"/>
      <c r="J868" s="246"/>
      <c r="K868" s="246"/>
      <c r="L868" s="246"/>
      <c r="M868" s="246"/>
      <c r="N868" s="246"/>
      <c r="O868" s="246"/>
      <c r="P868" s="246"/>
      <c r="Q868" s="246"/>
      <c r="R868" s="246"/>
      <c r="S868" s="197"/>
      <c r="T868" s="197"/>
    </row>
    <row r="869" spans="1:20" ht="13.2">
      <c r="A869" s="244"/>
      <c r="B869" s="244"/>
      <c r="C869" s="245"/>
      <c r="D869" s="200"/>
      <c r="E869" s="246"/>
      <c r="F869" s="246"/>
      <c r="G869" s="246"/>
      <c r="H869" s="246"/>
      <c r="I869" s="246"/>
      <c r="J869" s="246"/>
      <c r="K869" s="246"/>
      <c r="L869" s="246"/>
      <c r="M869" s="246"/>
      <c r="N869" s="246"/>
      <c r="O869" s="246"/>
      <c r="P869" s="246"/>
      <c r="Q869" s="246"/>
      <c r="R869" s="246"/>
      <c r="S869" s="197"/>
      <c r="T869" s="197"/>
    </row>
    <row r="870" spans="1:20" ht="13.2">
      <c r="A870" s="244"/>
      <c r="B870" s="244"/>
      <c r="C870" s="245"/>
      <c r="D870" s="200"/>
      <c r="E870" s="246"/>
      <c r="F870" s="246"/>
      <c r="G870" s="246"/>
      <c r="H870" s="246"/>
      <c r="I870" s="246"/>
      <c r="J870" s="246"/>
      <c r="K870" s="246"/>
      <c r="L870" s="246"/>
      <c r="M870" s="246"/>
      <c r="N870" s="246"/>
      <c r="O870" s="246"/>
      <c r="P870" s="246"/>
      <c r="Q870" s="246"/>
      <c r="R870" s="246"/>
      <c r="S870" s="197"/>
      <c r="T870" s="197"/>
    </row>
    <row r="871" spans="1:20" ht="13.2">
      <c r="A871" s="244"/>
      <c r="B871" s="244"/>
      <c r="C871" s="245"/>
      <c r="D871" s="200"/>
      <c r="E871" s="246"/>
      <c r="F871" s="246"/>
      <c r="G871" s="246"/>
      <c r="H871" s="246"/>
      <c r="I871" s="246"/>
      <c r="J871" s="246"/>
      <c r="K871" s="246"/>
      <c r="L871" s="246"/>
      <c r="M871" s="246"/>
      <c r="N871" s="246"/>
      <c r="O871" s="246"/>
      <c r="P871" s="246"/>
      <c r="Q871" s="246"/>
      <c r="R871" s="246"/>
      <c r="S871" s="197"/>
      <c r="T871" s="197"/>
    </row>
    <row r="872" spans="1:20" ht="13.2">
      <c r="A872" s="244"/>
      <c r="B872" s="244"/>
      <c r="C872" s="245"/>
      <c r="D872" s="200"/>
      <c r="E872" s="246"/>
      <c r="F872" s="246"/>
      <c r="G872" s="246"/>
      <c r="H872" s="246"/>
      <c r="I872" s="246"/>
      <c r="J872" s="246"/>
      <c r="K872" s="246"/>
      <c r="L872" s="246"/>
      <c r="M872" s="246"/>
      <c r="N872" s="246"/>
      <c r="O872" s="246"/>
      <c r="P872" s="246"/>
      <c r="Q872" s="246"/>
      <c r="R872" s="246"/>
      <c r="S872" s="197"/>
      <c r="T872" s="197"/>
    </row>
    <row r="873" spans="1:20" ht="13.2">
      <c r="A873" s="244"/>
      <c r="B873" s="244"/>
      <c r="C873" s="245"/>
      <c r="D873" s="200"/>
      <c r="E873" s="246"/>
      <c r="F873" s="246"/>
      <c r="G873" s="246"/>
      <c r="H873" s="246"/>
      <c r="I873" s="246"/>
      <c r="J873" s="246"/>
      <c r="K873" s="246"/>
      <c r="L873" s="246"/>
      <c r="M873" s="246"/>
      <c r="N873" s="246"/>
      <c r="O873" s="246"/>
      <c r="P873" s="246"/>
      <c r="Q873" s="246"/>
      <c r="R873" s="246"/>
      <c r="S873" s="197"/>
      <c r="T873" s="197"/>
    </row>
    <row r="874" spans="1:20" ht="13.2">
      <c r="A874" s="244"/>
      <c r="B874" s="244"/>
      <c r="C874" s="245"/>
      <c r="D874" s="200"/>
      <c r="E874" s="246"/>
      <c r="F874" s="246"/>
      <c r="G874" s="246"/>
      <c r="H874" s="246"/>
      <c r="I874" s="246"/>
      <c r="J874" s="246"/>
      <c r="K874" s="246"/>
      <c r="L874" s="246"/>
      <c r="M874" s="246"/>
      <c r="N874" s="246"/>
      <c r="O874" s="246"/>
      <c r="P874" s="246"/>
      <c r="Q874" s="246"/>
      <c r="R874" s="246"/>
      <c r="S874" s="197"/>
      <c r="T874" s="197"/>
    </row>
    <row r="875" spans="1:20" ht="13.2">
      <c r="A875" s="244"/>
      <c r="B875" s="244"/>
      <c r="C875" s="245"/>
      <c r="D875" s="200"/>
      <c r="E875" s="246"/>
      <c r="F875" s="246"/>
      <c r="G875" s="246"/>
      <c r="H875" s="246"/>
      <c r="I875" s="246"/>
      <c r="J875" s="246"/>
      <c r="K875" s="246"/>
      <c r="L875" s="246"/>
      <c r="M875" s="246"/>
      <c r="N875" s="246"/>
      <c r="O875" s="246"/>
      <c r="P875" s="246"/>
      <c r="Q875" s="246"/>
      <c r="R875" s="246"/>
      <c r="S875" s="197"/>
      <c r="T875" s="197"/>
    </row>
    <row r="876" spans="1:20" ht="13.2">
      <c r="A876" s="244"/>
      <c r="B876" s="244"/>
      <c r="C876" s="245"/>
      <c r="D876" s="200"/>
      <c r="E876" s="246"/>
      <c r="F876" s="246"/>
      <c r="G876" s="246"/>
      <c r="H876" s="246"/>
      <c r="I876" s="246"/>
      <c r="J876" s="246"/>
      <c r="K876" s="246"/>
      <c r="L876" s="246"/>
      <c r="M876" s="246"/>
      <c r="N876" s="246"/>
      <c r="O876" s="246"/>
      <c r="P876" s="246"/>
      <c r="Q876" s="246"/>
      <c r="R876" s="246"/>
      <c r="S876" s="197"/>
      <c r="T876" s="197"/>
    </row>
    <row r="877" spans="1:20" ht="13.2">
      <c r="A877" s="244"/>
      <c r="B877" s="244"/>
      <c r="C877" s="245"/>
      <c r="D877" s="200"/>
      <c r="E877" s="246"/>
      <c r="F877" s="246"/>
      <c r="G877" s="246"/>
      <c r="H877" s="246"/>
      <c r="I877" s="246"/>
      <c r="J877" s="246"/>
      <c r="K877" s="246"/>
      <c r="L877" s="246"/>
      <c r="M877" s="246"/>
      <c r="N877" s="246"/>
      <c r="O877" s="246"/>
      <c r="P877" s="246"/>
      <c r="Q877" s="246"/>
      <c r="R877" s="246"/>
      <c r="S877" s="197"/>
      <c r="T877" s="197"/>
    </row>
    <row r="878" spans="1:20" ht="13.2">
      <c r="A878" s="244"/>
      <c r="B878" s="244"/>
      <c r="C878" s="245"/>
      <c r="D878" s="200"/>
      <c r="E878" s="246"/>
      <c r="F878" s="246"/>
      <c r="G878" s="246"/>
      <c r="H878" s="246"/>
      <c r="I878" s="246"/>
      <c r="J878" s="246"/>
      <c r="K878" s="246"/>
      <c r="L878" s="246"/>
      <c r="M878" s="246"/>
      <c r="N878" s="246"/>
      <c r="O878" s="246"/>
      <c r="P878" s="246"/>
      <c r="Q878" s="246"/>
      <c r="R878" s="246"/>
      <c r="S878" s="197"/>
      <c r="T878" s="197"/>
    </row>
    <row r="879" spans="1:20" ht="13.2">
      <c r="A879" s="244"/>
      <c r="B879" s="244"/>
      <c r="C879" s="245"/>
      <c r="D879" s="200"/>
      <c r="E879" s="246"/>
      <c r="F879" s="246"/>
      <c r="G879" s="246"/>
      <c r="H879" s="246"/>
      <c r="I879" s="246"/>
      <c r="J879" s="246"/>
      <c r="K879" s="246"/>
      <c r="L879" s="246"/>
      <c r="M879" s="246"/>
      <c r="N879" s="246"/>
      <c r="O879" s="246"/>
      <c r="P879" s="246"/>
      <c r="Q879" s="246"/>
      <c r="R879" s="246"/>
      <c r="S879" s="197"/>
      <c r="T879" s="197"/>
    </row>
    <row r="880" spans="1:20" ht="13.2">
      <c r="A880" s="244"/>
      <c r="B880" s="244"/>
      <c r="C880" s="245"/>
      <c r="D880" s="200"/>
      <c r="E880" s="246"/>
      <c r="F880" s="246"/>
      <c r="G880" s="246"/>
      <c r="H880" s="246"/>
      <c r="I880" s="246"/>
      <c r="J880" s="246"/>
      <c r="K880" s="246"/>
      <c r="L880" s="246"/>
      <c r="M880" s="246"/>
      <c r="N880" s="246"/>
      <c r="O880" s="246"/>
      <c r="P880" s="246"/>
      <c r="Q880" s="246"/>
      <c r="R880" s="246"/>
      <c r="S880" s="197"/>
      <c r="T880" s="197"/>
    </row>
    <row r="881" spans="1:20" ht="13.2">
      <c r="A881" s="244"/>
      <c r="B881" s="244"/>
      <c r="C881" s="245"/>
      <c r="D881" s="200"/>
      <c r="E881" s="246"/>
      <c r="F881" s="246"/>
      <c r="G881" s="246"/>
      <c r="H881" s="246"/>
      <c r="I881" s="246"/>
      <c r="J881" s="246"/>
      <c r="K881" s="246"/>
      <c r="L881" s="246"/>
      <c r="M881" s="246"/>
      <c r="N881" s="246"/>
      <c r="O881" s="246"/>
      <c r="P881" s="246"/>
      <c r="Q881" s="246"/>
      <c r="R881" s="246"/>
      <c r="S881" s="197"/>
      <c r="T881" s="197"/>
    </row>
    <row r="882" spans="1:20" ht="13.2">
      <c r="A882" s="244"/>
      <c r="B882" s="244"/>
      <c r="C882" s="245"/>
      <c r="D882" s="200"/>
      <c r="E882" s="246"/>
      <c r="F882" s="246"/>
      <c r="G882" s="246"/>
      <c r="H882" s="246"/>
      <c r="I882" s="246"/>
      <c r="J882" s="246"/>
      <c r="K882" s="246"/>
      <c r="L882" s="246"/>
      <c r="M882" s="246"/>
      <c r="N882" s="246"/>
      <c r="O882" s="246"/>
      <c r="P882" s="246"/>
      <c r="Q882" s="246"/>
      <c r="R882" s="246"/>
      <c r="S882" s="197"/>
      <c r="T882" s="197"/>
    </row>
    <row r="883" spans="1:20" ht="13.2">
      <c r="A883" s="244"/>
      <c r="B883" s="244"/>
      <c r="C883" s="245"/>
      <c r="D883" s="200"/>
      <c r="E883" s="246"/>
      <c r="F883" s="246"/>
      <c r="G883" s="246"/>
      <c r="H883" s="246"/>
      <c r="I883" s="246"/>
      <c r="J883" s="246"/>
      <c r="K883" s="246"/>
      <c r="L883" s="246"/>
      <c r="M883" s="246"/>
      <c r="N883" s="246"/>
      <c r="O883" s="246"/>
      <c r="P883" s="246"/>
      <c r="Q883" s="246"/>
      <c r="R883" s="246"/>
      <c r="S883" s="197"/>
      <c r="T883" s="197"/>
    </row>
    <row r="884" spans="1:20" ht="13.2">
      <c r="A884" s="244"/>
      <c r="B884" s="244"/>
      <c r="C884" s="245"/>
      <c r="D884" s="200"/>
      <c r="E884" s="246"/>
      <c r="F884" s="246"/>
      <c r="G884" s="246"/>
      <c r="H884" s="246"/>
      <c r="I884" s="246"/>
      <c r="J884" s="246"/>
      <c r="K884" s="246"/>
      <c r="L884" s="246"/>
      <c r="M884" s="246"/>
      <c r="N884" s="246"/>
      <c r="O884" s="246"/>
      <c r="P884" s="246"/>
      <c r="Q884" s="246"/>
      <c r="R884" s="246"/>
      <c r="S884" s="197"/>
      <c r="T884" s="197"/>
    </row>
    <row r="885" spans="1:20" ht="13.2">
      <c r="A885" s="244"/>
      <c r="B885" s="244"/>
      <c r="C885" s="245"/>
      <c r="D885" s="200"/>
      <c r="E885" s="246"/>
      <c r="F885" s="246"/>
      <c r="G885" s="246"/>
      <c r="H885" s="246"/>
      <c r="I885" s="246"/>
      <c r="J885" s="246"/>
      <c r="K885" s="246"/>
      <c r="L885" s="246"/>
      <c r="M885" s="246"/>
      <c r="N885" s="246"/>
      <c r="O885" s="246"/>
      <c r="P885" s="246"/>
      <c r="Q885" s="246"/>
      <c r="R885" s="246"/>
      <c r="S885" s="197"/>
      <c r="T885" s="197"/>
    </row>
    <row r="886" spans="1:20" ht="13.2">
      <c r="A886" s="244"/>
      <c r="B886" s="244"/>
      <c r="C886" s="245"/>
      <c r="D886" s="200"/>
      <c r="E886" s="246"/>
      <c r="F886" s="246"/>
      <c r="G886" s="246"/>
      <c r="H886" s="246"/>
      <c r="I886" s="246"/>
      <c r="J886" s="246"/>
      <c r="K886" s="246"/>
      <c r="L886" s="246"/>
      <c r="M886" s="246"/>
      <c r="N886" s="246"/>
      <c r="O886" s="246"/>
      <c r="P886" s="246"/>
      <c r="Q886" s="246"/>
      <c r="R886" s="246"/>
      <c r="S886" s="197"/>
      <c r="T886" s="197"/>
    </row>
    <row r="887" spans="1:20" ht="13.2">
      <c r="A887" s="244"/>
      <c r="B887" s="244"/>
      <c r="C887" s="245"/>
      <c r="D887" s="200"/>
      <c r="E887" s="246"/>
      <c r="F887" s="246"/>
      <c r="G887" s="246"/>
      <c r="H887" s="246"/>
      <c r="I887" s="246"/>
      <c r="J887" s="246"/>
      <c r="K887" s="246"/>
      <c r="L887" s="246"/>
      <c r="M887" s="246"/>
      <c r="N887" s="246"/>
      <c r="O887" s="246"/>
      <c r="P887" s="246"/>
      <c r="Q887" s="246"/>
      <c r="R887" s="246"/>
      <c r="S887" s="197"/>
      <c r="T887" s="197"/>
    </row>
    <row r="888" spans="1:20" ht="13.2">
      <c r="A888" s="244"/>
      <c r="B888" s="244"/>
      <c r="C888" s="245"/>
      <c r="D888" s="200"/>
      <c r="E888" s="246"/>
      <c r="F888" s="246"/>
      <c r="G888" s="246"/>
      <c r="H888" s="246"/>
      <c r="I888" s="246"/>
      <c r="J888" s="246"/>
      <c r="K888" s="246"/>
      <c r="L888" s="246"/>
      <c r="M888" s="246"/>
      <c r="N888" s="246"/>
      <c r="O888" s="246"/>
      <c r="P888" s="246"/>
      <c r="Q888" s="246"/>
      <c r="R888" s="246"/>
      <c r="S888" s="197"/>
      <c r="T888" s="197"/>
    </row>
    <row r="889" spans="1:20" ht="13.2">
      <c r="A889" s="244"/>
      <c r="B889" s="244"/>
      <c r="C889" s="245"/>
      <c r="D889" s="200"/>
      <c r="E889" s="246"/>
      <c r="F889" s="246"/>
      <c r="G889" s="246"/>
      <c r="H889" s="246"/>
      <c r="I889" s="246"/>
      <c r="J889" s="246"/>
      <c r="K889" s="246"/>
      <c r="L889" s="246"/>
      <c r="M889" s="246"/>
      <c r="N889" s="246"/>
      <c r="O889" s="246"/>
      <c r="P889" s="246"/>
      <c r="Q889" s="246"/>
      <c r="R889" s="246"/>
      <c r="S889" s="197"/>
      <c r="T889" s="197"/>
    </row>
    <row r="890" spans="1:20" ht="13.2">
      <c r="A890" s="244"/>
      <c r="B890" s="244"/>
      <c r="C890" s="245"/>
      <c r="D890" s="200"/>
      <c r="E890" s="246"/>
      <c r="F890" s="246"/>
      <c r="G890" s="246"/>
      <c r="H890" s="246"/>
      <c r="I890" s="246"/>
      <c r="J890" s="246"/>
      <c r="K890" s="246"/>
      <c r="L890" s="246"/>
      <c r="M890" s="246"/>
      <c r="N890" s="246"/>
      <c r="O890" s="246"/>
      <c r="P890" s="246"/>
      <c r="Q890" s="246"/>
      <c r="R890" s="246"/>
      <c r="S890" s="197"/>
      <c r="T890" s="197"/>
    </row>
    <row r="891" spans="1:20" ht="13.2">
      <c r="A891" s="244"/>
      <c r="B891" s="244"/>
      <c r="C891" s="245"/>
      <c r="D891" s="200"/>
      <c r="E891" s="246"/>
      <c r="F891" s="246"/>
      <c r="G891" s="246"/>
      <c r="H891" s="246"/>
      <c r="I891" s="246"/>
      <c r="J891" s="246"/>
      <c r="K891" s="246"/>
      <c r="L891" s="246"/>
      <c r="M891" s="246"/>
      <c r="N891" s="246"/>
      <c r="O891" s="246"/>
      <c r="P891" s="246"/>
      <c r="Q891" s="246"/>
      <c r="R891" s="246"/>
      <c r="S891" s="197"/>
      <c r="T891" s="197"/>
    </row>
    <row r="892" spans="1:20" ht="13.2">
      <c r="A892" s="244"/>
      <c r="B892" s="244"/>
      <c r="C892" s="245"/>
      <c r="D892" s="200"/>
      <c r="E892" s="246"/>
      <c r="F892" s="246"/>
      <c r="G892" s="246"/>
      <c r="H892" s="246"/>
      <c r="I892" s="246"/>
      <c r="J892" s="246"/>
      <c r="K892" s="246"/>
      <c r="L892" s="246"/>
      <c r="M892" s="246"/>
      <c r="N892" s="246"/>
      <c r="O892" s="246"/>
      <c r="P892" s="246"/>
      <c r="Q892" s="246"/>
      <c r="R892" s="246"/>
      <c r="S892" s="197"/>
      <c r="T892" s="197"/>
    </row>
    <row r="893" spans="1:20" ht="13.2">
      <c r="A893" s="244"/>
      <c r="B893" s="244"/>
      <c r="C893" s="245"/>
      <c r="D893" s="200"/>
      <c r="E893" s="246"/>
      <c r="F893" s="246"/>
      <c r="G893" s="246"/>
      <c r="H893" s="246"/>
      <c r="I893" s="246"/>
      <c r="J893" s="246"/>
      <c r="K893" s="246"/>
      <c r="L893" s="246"/>
      <c r="M893" s="246"/>
      <c r="N893" s="246"/>
      <c r="O893" s="246"/>
      <c r="P893" s="246"/>
      <c r="Q893" s="246"/>
      <c r="R893" s="246"/>
      <c r="S893" s="197"/>
      <c r="T893" s="197"/>
    </row>
    <row r="894" spans="1:20" ht="13.2">
      <c r="A894" s="244"/>
      <c r="B894" s="244"/>
      <c r="C894" s="245"/>
      <c r="D894" s="200"/>
      <c r="E894" s="246"/>
      <c r="F894" s="246"/>
      <c r="G894" s="246"/>
      <c r="H894" s="246"/>
      <c r="I894" s="246"/>
      <c r="J894" s="246"/>
      <c r="K894" s="246"/>
      <c r="L894" s="246"/>
      <c r="M894" s="246"/>
      <c r="N894" s="246"/>
      <c r="O894" s="246"/>
      <c r="P894" s="246"/>
      <c r="Q894" s="246"/>
      <c r="R894" s="246"/>
      <c r="S894" s="197"/>
      <c r="T894" s="197"/>
    </row>
    <row r="895" spans="1:20" ht="13.2">
      <c r="A895" s="244"/>
      <c r="B895" s="244"/>
      <c r="C895" s="245"/>
      <c r="D895" s="200"/>
      <c r="E895" s="246"/>
      <c r="F895" s="246"/>
      <c r="G895" s="246"/>
      <c r="H895" s="246"/>
      <c r="I895" s="246"/>
      <c r="J895" s="246"/>
      <c r="K895" s="246"/>
      <c r="L895" s="246"/>
      <c r="M895" s="246"/>
      <c r="N895" s="246"/>
      <c r="O895" s="246"/>
      <c r="P895" s="246"/>
      <c r="Q895" s="246"/>
      <c r="R895" s="246"/>
      <c r="S895" s="197"/>
      <c r="T895" s="197"/>
    </row>
    <row r="896" spans="1:20" ht="13.2">
      <c r="A896" s="244"/>
      <c r="B896" s="244"/>
      <c r="C896" s="245"/>
      <c r="D896" s="200"/>
      <c r="E896" s="246"/>
      <c r="F896" s="246"/>
      <c r="G896" s="246"/>
      <c r="H896" s="246"/>
      <c r="I896" s="246"/>
      <c r="J896" s="246"/>
      <c r="K896" s="246"/>
      <c r="L896" s="246"/>
      <c r="M896" s="246"/>
      <c r="N896" s="246"/>
      <c r="O896" s="246"/>
      <c r="P896" s="246"/>
      <c r="Q896" s="246"/>
      <c r="R896" s="246"/>
      <c r="S896" s="197"/>
      <c r="T896" s="197"/>
    </row>
    <row r="897" spans="1:20" ht="13.2">
      <c r="A897" s="244"/>
      <c r="B897" s="244"/>
      <c r="C897" s="245"/>
      <c r="D897" s="200"/>
      <c r="E897" s="246"/>
      <c r="F897" s="246"/>
      <c r="G897" s="246"/>
      <c r="H897" s="246"/>
      <c r="I897" s="246"/>
      <c r="J897" s="246"/>
      <c r="K897" s="246"/>
      <c r="L897" s="246"/>
      <c r="M897" s="246"/>
      <c r="N897" s="246"/>
      <c r="O897" s="246"/>
      <c r="P897" s="246"/>
      <c r="Q897" s="246"/>
      <c r="R897" s="246"/>
      <c r="S897" s="197"/>
      <c r="T897" s="197"/>
    </row>
    <row r="898" spans="1:20" ht="13.2">
      <c r="A898" s="244"/>
      <c r="B898" s="244"/>
      <c r="C898" s="245"/>
      <c r="D898" s="200"/>
      <c r="E898" s="246"/>
      <c r="F898" s="246"/>
      <c r="G898" s="246"/>
      <c r="H898" s="246"/>
      <c r="I898" s="246"/>
      <c r="J898" s="246"/>
      <c r="K898" s="246"/>
      <c r="L898" s="246"/>
      <c r="M898" s="246"/>
      <c r="N898" s="246"/>
      <c r="O898" s="246"/>
      <c r="P898" s="246"/>
      <c r="Q898" s="246"/>
      <c r="R898" s="246"/>
      <c r="S898" s="197"/>
      <c r="T898" s="197"/>
    </row>
    <row r="899" spans="1:20" ht="13.2">
      <c r="A899" s="244"/>
      <c r="B899" s="244"/>
      <c r="C899" s="245"/>
      <c r="D899" s="200"/>
      <c r="E899" s="246"/>
      <c r="F899" s="246"/>
      <c r="G899" s="246"/>
      <c r="H899" s="246"/>
      <c r="I899" s="246"/>
      <c r="J899" s="246"/>
      <c r="K899" s="246"/>
      <c r="L899" s="246"/>
      <c r="M899" s="246"/>
      <c r="N899" s="246"/>
      <c r="O899" s="246"/>
      <c r="P899" s="246"/>
      <c r="Q899" s="246"/>
      <c r="R899" s="246"/>
      <c r="S899" s="197"/>
      <c r="T899" s="197"/>
    </row>
    <row r="900" spans="1:20" ht="13.2">
      <c r="A900" s="244"/>
      <c r="B900" s="244"/>
      <c r="C900" s="245"/>
      <c r="D900" s="200"/>
      <c r="E900" s="246"/>
      <c r="F900" s="246"/>
      <c r="G900" s="246"/>
      <c r="H900" s="246"/>
      <c r="I900" s="246"/>
      <c r="J900" s="246"/>
      <c r="K900" s="246"/>
      <c r="L900" s="246"/>
      <c r="M900" s="246"/>
      <c r="N900" s="246"/>
      <c r="O900" s="246"/>
      <c r="P900" s="246"/>
      <c r="Q900" s="246"/>
      <c r="R900" s="246"/>
      <c r="S900" s="197"/>
      <c r="T900" s="197"/>
    </row>
    <row r="901" spans="1:20" ht="13.2">
      <c r="A901" s="244"/>
      <c r="B901" s="244"/>
      <c r="C901" s="245"/>
      <c r="D901" s="200"/>
      <c r="E901" s="246"/>
      <c r="F901" s="246"/>
      <c r="G901" s="246"/>
      <c r="H901" s="246"/>
      <c r="I901" s="246"/>
      <c r="J901" s="246"/>
      <c r="K901" s="246"/>
      <c r="L901" s="246"/>
      <c r="M901" s="246"/>
      <c r="N901" s="246"/>
      <c r="O901" s="246"/>
      <c r="P901" s="246"/>
      <c r="Q901" s="246"/>
      <c r="R901" s="246"/>
      <c r="S901" s="197"/>
      <c r="T901" s="197"/>
    </row>
    <row r="902" spans="1:20" ht="13.2">
      <c r="A902" s="244"/>
      <c r="B902" s="244"/>
      <c r="C902" s="245"/>
      <c r="D902" s="200"/>
      <c r="E902" s="246"/>
      <c r="F902" s="246"/>
      <c r="G902" s="246"/>
      <c r="H902" s="246"/>
      <c r="I902" s="246"/>
      <c r="J902" s="246"/>
      <c r="K902" s="246"/>
      <c r="L902" s="246"/>
      <c r="M902" s="246"/>
      <c r="N902" s="246"/>
      <c r="O902" s="246"/>
      <c r="P902" s="246"/>
      <c r="Q902" s="246"/>
      <c r="R902" s="246"/>
      <c r="S902" s="197"/>
      <c r="T902" s="197"/>
    </row>
    <row r="903" spans="1:20" ht="13.2">
      <c r="A903" s="244"/>
      <c r="B903" s="244"/>
      <c r="C903" s="245"/>
      <c r="D903" s="200"/>
      <c r="E903" s="246"/>
      <c r="F903" s="246"/>
      <c r="G903" s="246"/>
      <c r="H903" s="246"/>
      <c r="I903" s="246"/>
      <c r="J903" s="246"/>
      <c r="K903" s="246"/>
      <c r="L903" s="246"/>
      <c r="M903" s="246"/>
      <c r="N903" s="246"/>
      <c r="O903" s="246"/>
      <c r="P903" s="246"/>
      <c r="Q903" s="246"/>
      <c r="R903" s="246"/>
      <c r="S903" s="197"/>
      <c r="T903" s="197"/>
    </row>
    <row r="904" spans="1:20" ht="13.2">
      <c r="A904" s="244"/>
      <c r="B904" s="244"/>
      <c r="C904" s="245"/>
      <c r="D904" s="200"/>
      <c r="E904" s="246"/>
      <c r="F904" s="246"/>
      <c r="G904" s="246"/>
      <c r="H904" s="246"/>
      <c r="I904" s="246"/>
      <c r="J904" s="246"/>
      <c r="K904" s="246"/>
      <c r="L904" s="246"/>
      <c r="M904" s="246"/>
      <c r="N904" s="246"/>
      <c r="O904" s="246"/>
      <c r="P904" s="246"/>
      <c r="Q904" s="246"/>
      <c r="R904" s="246"/>
      <c r="S904" s="197"/>
      <c r="T904" s="197"/>
    </row>
    <row r="905" spans="1:20" ht="13.2">
      <c r="A905" s="244"/>
      <c r="B905" s="244"/>
      <c r="C905" s="245"/>
      <c r="D905" s="200"/>
      <c r="E905" s="246"/>
      <c r="F905" s="246"/>
      <c r="G905" s="246"/>
      <c r="H905" s="246"/>
      <c r="I905" s="246"/>
      <c r="J905" s="246"/>
      <c r="K905" s="246"/>
      <c r="L905" s="246"/>
      <c r="M905" s="246"/>
      <c r="N905" s="246"/>
      <c r="O905" s="246"/>
      <c r="P905" s="246"/>
      <c r="Q905" s="246"/>
      <c r="R905" s="246"/>
      <c r="S905" s="197"/>
      <c r="T905" s="197"/>
    </row>
    <row r="906" spans="1:20" ht="13.2">
      <c r="A906" s="244"/>
      <c r="B906" s="244"/>
      <c r="C906" s="245"/>
      <c r="D906" s="200"/>
      <c r="E906" s="246"/>
      <c r="F906" s="246"/>
      <c r="G906" s="246"/>
      <c r="H906" s="246"/>
      <c r="I906" s="246"/>
      <c r="J906" s="246"/>
      <c r="K906" s="246"/>
      <c r="L906" s="246"/>
      <c r="M906" s="246"/>
      <c r="N906" s="246"/>
      <c r="O906" s="246"/>
      <c r="P906" s="246"/>
      <c r="Q906" s="246"/>
      <c r="R906" s="246"/>
      <c r="S906" s="197"/>
      <c r="T906" s="197"/>
    </row>
    <row r="907" spans="1:20" ht="13.2">
      <c r="A907" s="244"/>
      <c r="B907" s="244"/>
      <c r="C907" s="245"/>
      <c r="D907" s="200"/>
      <c r="E907" s="246"/>
      <c r="F907" s="246"/>
      <c r="G907" s="246"/>
      <c r="H907" s="246"/>
      <c r="I907" s="246"/>
      <c r="J907" s="246"/>
      <c r="K907" s="246"/>
      <c r="L907" s="246"/>
      <c r="M907" s="246"/>
      <c r="N907" s="246"/>
      <c r="O907" s="246"/>
      <c r="P907" s="246"/>
      <c r="Q907" s="246"/>
      <c r="R907" s="246"/>
      <c r="S907" s="197"/>
      <c r="T907" s="197"/>
    </row>
    <row r="908" spans="1:20" ht="13.2">
      <c r="A908" s="244"/>
      <c r="B908" s="244"/>
      <c r="C908" s="245"/>
      <c r="D908" s="200"/>
      <c r="E908" s="246"/>
      <c r="F908" s="246"/>
      <c r="G908" s="246"/>
      <c r="H908" s="246"/>
      <c r="I908" s="246"/>
      <c r="J908" s="246"/>
      <c r="K908" s="246"/>
      <c r="L908" s="246"/>
      <c r="M908" s="246"/>
      <c r="N908" s="246"/>
      <c r="O908" s="246"/>
      <c r="P908" s="246"/>
      <c r="Q908" s="246"/>
      <c r="R908" s="246"/>
      <c r="S908" s="197"/>
      <c r="T908" s="197"/>
    </row>
    <row r="909" spans="1:20" ht="13.2">
      <c r="A909" s="244"/>
      <c r="B909" s="244"/>
      <c r="C909" s="245"/>
      <c r="D909" s="200"/>
      <c r="E909" s="246"/>
      <c r="F909" s="246"/>
      <c r="G909" s="246"/>
      <c r="H909" s="246"/>
      <c r="I909" s="246"/>
      <c r="J909" s="246"/>
      <c r="K909" s="246"/>
      <c r="L909" s="246"/>
      <c r="M909" s="246"/>
      <c r="N909" s="246"/>
      <c r="O909" s="246"/>
      <c r="P909" s="246"/>
      <c r="Q909" s="246"/>
      <c r="R909" s="246"/>
      <c r="S909" s="197"/>
      <c r="T909" s="197"/>
    </row>
    <row r="910" spans="1:20" ht="13.2">
      <c r="A910" s="244"/>
      <c r="B910" s="244"/>
      <c r="C910" s="245"/>
      <c r="D910" s="200"/>
      <c r="E910" s="246"/>
      <c r="F910" s="246"/>
      <c r="G910" s="246"/>
      <c r="H910" s="246"/>
      <c r="I910" s="246"/>
      <c r="J910" s="246"/>
      <c r="K910" s="246"/>
      <c r="L910" s="246"/>
      <c r="M910" s="246"/>
      <c r="N910" s="246"/>
      <c r="O910" s="246"/>
      <c r="P910" s="246"/>
      <c r="Q910" s="246"/>
      <c r="R910" s="246"/>
      <c r="S910" s="197"/>
      <c r="T910" s="197"/>
    </row>
    <row r="911" spans="1:20" ht="13.2">
      <c r="A911" s="244"/>
      <c r="B911" s="244"/>
      <c r="C911" s="245"/>
      <c r="D911" s="200"/>
      <c r="E911" s="246"/>
      <c r="F911" s="246"/>
      <c r="G911" s="246"/>
      <c r="H911" s="246"/>
      <c r="I911" s="246"/>
      <c r="J911" s="246"/>
      <c r="K911" s="246"/>
      <c r="L911" s="246"/>
      <c r="M911" s="246"/>
      <c r="N911" s="246"/>
      <c r="O911" s="246"/>
      <c r="P911" s="246"/>
      <c r="Q911" s="246"/>
      <c r="R911" s="246"/>
      <c r="S911" s="197"/>
      <c r="T911" s="197"/>
    </row>
    <row r="912" spans="1:20" ht="13.2">
      <c r="A912" s="244"/>
      <c r="B912" s="244"/>
      <c r="C912" s="245"/>
      <c r="D912" s="200"/>
      <c r="E912" s="246"/>
      <c r="F912" s="246"/>
      <c r="G912" s="246"/>
      <c r="H912" s="246"/>
      <c r="I912" s="246"/>
      <c r="J912" s="246"/>
      <c r="K912" s="246"/>
      <c r="L912" s="246"/>
      <c r="M912" s="246"/>
      <c r="N912" s="246"/>
      <c r="O912" s="246"/>
      <c r="P912" s="246"/>
      <c r="Q912" s="246"/>
      <c r="R912" s="246"/>
      <c r="S912" s="197"/>
      <c r="T912" s="197"/>
    </row>
    <row r="913" spans="1:20" ht="13.2">
      <c r="A913" s="244"/>
      <c r="B913" s="244"/>
      <c r="C913" s="245"/>
      <c r="D913" s="200"/>
      <c r="E913" s="246"/>
      <c r="F913" s="246"/>
      <c r="G913" s="246"/>
      <c r="H913" s="246"/>
      <c r="I913" s="246"/>
      <c r="J913" s="246"/>
      <c r="K913" s="246"/>
      <c r="L913" s="246"/>
      <c r="M913" s="246"/>
      <c r="N913" s="246"/>
      <c r="O913" s="246"/>
      <c r="P913" s="246"/>
      <c r="Q913" s="246"/>
      <c r="R913" s="246"/>
      <c r="S913" s="197"/>
      <c r="T913" s="197"/>
    </row>
    <row r="914" spans="1:20" ht="13.2">
      <c r="A914" s="244"/>
      <c r="B914" s="244"/>
      <c r="C914" s="245"/>
      <c r="D914" s="200"/>
      <c r="E914" s="246"/>
      <c r="F914" s="246"/>
      <c r="G914" s="246"/>
      <c r="H914" s="246"/>
      <c r="I914" s="246"/>
      <c r="J914" s="246"/>
      <c r="K914" s="246"/>
      <c r="L914" s="246"/>
      <c r="M914" s="246"/>
      <c r="N914" s="246"/>
      <c r="O914" s="246"/>
      <c r="P914" s="246"/>
      <c r="Q914" s="246"/>
      <c r="R914" s="246"/>
      <c r="S914" s="197"/>
      <c r="T914" s="197"/>
    </row>
    <row r="915" spans="1:20" ht="13.2">
      <c r="A915" s="244"/>
      <c r="B915" s="244"/>
      <c r="C915" s="245"/>
      <c r="D915" s="200"/>
      <c r="E915" s="246"/>
      <c r="F915" s="246"/>
      <c r="G915" s="246"/>
      <c r="H915" s="246"/>
      <c r="I915" s="246"/>
      <c r="J915" s="246"/>
      <c r="K915" s="246"/>
      <c r="L915" s="246"/>
      <c r="M915" s="246"/>
      <c r="N915" s="246"/>
      <c r="O915" s="246"/>
      <c r="P915" s="246"/>
      <c r="Q915" s="246"/>
      <c r="R915" s="246"/>
      <c r="S915" s="197"/>
      <c r="T915" s="197"/>
    </row>
    <row r="916" spans="1:20" ht="13.2">
      <c r="A916" s="244"/>
      <c r="B916" s="244"/>
      <c r="C916" s="245"/>
      <c r="D916" s="200"/>
      <c r="E916" s="246"/>
      <c r="F916" s="246"/>
      <c r="G916" s="246"/>
      <c r="H916" s="246"/>
      <c r="I916" s="246"/>
      <c r="J916" s="246"/>
      <c r="K916" s="246"/>
      <c r="L916" s="246"/>
      <c r="M916" s="246"/>
      <c r="N916" s="246"/>
      <c r="O916" s="246"/>
      <c r="P916" s="246"/>
      <c r="Q916" s="246"/>
      <c r="R916" s="246"/>
      <c r="S916" s="197"/>
      <c r="T916" s="197"/>
    </row>
    <row r="917" spans="1:20" ht="13.2">
      <c r="A917" s="244"/>
      <c r="B917" s="244"/>
      <c r="C917" s="245"/>
      <c r="D917" s="200"/>
      <c r="E917" s="246"/>
      <c r="F917" s="246"/>
      <c r="G917" s="246"/>
      <c r="H917" s="246"/>
      <c r="I917" s="246"/>
      <c r="J917" s="246"/>
      <c r="K917" s="246"/>
      <c r="L917" s="246"/>
      <c r="M917" s="246"/>
      <c r="N917" s="246"/>
      <c r="O917" s="246"/>
      <c r="P917" s="246"/>
      <c r="Q917" s="246"/>
      <c r="R917" s="246"/>
      <c r="S917" s="197"/>
      <c r="T917" s="197"/>
    </row>
    <row r="918" spans="1:20" ht="13.2">
      <c r="A918" s="244"/>
      <c r="B918" s="244"/>
      <c r="C918" s="245"/>
      <c r="D918" s="200"/>
      <c r="E918" s="246"/>
      <c r="F918" s="246"/>
      <c r="G918" s="246"/>
      <c r="H918" s="246"/>
      <c r="I918" s="246"/>
      <c r="J918" s="246"/>
      <c r="K918" s="246"/>
      <c r="L918" s="246"/>
      <c r="M918" s="246"/>
      <c r="N918" s="246"/>
      <c r="O918" s="246"/>
      <c r="P918" s="246"/>
      <c r="Q918" s="246"/>
      <c r="R918" s="246"/>
      <c r="S918" s="197"/>
      <c r="T918" s="197"/>
    </row>
    <row r="919" spans="1:20" ht="13.2">
      <c r="A919" s="244"/>
      <c r="B919" s="244"/>
      <c r="C919" s="245"/>
      <c r="D919" s="200"/>
      <c r="E919" s="246"/>
      <c r="F919" s="246"/>
      <c r="G919" s="246"/>
      <c r="H919" s="246"/>
      <c r="I919" s="246"/>
      <c r="J919" s="246"/>
      <c r="K919" s="246"/>
      <c r="L919" s="246"/>
      <c r="M919" s="246"/>
      <c r="N919" s="246"/>
      <c r="O919" s="246"/>
      <c r="P919" s="246"/>
      <c r="Q919" s="246"/>
      <c r="R919" s="246"/>
      <c r="S919" s="197"/>
      <c r="T919" s="197"/>
    </row>
    <row r="920" spans="1:20" ht="13.2">
      <c r="A920" s="244"/>
      <c r="B920" s="244"/>
      <c r="C920" s="245"/>
      <c r="D920" s="200"/>
      <c r="E920" s="246"/>
      <c r="F920" s="246"/>
      <c r="G920" s="246"/>
      <c r="H920" s="246"/>
      <c r="I920" s="246"/>
      <c r="J920" s="246"/>
      <c r="K920" s="246"/>
      <c r="L920" s="246"/>
      <c r="M920" s="246"/>
      <c r="N920" s="246"/>
      <c r="O920" s="246"/>
      <c r="P920" s="246"/>
      <c r="Q920" s="246"/>
      <c r="R920" s="246"/>
      <c r="S920" s="197"/>
      <c r="T920" s="197"/>
    </row>
    <row r="921" spans="1:20" ht="13.2">
      <c r="A921" s="244"/>
      <c r="B921" s="244"/>
      <c r="C921" s="245"/>
      <c r="D921" s="200"/>
      <c r="E921" s="246"/>
      <c r="F921" s="246"/>
      <c r="G921" s="246"/>
      <c r="H921" s="246"/>
      <c r="I921" s="246"/>
      <c r="J921" s="246"/>
      <c r="K921" s="246"/>
      <c r="L921" s="246"/>
      <c r="M921" s="246"/>
      <c r="N921" s="246"/>
      <c r="O921" s="246"/>
      <c r="P921" s="246"/>
      <c r="Q921" s="246"/>
      <c r="R921" s="246"/>
      <c r="S921" s="197"/>
      <c r="T921" s="197"/>
    </row>
    <row r="922" spans="1:20" ht="13.2">
      <c r="A922" s="244"/>
      <c r="B922" s="244"/>
      <c r="C922" s="245"/>
      <c r="D922" s="200"/>
      <c r="E922" s="246"/>
      <c r="F922" s="246"/>
      <c r="G922" s="246"/>
      <c r="H922" s="246"/>
      <c r="I922" s="246"/>
      <c r="J922" s="246"/>
      <c r="K922" s="246"/>
      <c r="L922" s="246"/>
      <c r="M922" s="246"/>
      <c r="N922" s="246"/>
      <c r="O922" s="246"/>
      <c r="P922" s="246"/>
      <c r="Q922" s="246"/>
      <c r="R922" s="246"/>
      <c r="S922" s="197"/>
      <c r="T922" s="197"/>
    </row>
    <row r="923" spans="1:20" ht="13.2">
      <c r="A923" s="244"/>
      <c r="B923" s="244"/>
      <c r="C923" s="245"/>
      <c r="D923" s="200"/>
      <c r="E923" s="246"/>
      <c r="F923" s="246"/>
      <c r="G923" s="246"/>
      <c r="H923" s="246"/>
      <c r="I923" s="246"/>
      <c r="J923" s="246"/>
      <c r="K923" s="246"/>
      <c r="L923" s="246"/>
      <c r="M923" s="246"/>
      <c r="N923" s="246"/>
      <c r="O923" s="246"/>
      <c r="P923" s="246"/>
      <c r="Q923" s="246"/>
      <c r="R923" s="246"/>
      <c r="S923" s="197"/>
      <c r="T923" s="197"/>
    </row>
    <row r="924" spans="1:20" ht="13.2">
      <c r="A924" s="244"/>
      <c r="B924" s="244"/>
      <c r="C924" s="245"/>
      <c r="D924" s="200"/>
      <c r="E924" s="246"/>
      <c r="F924" s="246"/>
      <c r="G924" s="246"/>
      <c r="H924" s="246"/>
      <c r="I924" s="246"/>
      <c r="J924" s="246"/>
      <c r="K924" s="246"/>
      <c r="L924" s="246"/>
      <c r="M924" s="246"/>
      <c r="N924" s="246"/>
      <c r="O924" s="246"/>
      <c r="P924" s="246"/>
      <c r="Q924" s="246"/>
      <c r="R924" s="246"/>
      <c r="S924" s="197"/>
      <c r="T924" s="197"/>
    </row>
    <row r="925" spans="1:20" ht="13.2">
      <c r="A925" s="244"/>
      <c r="B925" s="244"/>
      <c r="C925" s="245"/>
      <c r="D925" s="200"/>
      <c r="E925" s="246"/>
      <c r="F925" s="246"/>
      <c r="G925" s="246"/>
      <c r="H925" s="246"/>
      <c r="I925" s="246"/>
      <c r="J925" s="246"/>
      <c r="K925" s="246"/>
      <c r="L925" s="246"/>
      <c r="M925" s="246"/>
      <c r="N925" s="246"/>
      <c r="O925" s="246"/>
      <c r="P925" s="246"/>
      <c r="Q925" s="246"/>
      <c r="R925" s="246"/>
      <c r="S925" s="197"/>
      <c r="T925" s="197"/>
    </row>
    <row r="926" spans="1:20" ht="13.2">
      <c r="A926" s="244"/>
      <c r="B926" s="244"/>
      <c r="C926" s="245"/>
      <c r="D926" s="200"/>
      <c r="E926" s="246"/>
      <c r="F926" s="246"/>
      <c r="G926" s="246"/>
      <c r="H926" s="246"/>
      <c r="I926" s="246"/>
      <c r="J926" s="246"/>
      <c r="K926" s="246"/>
      <c r="L926" s="246"/>
      <c r="M926" s="246"/>
      <c r="N926" s="246"/>
      <c r="O926" s="246"/>
      <c r="P926" s="246"/>
      <c r="Q926" s="246"/>
      <c r="R926" s="246"/>
      <c r="S926" s="197"/>
      <c r="T926" s="197"/>
    </row>
    <row r="927" spans="1:20" ht="13.2">
      <c r="A927" s="244"/>
      <c r="B927" s="244"/>
      <c r="C927" s="245"/>
      <c r="D927" s="200"/>
      <c r="E927" s="246"/>
      <c r="F927" s="246"/>
      <c r="G927" s="246"/>
      <c r="H927" s="246"/>
      <c r="I927" s="246"/>
      <c r="J927" s="246"/>
      <c r="K927" s="246"/>
      <c r="L927" s="246"/>
      <c r="M927" s="246"/>
      <c r="N927" s="246"/>
      <c r="O927" s="246"/>
      <c r="P927" s="246"/>
      <c r="Q927" s="246"/>
      <c r="R927" s="246"/>
      <c r="S927" s="197"/>
      <c r="T927" s="197"/>
    </row>
    <row r="928" spans="1:20" ht="13.2">
      <c r="A928" s="244"/>
      <c r="B928" s="244"/>
      <c r="C928" s="245"/>
      <c r="D928" s="200"/>
      <c r="E928" s="246"/>
      <c r="F928" s="246"/>
      <c r="G928" s="246"/>
      <c r="H928" s="246"/>
      <c r="I928" s="246"/>
      <c r="J928" s="246"/>
      <c r="K928" s="246"/>
      <c r="L928" s="246"/>
      <c r="M928" s="246"/>
      <c r="N928" s="246"/>
      <c r="O928" s="246"/>
      <c r="P928" s="246"/>
      <c r="Q928" s="246"/>
      <c r="R928" s="246"/>
      <c r="S928" s="197"/>
      <c r="T928" s="197"/>
    </row>
    <row r="929" spans="1:20" ht="13.2">
      <c r="A929" s="244"/>
      <c r="B929" s="244"/>
      <c r="C929" s="245"/>
      <c r="D929" s="200"/>
      <c r="E929" s="246"/>
      <c r="F929" s="246"/>
      <c r="G929" s="246"/>
      <c r="H929" s="246"/>
      <c r="I929" s="246"/>
      <c r="J929" s="246"/>
      <c r="K929" s="246"/>
      <c r="L929" s="246"/>
      <c r="M929" s="246"/>
      <c r="N929" s="246"/>
      <c r="O929" s="246"/>
      <c r="P929" s="246"/>
      <c r="Q929" s="246"/>
      <c r="R929" s="246"/>
      <c r="S929" s="197"/>
      <c r="T929" s="197"/>
    </row>
    <row r="930" spans="1:20" ht="13.2">
      <c r="A930" s="244"/>
      <c r="B930" s="244"/>
      <c r="C930" s="245"/>
      <c r="D930" s="200"/>
      <c r="E930" s="246"/>
      <c r="F930" s="246"/>
      <c r="G930" s="246"/>
      <c r="H930" s="246"/>
      <c r="I930" s="246"/>
      <c r="J930" s="246"/>
      <c r="K930" s="246"/>
      <c r="L930" s="246"/>
      <c r="M930" s="246"/>
      <c r="N930" s="246"/>
      <c r="O930" s="246"/>
      <c r="P930" s="246"/>
      <c r="Q930" s="246"/>
      <c r="R930" s="246"/>
      <c r="S930" s="197"/>
      <c r="T930" s="197"/>
    </row>
    <row r="931" spans="1:20" ht="13.2">
      <c r="A931" s="244"/>
      <c r="B931" s="244"/>
      <c r="C931" s="245"/>
      <c r="D931" s="200"/>
      <c r="E931" s="246"/>
      <c r="F931" s="246"/>
      <c r="G931" s="246"/>
      <c r="H931" s="246"/>
      <c r="I931" s="246"/>
      <c r="J931" s="246"/>
      <c r="K931" s="246"/>
      <c r="L931" s="246"/>
      <c r="M931" s="246"/>
      <c r="N931" s="246"/>
      <c r="O931" s="246"/>
      <c r="P931" s="246"/>
      <c r="Q931" s="246"/>
      <c r="R931" s="246"/>
      <c r="S931" s="197"/>
      <c r="T931" s="197"/>
    </row>
    <row r="932" spans="1:20" ht="13.2">
      <c r="A932" s="244"/>
      <c r="B932" s="244"/>
      <c r="C932" s="245"/>
      <c r="D932" s="200"/>
      <c r="E932" s="246"/>
      <c r="F932" s="246"/>
      <c r="G932" s="246"/>
      <c r="H932" s="246"/>
      <c r="I932" s="246"/>
      <c r="J932" s="246"/>
      <c r="K932" s="246"/>
      <c r="L932" s="246"/>
      <c r="M932" s="246"/>
      <c r="N932" s="246"/>
      <c r="O932" s="246"/>
      <c r="P932" s="246"/>
      <c r="Q932" s="246"/>
      <c r="R932" s="246"/>
      <c r="S932" s="197"/>
      <c r="T932" s="197"/>
    </row>
    <row r="933" spans="1:20" ht="13.2">
      <c r="A933" s="244"/>
      <c r="B933" s="244"/>
      <c r="C933" s="245"/>
      <c r="D933" s="200"/>
      <c r="E933" s="246"/>
      <c r="F933" s="246"/>
      <c r="G933" s="246"/>
      <c r="H933" s="246"/>
      <c r="I933" s="246"/>
      <c r="J933" s="246"/>
      <c r="K933" s="246"/>
      <c r="L933" s="246"/>
      <c r="M933" s="246"/>
      <c r="N933" s="246"/>
      <c r="O933" s="246"/>
      <c r="P933" s="246"/>
      <c r="Q933" s="246"/>
      <c r="R933" s="246"/>
      <c r="S933" s="197"/>
      <c r="T933" s="197"/>
    </row>
    <row r="934" spans="1:20" ht="13.2">
      <c r="A934" s="244"/>
      <c r="B934" s="244"/>
      <c r="C934" s="245"/>
      <c r="D934" s="200"/>
      <c r="E934" s="246"/>
      <c r="F934" s="246"/>
      <c r="G934" s="246"/>
      <c r="H934" s="246"/>
      <c r="I934" s="246"/>
      <c r="J934" s="246"/>
      <c r="K934" s="246"/>
      <c r="L934" s="246"/>
      <c r="M934" s="246"/>
      <c r="N934" s="246"/>
      <c r="O934" s="246"/>
      <c r="P934" s="246"/>
      <c r="Q934" s="246"/>
      <c r="R934" s="246"/>
      <c r="S934" s="197"/>
      <c r="T934" s="197"/>
    </row>
    <row r="935" spans="1:20" ht="13.2">
      <c r="A935" s="244"/>
      <c r="B935" s="244"/>
      <c r="C935" s="245"/>
      <c r="D935" s="200"/>
      <c r="E935" s="246"/>
      <c r="F935" s="246"/>
      <c r="G935" s="246"/>
      <c r="H935" s="246"/>
      <c r="I935" s="246"/>
      <c r="J935" s="246"/>
      <c r="K935" s="246"/>
      <c r="L935" s="246"/>
      <c r="M935" s="246"/>
      <c r="N935" s="246"/>
      <c r="O935" s="246"/>
      <c r="P935" s="246"/>
      <c r="Q935" s="246"/>
      <c r="R935" s="246"/>
      <c r="S935" s="197"/>
      <c r="T935" s="197"/>
    </row>
    <row r="936" spans="1:20" ht="13.2">
      <c r="A936" s="244"/>
      <c r="B936" s="244"/>
      <c r="C936" s="245"/>
      <c r="D936" s="200"/>
      <c r="E936" s="246"/>
      <c r="F936" s="246"/>
      <c r="G936" s="246"/>
      <c r="H936" s="246"/>
      <c r="I936" s="246"/>
      <c r="J936" s="246"/>
      <c r="K936" s="246"/>
      <c r="L936" s="246"/>
      <c r="M936" s="246"/>
      <c r="N936" s="246"/>
      <c r="O936" s="246"/>
      <c r="P936" s="246"/>
      <c r="Q936" s="246"/>
      <c r="R936" s="246"/>
      <c r="S936" s="197"/>
      <c r="T936" s="197"/>
    </row>
    <row r="937" spans="1:20" ht="13.2">
      <c r="A937" s="244"/>
      <c r="B937" s="244"/>
      <c r="C937" s="245"/>
      <c r="D937" s="200"/>
      <c r="E937" s="246"/>
      <c r="F937" s="246"/>
      <c r="G937" s="246"/>
      <c r="H937" s="246"/>
      <c r="I937" s="246"/>
      <c r="J937" s="246"/>
      <c r="K937" s="246"/>
      <c r="L937" s="246"/>
      <c r="M937" s="246"/>
      <c r="N937" s="246"/>
      <c r="O937" s="246"/>
      <c r="P937" s="246"/>
      <c r="Q937" s="246"/>
      <c r="R937" s="246"/>
      <c r="S937" s="197"/>
      <c r="T937" s="197"/>
    </row>
    <row r="938" spans="1:20" ht="13.2">
      <c r="A938" s="244"/>
      <c r="B938" s="244"/>
      <c r="C938" s="245"/>
      <c r="D938" s="200"/>
      <c r="E938" s="246"/>
      <c r="F938" s="246"/>
      <c r="G938" s="246"/>
      <c r="H938" s="246"/>
      <c r="I938" s="246"/>
      <c r="J938" s="246"/>
      <c r="K938" s="246"/>
      <c r="L938" s="246"/>
      <c r="M938" s="246"/>
      <c r="N938" s="246"/>
      <c r="O938" s="246"/>
      <c r="P938" s="246"/>
      <c r="Q938" s="246"/>
      <c r="R938" s="246"/>
      <c r="S938" s="197"/>
      <c r="T938" s="197"/>
    </row>
    <row r="939" spans="1:20" ht="13.2">
      <c r="A939" s="244"/>
      <c r="B939" s="244"/>
      <c r="C939" s="245"/>
      <c r="D939" s="200"/>
      <c r="E939" s="246"/>
      <c r="F939" s="246"/>
      <c r="G939" s="246"/>
      <c r="H939" s="246"/>
      <c r="I939" s="246"/>
      <c r="J939" s="246"/>
      <c r="K939" s="246"/>
      <c r="L939" s="246"/>
      <c r="M939" s="246"/>
      <c r="N939" s="246"/>
      <c r="O939" s="246"/>
      <c r="P939" s="246"/>
      <c r="Q939" s="246"/>
      <c r="R939" s="246"/>
      <c r="S939" s="197"/>
      <c r="T939" s="197"/>
    </row>
    <row r="940" spans="1:20" ht="13.2">
      <c r="A940" s="244"/>
      <c r="B940" s="244"/>
      <c r="C940" s="245"/>
      <c r="D940" s="200"/>
      <c r="E940" s="246"/>
      <c r="F940" s="246"/>
      <c r="G940" s="246"/>
      <c r="H940" s="246"/>
      <c r="I940" s="246"/>
      <c r="J940" s="246"/>
      <c r="K940" s="246"/>
      <c r="L940" s="246"/>
      <c r="M940" s="246"/>
      <c r="N940" s="246"/>
      <c r="O940" s="246"/>
      <c r="P940" s="246"/>
      <c r="Q940" s="246"/>
      <c r="R940" s="246"/>
      <c r="S940" s="197"/>
      <c r="T940" s="197"/>
    </row>
    <row r="941" spans="1:20" ht="13.2">
      <c r="A941" s="244"/>
      <c r="B941" s="244"/>
      <c r="C941" s="245"/>
      <c r="D941" s="200"/>
      <c r="E941" s="246"/>
      <c r="F941" s="246"/>
      <c r="G941" s="246"/>
      <c r="H941" s="246"/>
      <c r="I941" s="246"/>
      <c r="J941" s="246"/>
      <c r="K941" s="246"/>
      <c r="L941" s="246"/>
      <c r="M941" s="246"/>
      <c r="N941" s="246"/>
      <c r="O941" s="246"/>
      <c r="P941" s="246"/>
      <c r="Q941" s="246"/>
      <c r="R941" s="246"/>
      <c r="S941" s="197"/>
      <c r="T941" s="197"/>
    </row>
    <row r="942" spans="1:20" ht="13.2">
      <c r="A942" s="244"/>
      <c r="B942" s="244"/>
      <c r="C942" s="245"/>
      <c r="D942" s="200"/>
      <c r="E942" s="246"/>
      <c r="F942" s="246"/>
      <c r="G942" s="246"/>
      <c r="H942" s="246"/>
      <c r="I942" s="246"/>
      <c r="J942" s="246"/>
      <c r="K942" s="246"/>
      <c r="L942" s="246"/>
      <c r="M942" s="246"/>
      <c r="N942" s="246"/>
      <c r="O942" s="246"/>
      <c r="P942" s="246"/>
      <c r="Q942" s="246"/>
      <c r="R942" s="246"/>
      <c r="S942" s="197"/>
      <c r="T942" s="197"/>
    </row>
    <row r="943" spans="1:20" ht="13.2">
      <c r="A943" s="244"/>
      <c r="B943" s="244"/>
      <c r="C943" s="245"/>
      <c r="D943" s="200"/>
      <c r="E943" s="246"/>
      <c r="F943" s="246"/>
      <c r="G943" s="246"/>
      <c r="H943" s="246"/>
      <c r="I943" s="246"/>
      <c r="J943" s="246"/>
      <c r="K943" s="246"/>
      <c r="L943" s="246"/>
      <c r="M943" s="246"/>
      <c r="N943" s="246"/>
      <c r="O943" s="246"/>
      <c r="P943" s="246"/>
      <c r="Q943" s="246"/>
      <c r="R943" s="246"/>
      <c r="S943" s="197"/>
      <c r="T943" s="197"/>
    </row>
    <row r="944" spans="1:20" ht="13.2">
      <c r="A944" s="244"/>
      <c r="B944" s="244"/>
      <c r="C944" s="245"/>
      <c r="D944" s="200"/>
      <c r="E944" s="246"/>
      <c r="F944" s="246"/>
      <c r="G944" s="246"/>
      <c r="H944" s="246"/>
      <c r="I944" s="246"/>
      <c r="J944" s="246"/>
      <c r="K944" s="246"/>
      <c r="L944" s="246"/>
      <c r="M944" s="246"/>
      <c r="N944" s="246"/>
      <c r="O944" s="246"/>
      <c r="P944" s="246"/>
      <c r="Q944" s="246"/>
      <c r="R944" s="246"/>
      <c r="S944" s="197"/>
      <c r="T944" s="197"/>
    </row>
    <row r="945" spans="1:20" ht="13.2">
      <c r="A945" s="244"/>
      <c r="B945" s="244"/>
      <c r="C945" s="245"/>
      <c r="D945" s="200"/>
      <c r="E945" s="246"/>
      <c r="F945" s="246"/>
      <c r="G945" s="246"/>
      <c r="H945" s="246"/>
      <c r="I945" s="246"/>
      <c r="J945" s="246"/>
      <c r="K945" s="246"/>
      <c r="L945" s="246"/>
      <c r="M945" s="246"/>
      <c r="N945" s="246"/>
      <c r="O945" s="246"/>
      <c r="P945" s="246"/>
      <c r="Q945" s="246"/>
      <c r="R945" s="246"/>
      <c r="S945" s="197"/>
      <c r="T945" s="197"/>
    </row>
    <row r="946" spans="1:20" ht="13.2">
      <c r="A946" s="244"/>
      <c r="B946" s="244"/>
      <c r="C946" s="245"/>
      <c r="D946" s="200"/>
      <c r="E946" s="246"/>
      <c r="F946" s="246"/>
      <c r="G946" s="246"/>
      <c r="H946" s="246"/>
      <c r="I946" s="246"/>
      <c r="J946" s="246"/>
      <c r="K946" s="246"/>
      <c r="L946" s="246"/>
      <c r="M946" s="246"/>
      <c r="N946" s="246"/>
      <c r="O946" s="246"/>
      <c r="P946" s="246"/>
      <c r="Q946" s="246"/>
      <c r="R946" s="246"/>
      <c r="S946" s="197"/>
      <c r="T946" s="197"/>
    </row>
    <row r="947" spans="1:20" ht="13.2">
      <c r="A947" s="244"/>
      <c r="B947" s="244"/>
      <c r="C947" s="245"/>
      <c r="D947" s="200"/>
      <c r="E947" s="246"/>
      <c r="F947" s="246"/>
      <c r="G947" s="246"/>
      <c r="H947" s="246"/>
      <c r="I947" s="246"/>
      <c r="J947" s="246"/>
      <c r="K947" s="246"/>
      <c r="L947" s="246"/>
      <c r="M947" s="246"/>
      <c r="N947" s="246"/>
      <c r="O947" s="246"/>
      <c r="P947" s="246"/>
      <c r="Q947" s="246"/>
      <c r="R947" s="246"/>
      <c r="S947" s="197"/>
      <c r="T947" s="197"/>
    </row>
    <row r="948" spans="1:20" ht="13.2">
      <c r="A948" s="244"/>
      <c r="B948" s="244"/>
      <c r="C948" s="245"/>
      <c r="D948" s="200"/>
      <c r="E948" s="246"/>
      <c r="F948" s="246"/>
      <c r="G948" s="246"/>
      <c r="H948" s="246"/>
      <c r="I948" s="246"/>
      <c r="J948" s="246"/>
      <c r="K948" s="246"/>
      <c r="L948" s="246"/>
      <c r="M948" s="246"/>
      <c r="N948" s="246"/>
      <c r="O948" s="246"/>
      <c r="P948" s="246"/>
      <c r="Q948" s="246"/>
      <c r="R948" s="246"/>
      <c r="S948" s="197"/>
      <c r="T948" s="197"/>
    </row>
    <row r="949" spans="1:20" ht="13.2">
      <c r="A949" s="244"/>
      <c r="B949" s="244"/>
      <c r="C949" s="245"/>
      <c r="D949" s="200"/>
      <c r="E949" s="246"/>
      <c r="F949" s="246"/>
      <c r="G949" s="246"/>
      <c r="H949" s="246"/>
      <c r="I949" s="246"/>
      <c r="J949" s="246"/>
      <c r="K949" s="246"/>
      <c r="L949" s="246"/>
      <c r="M949" s="246"/>
      <c r="N949" s="246"/>
      <c r="O949" s="246"/>
      <c r="P949" s="246"/>
      <c r="Q949" s="246"/>
      <c r="R949" s="246"/>
      <c r="S949" s="197"/>
      <c r="T949" s="197"/>
    </row>
    <row r="950" spans="1:20" ht="13.2">
      <c r="A950" s="244"/>
      <c r="B950" s="244"/>
      <c r="C950" s="245"/>
      <c r="D950" s="200"/>
      <c r="E950" s="246"/>
      <c r="F950" s="246"/>
      <c r="G950" s="246"/>
      <c r="H950" s="246"/>
      <c r="I950" s="246"/>
      <c r="J950" s="246"/>
      <c r="K950" s="246"/>
      <c r="L950" s="246"/>
      <c r="M950" s="246"/>
      <c r="N950" s="246"/>
      <c r="O950" s="246"/>
      <c r="P950" s="246"/>
      <c r="Q950" s="246"/>
      <c r="R950" s="246"/>
      <c r="S950" s="197"/>
      <c r="T950" s="197"/>
    </row>
    <row r="951" spans="1:20" ht="13.2">
      <c r="A951" s="244"/>
      <c r="B951" s="244"/>
      <c r="C951" s="245"/>
      <c r="D951" s="200"/>
      <c r="E951" s="246"/>
      <c r="F951" s="246"/>
      <c r="G951" s="246"/>
      <c r="H951" s="246"/>
      <c r="I951" s="246"/>
      <c r="J951" s="246"/>
      <c r="K951" s="246"/>
      <c r="L951" s="246"/>
      <c r="M951" s="246"/>
      <c r="N951" s="246"/>
      <c r="O951" s="246"/>
      <c r="P951" s="246"/>
      <c r="Q951" s="246"/>
      <c r="R951" s="246"/>
      <c r="S951" s="197"/>
      <c r="T951" s="197"/>
    </row>
    <row r="952" spans="1:20" ht="13.2">
      <c r="A952" s="244"/>
      <c r="B952" s="244"/>
      <c r="C952" s="245"/>
      <c r="D952" s="200"/>
      <c r="E952" s="246"/>
      <c r="F952" s="246"/>
      <c r="G952" s="246"/>
      <c r="H952" s="246"/>
      <c r="I952" s="246"/>
      <c r="J952" s="246"/>
      <c r="K952" s="246"/>
      <c r="L952" s="246"/>
      <c r="M952" s="246"/>
      <c r="N952" s="246"/>
      <c r="O952" s="246"/>
      <c r="P952" s="246"/>
      <c r="Q952" s="246"/>
      <c r="R952" s="246"/>
      <c r="S952" s="197"/>
      <c r="T952" s="197"/>
    </row>
    <row r="953" spans="1:20" ht="13.2">
      <c r="A953" s="244"/>
      <c r="B953" s="244"/>
      <c r="C953" s="245"/>
      <c r="D953" s="200"/>
      <c r="E953" s="246"/>
      <c r="F953" s="246"/>
      <c r="G953" s="246"/>
      <c r="H953" s="246"/>
      <c r="I953" s="246"/>
      <c r="J953" s="246"/>
      <c r="K953" s="246"/>
      <c r="L953" s="246"/>
      <c r="M953" s="246"/>
      <c r="N953" s="246"/>
      <c r="O953" s="246"/>
      <c r="P953" s="246"/>
      <c r="Q953" s="246"/>
      <c r="R953" s="246"/>
      <c r="S953" s="197"/>
      <c r="T953" s="197"/>
    </row>
    <row r="954" spans="1:20" ht="13.2">
      <c r="A954" s="244"/>
      <c r="B954" s="244"/>
      <c r="C954" s="245"/>
      <c r="D954" s="200"/>
      <c r="E954" s="246"/>
      <c r="F954" s="246"/>
      <c r="G954" s="246"/>
      <c r="H954" s="246"/>
      <c r="I954" s="246"/>
      <c r="J954" s="246"/>
      <c r="K954" s="246"/>
      <c r="L954" s="246"/>
      <c r="M954" s="246"/>
      <c r="N954" s="246"/>
      <c r="O954" s="246"/>
      <c r="P954" s="246"/>
      <c r="Q954" s="246"/>
      <c r="R954" s="246"/>
      <c r="S954" s="197"/>
      <c r="T954" s="197"/>
    </row>
    <row r="955" spans="1:20" ht="13.2">
      <c r="A955" s="244"/>
      <c r="B955" s="244"/>
      <c r="C955" s="245"/>
      <c r="D955" s="200"/>
      <c r="E955" s="246"/>
      <c r="F955" s="246"/>
      <c r="G955" s="246"/>
      <c r="H955" s="246"/>
      <c r="I955" s="246"/>
      <c r="J955" s="246"/>
      <c r="K955" s="246"/>
      <c r="L955" s="246"/>
      <c r="M955" s="246"/>
      <c r="N955" s="246"/>
      <c r="O955" s="246"/>
      <c r="P955" s="246"/>
      <c r="Q955" s="246"/>
      <c r="R955" s="246"/>
      <c r="S955" s="197"/>
      <c r="T955" s="197"/>
    </row>
    <row r="956" spans="1:20" ht="13.2">
      <c r="A956" s="244"/>
      <c r="B956" s="244"/>
      <c r="C956" s="245"/>
      <c r="D956" s="200"/>
      <c r="E956" s="246"/>
      <c r="F956" s="246"/>
      <c r="G956" s="246"/>
      <c r="H956" s="246"/>
      <c r="I956" s="246"/>
      <c r="J956" s="246"/>
      <c r="K956" s="246"/>
      <c r="L956" s="246"/>
      <c r="M956" s="246"/>
      <c r="N956" s="246"/>
      <c r="O956" s="246"/>
      <c r="P956" s="246"/>
      <c r="Q956" s="246"/>
      <c r="R956" s="246"/>
      <c r="S956" s="197"/>
      <c r="T956" s="197"/>
    </row>
    <row r="957" spans="1:20" ht="13.2">
      <c r="A957" s="244"/>
      <c r="B957" s="244"/>
      <c r="C957" s="245"/>
      <c r="D957" s="200"/>
      <c r="E957" s="246"/>
      <c r="F957" s="246"/>
      <c r="G957" s="246"/>
      <c r="H957" s="246"/>
      <c r="I957" s="246"/>
      <c r="J957" s="246"/>
      <c r="K957" s="246"/>
      <c r="L957" s="246"/>
      <c r="M957" s="246"/>
      <c r="N957" s="246"/>
      <c r="O957" s="246"/>
      <c r="P957" s="246"/>
      <c r="Q957" s="246"/>
      <c r="R957" s="246"/>
      <c r="S957" s="197"/>
      <c r="T957" s="197"/>
    </row>
    <row r="958" spans="1:20" ht="13.2">
      <c r="A958" s="244"/>
      <c r="B958" s="244"/>
      <c r="C958" s="245"/>
      <c r="D958" s="200"/>
      <c r="E958" s="246"/>
      <c r="F958" s="246"/>
      <c r="G958" s="246"/>
      <c r="H958" s="246"/>
      <c r="I958" s="246"/>
      <c r="J958" s="246"/>
      <c r="K958" s="246"/>
      <c r="L958" s="246"/>
      <c r="M958" s="246"/>
      <c r="N958" s="246"/>
      <c r="O958" s="246"/>
      <c r="P958" s="246"/>
      <c r="Q958" s="246"/>
      <c r="R958" s="246"/>
      <c r="S958" s="197"/>
      <c r="T958" s="197"/>
    </row>
    <row r="959" spans="1:20" ht="13.2">
      <c r="A959" s="244"/>
      <c r="B959" s="244"/>
      <c r="C959" s="245"/>
      <c r="D959" s="200"/>
      <c r="E959" s="246"/>
      <c r="F959" s="246"/>
      <c r="G959" s="246"/>
      <c r="H959" s="246"/>
      <c r="I959" s="246"/>
      <c r="J959" s="246"/>
      <c r="K959" s="246"/>
      <c r="L959" s="246"/>
      <c r="M959" s="246"/>
      <c r="N959" s="246"/>
      <c r="O959" s="246"/>
      <c r="P959" s="246"/>
      <c r="Q959" s="246"/>
      <c r="R959" s="246"/>
      <c r="S959" s="197"/>
      <c r="T959" s="197"/>
    </row>
    <row r="960" spans="1:20" ht="13.2">
      <c r="A960" s="244"/>
      <c r="B960" s="244"/>
      <c r="C960" s="245"/>
      <c r="D960" s="200"/>
      <c r="E960" s="246"/>
      <c r="F960" s="246"/>
      <c r="G960" s="246"/>
      <c r="H960" s="246"/>
      <c r="I960" s="246"/>
      <c r="J960" s="246"/>
      <c r="K960" s="246"/>
      <c r="L960" s="246"/>
      <c r="M960" s="246"/>
      <c r="N960" s="246"/>
      <c r="O960" s="246"/>
      <c r="P960" s="246"/>
      <c r="Q960" s="246"/>
      <c r="R960" s="246"/>
      <c r="S960" s="197"/>
      <c r="T960" s="197"/>
    </row>
    <row r="961" spans="1:20" ht="13.2">
      <c r="A961" s="244"/>
      <c r="B961" s="244"/>
      <c r="C961" s="245"/>
      <c r="D961" s="200"/>
      <c r="E961" s="246"/>
      <c r="F961" s="246"/>
      <c r="G961" s="246"/>
      <c r="H961" s="246"/>
      <c r="I961" s="246"/>
      <c r="J961" s="246"/>
      <c r="K961" s="246"/>
      <c r="L961" s="246"/>
      <c r="M961" s="246"/>
      <c r="N961" s="246"/>
      <c r="O961" s="246"/>
      <c r="P961" s="246"/>
      <c r="Q961" s="246"/>
      <c r="R961" s="246"/>
      <c r="S961" s="197"/>
      <c r="T961" s="197"/>
    </row>
    <row r="962" spans="1:20" ht="13.2">
      <c r="A962" s="244"/>
      <c r="B962" s="244"/>
      <c r="C962" s="245"/>
      <c r="D962" s="200"/>
      <c r="E962" s="246"/>
      <c r="F962" s="246"/>
      <c r="G962" s="246"/>
      <c r="H962" s="246"/>
      <c r="I962" s="246"/>
      <c r="J962" s="246"/>
      <c r="K962" s="246"/>
      <c r="L962" s="246"/>
      <c r="M962" s="246"/>
      <c r="N962" s="246"/>
      <c r="O962" s="246"/>
      <c r="P962" s="246"/>
      <c r="Q962" s="246"/>
      <c r="R962" s="246"/>
      <c r="S962" s="197"/>
      <c r="T962" s="197"/>
    </row>
    <row r="963" spans="1:20" ht="13.2">
      <c r="A963" s="244"/>
      <c r="B963" s="244"/>
      <c r="C963" s="245"/>
      <c r="D963" s="200"/>
      <c r="E963" s="246"/>
      <c r="F963" s="246"/>
      <c r="G963" s="246"/>
      <c r="H963" s="246"/>
      <c r="I963" s="246"/>
      <c r="J963" s="246"/>
      <c r="K963" s="246"/>
      <c r="L963" s="246"/>
      <c r="M963" s="246"/>
      <c r="N963" s="246"/>
      <c r="O963" s="246"/>
      <c r="P963" s="246"/>
      <c r="Q963" s="246"/>
      <c r="R963" s="246"/>
      <c r="S963" s="197"/>
      <c r="T963" s="197"/>
    </row>
    <row r="964" spans="1:20" ht="13.2">
      <c r="A964" s="244"/>
      <c r="B964" s="244"/>
      <c r="C964" s="245"/>
      <c r="D964" s="200"/>
      <c r="E964" s="246"/>
      <c r="F964" s="246"/>
      <c r="G964" s="246"/>
      <c r="H964" s="246"/>
      <c r="I964" s="246"/>
      <c r="J964" s="246"/>
      <c r="K964" s="246"/>
      <c r="L964" s="246"/>
      <c r="M964" s="246"/>
      <c r="N964" s="246"/>
      <c r="O964" s="246"/>
      <c r="P964" s="246"/>
      <c r="Q964" s="246"/>
      <c r="R964" s="246"/>
      <c r="S964" s="197"/>
      <c r="T964" s="197"/>
    </row>
    <row r="965" spans="1:20" ht="13.2">
      <c r="A965" s="244"/>
      <c r="B965" s="244"/>
      <c r="C965" s="245"/>
      <c r="D965" s="200"/>
      <c r="E965" s="246"/>
      <c r="F965" s="246"/>
      <c r="G965" s="246"/>
      <c r="H965" s="246"/>
      <c r="I965" s="246"/>
      <c r="J965" s="246"/>
      <c r="K965" s="246"/>
      <c r="L965" s="246"/>
      <c r="M965" s="246"/>
      <c r="N965" s="246"/>
      <c r="O965" s="246"/>
      <c r="P965" s="246"/>
      <c r="Q965" s="246"/>
      <c r="R965" s="246"/>
      <c r="S965" s="197"/>
      <c r="T965" s="197"/>
    </row>
    <row r="966" spans="1:20" ht="13.2">
      <c r="A966" s="244"/>
      <c r="B966" s="244"/>
      <c r="C966" s="245"/>
      <c r="D966" s="200"/>
      <c r="E966" s="246"/>
      <c r="F966" s="246"/>
      <c r="G966" s="246"/>
      <c r="H966" s="246"/>
      <c r="I966" s="246"/>
      <c r="J966" s="246"/>
      <c r="K966" s="246"/>
      <c r="L966" s="246"/>
      <c r="M966" s="246"/>
      <c r="N966" s="246"/>
      <c r="O966" s="246"/>
      <c r="P966" s="246"/>
      <c r="Q966" s="246"/>
      <c r="R966" s="246"/>
      <c r="S966" s="197"/>
      <c r="T966" s="197"/>
    </row>
    <row r="967" spans="1:20" ht="13.2">
      <c r="A967" s="244"/>
      <c r="B967" s="244"/>
      <c r="C967" s="245"/>
      <c r="D967" s="200"/>
      <c r="E967" s="246"/>
      <c r="F967" s="246"/>
      <c r="G967" s="246"/>
      <c r="H967" s="246"/>
      <c r="I967" s="246"/>
      <c r="J967" s="246"/>
      <c r="K967" s="246"/>
      <c r="L967" s="246"/>
      <c r="M967" s="246"/>
      <c r="N967" s="246"/>
      <c r="O967" s="246"/>
      <c r="P967" s="246"/>
      <c r="Q967" s="246"/>
      <c r="R967" s="246"/>
      <c r="S967" s="197"/>
      <c r="T967" s="197"/>
    </row>
    <row r="968" spans="1:20" ht="13.2">
      <c r="A968" s="244"/>
      <c r="B968" s="244"/>
      <c r="C968" s="245"/>
      <c r="D968" s="200"/>
      <c r="E968" s="246"/>
      <c r="F968" s="246"/>
      <c r="G968" s="246"/>
      <c r="H968" s="246"/>
      <c r="I968" s="246"/>
      <c r="J968" s="246"/>
      <c r="K968" s="246"/>
      <c r="L968" s="246"/>
      <c r="M968" s="246"/>
      <c r="N968" s="246"/>
      <c r="O968" s="246"/>
      <c r="P968" s="246"/>
      <c r="Q968" s="246"/>
      <c r="R968" s="246"/>
      <c r="S968" s="197"/>
      <c r="T968" s="197"/>
    </row>
    <row r="969" spans="1:20" ht="13.2">
      <c r="A969" s="244"/>
      <c r="B969" s="244"/>
      <c r="C969" s="245"/>
      <c r="D969" s="200"/>
      <c r="E969" s="246"/>
      <c r="F969" s="246"/>
      <c r="G969" s="246"/>
      <c r="H969" s="246"/>
      <c r="I969" s="246"/>
      <c r="J969" s="246"/>
      <c r="K969" s="246"/>
      <c r="L969" s="246"/>
      <c r="M969" s="246"/>
      <c r="N969" s="246"/>
      <c r="O969" s="246"/>
      <c r="P969" s="246"/>
      <c r="Q969" s="246"/>
      <c r="R969" s="246"/>
      <c r="S969" s="197"/>
      <c r="T969" s="197"/>
    </row>
    <row r="970" spans="1:20" ht="13.2">
      <c r="A970" s="244"/>
      <c r="B970" s="244"/>
      <c r="C970" s="245"/>
      <c r="D970" s="200"/>
      <c r="E970" s="246"/>
      <c r="F970" s="246"/>
      <c r="G970" s="246"/>
      <c r="H970" s="246"/>
      <c r="I970" s="246"/>
      <c r="J970" s="246"/>
      <c r="K970" s="246"/>
      <c r="L970" s="246"/>
      <c r="M970" s="246"/>
      <c r="N970" s="246"/>
      <c r="O970" s="246"/>
      <c r="P970" s="246"/>
      <c r="Q970" s="246"/>
      <c r="R970" s="246"/>
      <c r="S970" s="197"/>
      <c r="T970" s="197"/>
    </row>
    <row r="971" spans="1:20" ht="13.2">
      <c r="A971" s="244"/>
      <c r="B971" s="244"/>
      <c r="C971" s="245"/>
      <c r="D971" s="200"/>
      <c r="E971" s="246"/>
      <c r="F971" s="246"/>
      <c r="G971" s="246"/>
      <c r="H971" s="246"/>
      <c r="I971" s="246"/>
      <c r="J971" s="246"/>
      <c r="K971" s="246"/>
      <c r="L971" s="246"/>
      <c r="M971" s="246"/>
      <c r="N971" s="246"/>
      <c r="O971" s="246"/>
      <c r="P971" s="246"/>
      <c r="Q971" s="246"/>
      <c r="R971" s="246"/>
      <c r="S971" s="197"/>
      <c r="T971" s="197"/>
    </row>
    <row r="972" spans="1:20" ht="13.2">
      <c r="A972" s="244"/>
      <c r="B972" s="244"/>
      <c r="C972" s="245"/>
      <c r="D972" s="200"/>
      <c r="E972" s="246"/>
      <c r="F972" s="246"/>
      <c r="G972" s="246"/>
      <c r="H972" s="246"/>
      <c r="I972" s="246"/>
      <c r="J972" s="246"/>
      <c r="K972" s="246"/>
      <c r="L972" s="246"/>
      <c r="M972" s="246"/>
      <c r="N972" s="246"/>
      <c r="O972" s="246"/>
      <c r="P972" s="246"/>
      <c r="Q972" s="246"/>
      <c r="R972" s="246"/>
      <c r="S972" s="197"/>
      <c r="T972" s="197"/>
    </row>
    <row r="973" spans="1:20" ht="13.2">
      <c r="A973" s="244"/>
      <c r="B973" s="244"/>
      <c r="C973" s="245"/>
      <c r="D973" s="200"/>
      <c r="E973" s="246"/>
      <c r="F973" s="246"/>
      <c r="G973" s="246"/>
      <c r="H973" s="246"/>
      <c r="I973" s="246"/>
      <c r="J973" s="246"/>
      <c r="K973" s="246"/>
      <c r="L973" s="246"/>
      <c r="M973" s="246"/>
      <c r="N973" s="246"/>
      <c r="O973" s="246"/>
      <c r="P973" s="246"/>
      <c r="Q973" s="246"/>
      <c r="R973" s="246"/>
      <c r="S973" s="197"/>
      <c r="T973" s="197"/>
    </row>
    <row r="974" spans="1:20" ht="13.2">
      <c r="A974" s="244"/>
      <c r="B974" s="244"/>
      <c r="C974" s="245"/>
      <c r="D974" s="200"/>
      <c r="E974" s="246"/>
      <c r="F974" s="246"/>
      <c r="G974" s="246"/>
      <c r="H974" s="246"/>
      <c r="I974" s="246"/>
      <c r="J974" s="246"/>
      <c r="K974" s="246"/>
      <c r="L974" s="246"/>
      <c r="M974" s="246"/>
      <c r="N974" s="246"/>
      <c r="O974" s="246"/>
      <c r="P974" s="246"/>
      <c r="Q974" s="246"/>
      <c r="R974" s="246"/>
      <c r="S974" s="197"/>
      <c r="T974" s="197"/>
    </row>
    <row r="975" spans="1:20" ht="13.2">
      <c r="A975" s="244"/>
      <c r="B975" s="244"/>
      <c r="C975" s="245"/>
      <c r="D975" s="200"/>
      <c r="E975" s="246"/>
      <c r="F975" s="246"/>
      <c r="G975" s="246"/>
      <c r="H975" s="246"/>
      <c r="I975" s="246"/>
      <c r="J975" s="246"/>
      <c r="K975" s="246"/>
      <c r="L975" s="246"/>
      <c r="M975" s="246"/>
      <c r="N975" s="246"/>
      <c r="O975" s="246"/>
      <c r="P975" s="246"/>
      <c r="Q975" s="246"/>
      <c r="R975" s="246"/>
      <c r="S975" s="197"/>
      <c r="T975" s="197"/>
    </row>
    <row r="976" spans="1:20" ht="13.2">
      <c r="A976" s="244"/>
      <c r="B976" s="244"/>
      <c r="C976" s="245"/>
      <c r="D976" s="200"/>
      <c r="E976" s="246"/>
      <c r="F976" s="246"/>
      <c r="G976" s="246"/>
      <c r="H976" s="246"/>
      <c r="I976" s="246"/>
      <c r="J976" s="246"/>
      <c r="K976" s="246"/>
      <c r="L976" s="246"/>
      <c r="M976" s="246"/>
      <c r="N976" s="246"/>
      <c r="O976" s="246"/>
      <c r="P976" s="246"/>
      <c r="Q976" s="246"/>
      <c r="R976" s="246"/>
      <c r="S976" s="197"/>
      <c r="T976" s="197"/>
    </row>
    <row r="977" spans="1:20" ht="13.2">
      <c r="A977" s="244"/>
      <c r="B977" s="244"/>
      <c r="C977" s="245"/>
      <c r="D977" s="200"/>
      <c r="E977" s="246"/>
      <c r="F977" s="246"/>
      <c r="G977" s="246"/>
      <c r="H977" s="246"/>
      <c r="I977" s="246"/>
      <c r="J977" s="246"/>
      <c r="K977" s="246"/>
      <c r="L977" s="246"/>
      <c r="M977" s="246"/>
      <c r="N977" s="246"/>
      <c r="O977" s="246"/>
      <c r="P977" s="246"/>
      <c r="Q977" s="246"/>
      <c r="R977" s="246"/>
      <c r="S977" s="197"/>
      <c r="T977" s="197"/>
    </row>
    <row r="978" spans="1:20" ht="13.2">
      <c r="A978" s="244"/>
      <c r="B978" s="244"/>
      <c r="C978" s="245"/>
      <c r="D978" s="200"/>
      <c r="E978" s="246"/>
      <c r="F978" s="246"/>
      <c r="G978" s="246"/>
      <c r="H978" s="246"/>
      <c r="I978" s="246"/>
      <c r="J978" s="246"/>
      <c r="K978" s="246"/>
      <c r="L978" s="246"/>
      <c r="M978" s="246"/>
      <c r="N978" s="246"/>
      <c r="O978" s="246"/>
      <c r="P978" s="246"/>
      <c r="Q978" s="246"/>
      <c r="R978" s="246"/>
      <c r="S978" s="197"/>
      <c r="T978" s="197"/>
    </row>
    <row r="979" spans="1:20" ht="13.2">
      <c r="A979" s="244"/>
      <c r="B979" s="244"/>
      <c r="C979" s="245"/>
      <c r="D979" s="200"/>
      <c r="E979" s="246"/>
      <c r="F979" s="246"/>
      <c r="G979" s="246"/>
      <c r="H979" s="246"/>
      <c r="I979" s="246"/>
      <c r="J979" s="246"/>
      <c r="K979" s="246"/>
      <c r="L979" s="246"/>
      <c r="M979" s="246"/>
      <c r="N979" s="246"/>
      <c r="O979" s="246"/>
      <c r="P979" s="246"/>
      <c r="Q979" s="246"/>
      <c r="R979" s="246"/>
      <c r="S979" s="197"/>
      <c r="T979" s="197"/>
    </row>
    <row r="980" spans="1:20" ht="13.2">
      <c r="A980" s="244"/>
      <c r="B980" s="244"/>
      <c r="C980" s="245"/>
      <c r="D980" s="200"/>
      <c r="E980" s="246"/>
      <c r="F980" s="246"/>
      <c r="G980" s="246"/>
      <c r="H980" s="246"/>
      <c r="I980" s="246"/>
      <c r="J980" s="246"/>
      <c r="K980" s="246"/>
      <c r="L980" s="246"/>
      <c r="M980" s="246"/>
      <c r="N980" s="246"/>
      <c r="O980" s="246"/>
      <c r="P980" s="246"/>
      <c r="Q980" s="246"/>
      <c r="R980" s="246"/>
      <c r="S980" s="197"/>
      <c r="T980" s="197"/>
    </row>
    <row r="981" spans="1:20" ht="13.2">
      <c r="A981" s="244"/>
      <c r="B981" s="244"/>
      <c r="C981" s="245"/>
      <c r="D981" s="200"/>
      <c r="E981" s="246"/>
      <c r="F981" s="246"/>
      <c r="G981" s="246"/>
      <c r="H981" s="246"/>
      <c r="I981" s="246"/>
      <c r="J981" s="246"/>
      <c r="K981" s="246"/>
      <c r="L981" s="246"/>
      <c r="M981" s="246"/>
      <c r="N981" s="246"/>
      <c r="O981" s="246"/>
      <c r="P981" s="246"/>
      <c r="Q981" s="246"/>
      <c r="R981" s="246"/>
      <c r="S981" s="197"/>
      <c r="T981" s="197"/>
    </row>
    <row r="982" spans="1:20" ht="13.2">
      <c r="A982" s="244"/>
      <c r="B982" s="244"/>
      <c r="C982" s="245"/>
      <c r="D982" s="200"/>
      <c r="E982" s="246"/>
      <c r="F982" s="246"/>
      <c r="G982" s="246"/>
      <c r="H982" s="246"/>
      <c r="I982" s="246"/>
      <c r="J982" s="246"/>
      <c r="K982" s="246"/>
      <c r="L982" s="246"/>
      <c r="M982" s="246"/>
      <c r="N982" s="246"/>
      <c r="O982" s="246"/>
      <c r="P982" s="246"/>
      <c r="Q982" s="246"/>
      <c r="R982" s="246"/>
      <c r="S982" s="197"/>
      <c r="T982" s="197"/>
    </row>
    <row r="983" spans="1:20" ht="13.2">
      <c r="A983" s="244"/>
      <c r="B983" s="244"/>
      <c r="C983" s="245"/>
      <c r="D983" s="200"/>
      <c r="E983" s="246"/>
      <c r="F983" s="246"/>
      <c r="G983" s="246"/>
      <c r="H983" s="246"/>
      <c r="I983" s="246"/>
      <c r="J983" s="246"/>
      <c r="K983" s="246"/>
      <c r="L983" s="246"/>
      <c r="M983" s="246"/>
      <c r="N983" s="246"/>
      <c r="O983" s="246"/>
      <c r="P983" s="246"/>
      <c r="Q983" s="246"/>
      <c r="R983" s="246"/>
      <c r="S983" s="197"/>
      <c r="T983" s="197"/>
    </row>
    <row r="984" spans="1:20" ht="13.2">
      <c r="A984" s="244"/>
      <c r="B984" s="244"/>
      <c r="C984" s="245"/>
      <c r="D984" s="200"/>
      <c r="E984" s="246"/>
      <c r="F984" s="246"/>
      <c r="G984" s="246"/>
      <c r="H984" s="246"/>
      <c r="I984" s="246"/>
      <c r="J984" s="246"/>
      <c r="K984" s="246"/>
      <c r="L984" s="246"/>
      <c r="M984" s="246"/>
      <c r="N984" s="246"/>
      <c r="O984" s="246"/>
      <c r="P984" s="246"/>
      <c r="Q984" s="246"/>
      <c r="R984" s="246"/>
      <c r="S984" s="197"/>
      <c r="T984" s="197"/>
    </row>
    <row r="985" spans="1:20" ht="13.2">
      <c r="A985" s="244"/>
      <c r="B985" s="244"/>
      <c r="C985" s="245"/>
      <c r="D985" s="200"/>
      <c r="E985" s="246"/>
      <c r="F985" s="246"/>
      <c r="G985" s="246"/>
      <c r="H985" s="246"/>
      <c r="I985" s="246"/>
      <c r="J985" s="246"/>
      <c r="K985" s="246"/>
      <c r="L985" s="246"/>
      <c r="M985" s="246"/>
      <c r="N985" s="246"/>
      <c r="O985" s="246"/>
      <c r="P985" s="246"/>
      <c r="Q985" s="246"/>
      <c r="R985" s="246"/>
      <c r="S985" s="197"/>
      <c r="T985" s="197"/>
    </row>
    <row r="986" spans="1:20" ht="13.2">
      <c r="A986" s="244"/>
      <c r="B986" s="244"/>
      <c r="C986" s="245"/>
      <c r="D986" s="200"/>
      <c r="E986" s="246"/>
      <c r="F986" s="246"/>
      <c r="G986" s="246"/>
      <c r="H986" s="246"/>
      <c r="I986" s="246"/>
      <c r="J986" s="246"/>
      <c r="K986" s="246"/>
      <c r="L986" s="246"/>
      <c r="M986" s="246"/>
      <c r="N986" s="246"/>
      <c r="O986" s="246"/>
      <c r="P986" s="246"/>
      <c r="Q986" s="246"/>
      <c r="R986" s="246"/>
      <c r="S986" s="197"/>
      <c r="T986" s="197"/>
    </row>
    <row r="987" spans="1:20" ht="13.2">
      <c r="A987" s="244"/>
      <c r="B987" s="244"/>
      <c r="C987" s="245"/>
      <c r="D987" s="200"/>
      <c r="E987" s="246"/>
      <c r="F987" s="246"/>
      <c r="G987" s="246"/>
      <c r="H987" s="246"/>
      <c r="I987" s="246"/>
      <c r="J987" s="246"/>
      <c r="K987" s="246"/>
      <c r="L987" s="246"/>
      <c r="M987" s="246"/>
      <c r="N987" s="246"/>
      <c r="O987" s="246"/>
      <c r="P987" s="246"/>
      <c r="Q987" s="246"/>
      <c r="R987" s="246"/>
      <c r="S987" s="197"/>
      <c r="T987" s="197"/>
    </row>
    <row r="988" spans="1:20" ht="13.2">
      <c r="A988" s="244"/>
      <c r="B988" s="244"/>
      <c r="C988" s="245"/>
      <c r="D988" s="200"/>
      <c r="E988" s="246"/>
      <c r="F988" s="246"/>
      <c r="G988" s="246"/>
      <c r="H988" s="246"/>
      <c r="I988" s="246"/>
      <c r="J988" s="246"/>
      <c r="K988" s="246"/>
      <c r="L988" s="246"/>
      <c r="M988" s="246"/>
      <c r="N988" s="246"/>
      <c r="O988" s="246"/>
      <c r="P988" s="246"/>
      <c r="Q988" s="246"/>
      <c r="R988" s="246"/>
      <c r="S988" s="197"/>
      <c r="T988" s="197"/>
    </row>
    <row r="989" spans="1:20" ht="13.2">
      <c r="A989" s="244"/>
      <c r="B989" s="244"/>
      <c r="C989" s="245"/>
      <c r="D989" s="200"/>
      <c r="E989" s="246"/>
      <c r="F989" s="246"/>
      <c r="G989" s="246"/>
      <c r="H989" s="246"/>
      <c r="I989" s="246"/>
      <c r="J989" s="246"/>
      <c r="K989" s="246"/>
      <c r="L989" s="246"/>
      <c r="M989" s="246"/>
      <c r="N989" s="246"/>
      <c r="O989" s="246"/>
      <c r="P989" s="246"/>
      <c r="Q989" s="246"/>
      <c r="R989" s="246"/>
      <c r="S989" s="197"/>
      <c r="T989" s="197"/>
    </row>
    <row r="990" spans="1:20" ht="13.2">
      <c r="A990" s="244"/>
      <c r="B990" s="244"/>
      <c r="C990" s="245"/>
      <c r="D990" s="200"/>
      <c r="E990" s="246"/>
      <c r="F990" s="246"/>
      <c r="G990" s="246"/>
      <c r="H990" s="246"/>
      <c r="I990" s="246"/>
      <c r="J990" s="246"/>
      <c r="K990" s="246"/>
      <c r="L990" s="246"/>
      <c r="M990" s="246"/>
      <c r="N990" s="246"/>
      <c r="O990" s="246"/>
      <c r="P990" s="246"/>
      <c r="Q990" s="246"/>
      <c r="R990" s="246"/>
      <c r="S990" s="197"/>
      <c r="T990" s="197"/>
    </row>
    <row r="991" spans="1:20" ht="13.2">
      <c r="A991" s="244"/>
      <c r="B991" s="244"/>
      <c r="C991" s="245"/>
      <c r="D991" s="200"/>
      <c r="E991" s="246"/>
      <c r="F991" s="246"/>
      <c r="G991" s="246"/>
      <c r="H991" s="246"/>
      <c r="I991" s="246"/>
      <c r="J991" s="246"/>
      <c r="K991" s="246"/>
      <c r="L991" s="246"/>
      <c r="M991" s="246"/>
      <c r="N991" s="246"/>
      <c r="O991" s="246"/>
      <c r="P991" s="246"/>
      <c r="Q991" s="246"/>
      <c r="R991" s="246"/>
      <c r="S991" s="197"/>
      <c r="T991" s="197"/>
    </row>
    <row r="992" spans="1:20" ht="13.2">
      <c r="A992" s="244"/>
      <c r="B992" s="244"/>
      <c r="C992" s="245"/>
      <c r="D992" s="200"/>
      <c r="E992" s="246"/>
      <c r="F992" s="246"/>
      <c r="G992" s="246"/>
      <c r="H992" s="246"/>
      <c r="I992" s="246"/>
      <c r="J992" s="246"/>
      <c r="K992" s="246"/>
      <c r="L992" s="246"/>
      <c r="M992" s="246"/>
      <c r="N992" s="246"/>
      <c r="O992" s="246"/>
      <c r="P992" s="246"/>
      <c r="Q992" s="246"/>
      <c r="R992" s="246"/>
      <c r="S992" s="197"/>
      <c r="T992" s="197"/>
    </row>
    <row r="993" spans="1:20" ht="13.2">
      <c r="A993" s="244"/>
      <c r="B993" s="244"/>
      <c r="C993" s="245"/>
      <c r="D993" s="200"/>
      <c r="E993" s="246"/>
      <c r="F993" s="246"/>
      <c r="G993" s="246"/>
      <c r="H993" s="246"/>
      <c r="I993" s="246"/>
      <c r="J993" s="246"/>
      <c r="K993" s="246"/>
      <c r="L993" s="246"/>
      <c r="M993" s="246"/>
      <c r="N993" s="246"/>
      <c r="O993" s="246"/>
      <c r="P993" s="246"/>
      <c r="Q993" s="246"/>
      <c r="R993" s="246"/>
      <c r="S993" s="197"/>
      <c r="T993" s="197"/>
    </row>
    <row r="994" spans="1:20" ht="13.2">
      <c r="A994" s="244"/>
      <c r="B994" s="244"/>
      <c r="C994" s="245"/>
      <c r="D994" s="200"/>
      <c r="E994" s="246"/>
      <c r="F994" s="246"/>
      <c r="G994" s="246"/>
      <c r="H994" s="246"/>
      <c r="I994" s="246"/>
      <c r="J994" s="246"/>
      <c r="K994" s="246"/>
      <c r="L994" s="246"/>
      <c r="M994" s="246"/>
      <c r="N994" s="246"/>
      <c r="O994" s="246"/>
      <c r="P994" s="246"/>
      <c r="Q994" s="246"/>
      <c r="R994" s="246"/>
      <c r="S994" s="197"/>
      <c r="T994" s="197"/>
    </row>
    <row r="995" spans="1:20" ht="13.2">
      <c r="A995" s="244"/>
      <c r="B995" s="244"/>
      <c r="C995" s="245"/>
      <c r="D995" s="200"/>
      <c r="E995" s="246"/>
      <c r="F995" s="246"/>
      <c r="G995" s="246"/>
      <c r="H995" s="246"/>
      <c r="I995" s="246"/>
      <c r="J995" s="246"/>
      <c r="K995" s="246"/>
      <c r="L995" s="246"/>
      <c r="M995" s="246"/>
      <c r="N995" s="246"/>
      <c r="O995" s="246"/>
      <c r="P995" s="246"/>
      <c r="Q995" s="246"/>
      <c r="R995" s="246"/>
      <c r="S995" s="197"/>
      <c r="T995" s="197"/>
    </row>
    <row r="996" spans="1:20" ht="13.2">
      <c r="A996" s="244"/>
      <c r="B996" s="244"/>
      <c r="C996" s="245"/>
      <c r="D996" s="200"/>
      <c r="E996" s="246"/>
      <c r="F996" s="246"/>
      <c r="G996" s="246"/>
      <c r="H996" s="246"/>
      <c r="I996" s="246"/>
      <c r="J996" s="246"/>
      <c r="K996" s="246"/>
      <c r="L996" s="246"/>
      <c r="M996" s="246"/>
      <c r="N996" s="246"/>
      <c r="O996" s="246"/>
      <c r="P996" s="246"/>
      <c r="Q996" s="246"/>
      <c r="R996" s="246"/>
      <c r="S996" s="197"/>
      <c r="T996" s="197"/>
    </row>
    <row r="997" spans="1:20" ht="13.2">
      <c r="A997" s="244"/>
      <c r="B997" s="244"/>
      <c r="C997" s="245"/>
      <c r="D997" s="200"/>
      <c r="E997" s="246"/>
      <c r="F997" s="246"/>
      <c r="G997" s="246"/>
      <c r="H997" s="246"/>
      <c r="I997" s="246"/>
      <c r="J997" s="246"/>
      <c r="K997" s="246"/>
      <c r="L997" s="246"/>
      <c r="M997" s="246"/>
      <c r="N997" s="246"/>
      <c r="O997" s="246"/>
      <c r="P997" s="246"/>
      <c r="Q997" s="246"/>
      <c r="R997" s="246"/>
      <c r="S997" s="197"/>
      <c r="T997" s="197"/>
    </row>
    <row r="998" spans="1:20" ht="13.2">
      <c r="A998" s="244"/>
      <c r="B998" s="244"/>
      <c r="C998" s="245"/>
      <c r="D998" s="200"/>
      <c r="E998" s="246"/>
      <c r="F998" s="246"/>
      <c r="G998" s="246"/>
      <c r="H998" s="246"/>
      <c r="I998" s="246"/>
      <c r="J998" s="246"/>
      <c r="K998" s="246"/>
      <c r="L998" s="246"/>
      <c r="M998" s="246"/>
      <c r="N998" s="246"/>
      <c r="O998" s="246"/>
      <c r="P998" s="246"/>
      <c r="Q998" s="246"/>
      <c r="R998" s="246"/>
      <c r="S998" s="197"/>
      <c r="T998" s="197"/>
    </row>
    <row r="999" spans="1:20" ht="13.2">
      <c r="A999" s="244"/>
      <c r="B999" s="244"/>
      <c r="C999" s="245"/>
      <c r="D999" s="200"/>
      <c r="E999" s="246"/>
      <c r="F999" s="246"/>
      <c r="G999" s="246"/>
      <c r="H999" s="246"/>
      <c r="I999" s="246"/>
      <c r="J999" s="246"/>
      <c r="K999" s="246"/>
      <c r="L999" s="246"/>
      <c r="M999" s="246"/>
      <c r="N999" s="246"/>
      <c r="O999" s="246"/>
      <c r="P999" s="246"/>
      <c r="Q999" s="246"/>
      <c r="R999" s="246"/>
      <c r="S999" s="197"/>
      <c r="T999" s="197"/>
    </row>
    <row r="1000" spans="1:20" ht="13.2">
      <c r="A1000" s="244"/>
      <c r="B1000" s="244"/>
      <c r="C1000" s="245"/>
      <c r="D1000" s="200"/>
      <c r="E1000" s="246"/>
      <c r="F1000" s="246"/>
      <c r="G1000" s="246"/>
      <c r="H1000" s="246"/>
      <c r="I1000" s="246"/>
      <c r="J1000" s="246"/>
      <c r="K1000" s="246"/>
      <c r="L1000" s="246"/>
      <c r="M1000" s="246"/>
      <c r="N1000" s="246"/>
      <c r="O1000" s="246"/>
      <c r="P1000" s="246"/>
      <c r="Q1000" s="246"/>
      <c r="R1000" s="246"/>
      <c r="S1000" s="197"/>
      <c r="T1000" s="197"/>
    </row>
    <row r="1001" spans="1:20" ht="13.2">
      <c r="A1001" s="244"/>
      <c r="B1001" s="244"/>
      <c r="C1001" s="245"/>
      <c r="D1001" s="200"/>
      <c r="E1001" s="246"/>
      <c r="F1001" s="246"/>
      <c r="G1001" s="246"/>
      <c r="H1001" s="246"/>
      <c r="I1001" s="246"/>
      <c r="J1001" s="246"/>
      <c r="K1001" s="246"/>
      <c r="L1001" s="246"/>
      <c r="M1001" s="246"/>
      <c r="N1001" s="246"/>
      <c r="O1001" s="246"/>
      <c r="P1001" s="246"/>
      <c r="Q1001" s="246"/>
      <c r="R1001" s="246"/>
      <c r="S1001" s="197"/>
      <c r="T1001" s="197"/>
    </row>
    <row r="1002" spans="1:20" ht="13.2">
      <c r="A1002" s="244"/>
      <c r="B1002" s="244"/>
      <c r="C1002" s="245"/>
      <c r="D1002" s="200"/>
      <c r="E1002" s="246"/>
      <c r="F1002" s="246"/>
      <c r="G1002" s="246"/>
      <c r="H1002" s="246"/>
      <c r="I1002" s="246"/>
      <c r="J1002" s="246"/>
      <c r="K1002" s="246"/>
      <c r="L1002" s="246"/>
      <c r="M1002" s="246"/>
      <c r="N1002" s="246"/>
      <c r="O1002" s="246"/>
      <c r="P1002" s="246"/>
      <c r="Q1002" s="246"/>
      <c r="R1002" s="246"/>
      <c r="S1002" s="197"/>
      <c r="T1002" s="197"/>
    </row>
    <row r="1003" spans="1:20" ht="13.2">
      <c r="A1003" s="244"/>
      <c r="B1003" s="244"/>
      <c r="C1003" s="245"/>
      <c r="D1003" s="200"/>
      <c r="E1003" s="246"/>
      <c r="F1003" s="246"/>
      <c r="G1003" s="246"/>
      <c r="H1003" s="246"/>
      <c r="I1003" s="246"/>
      <c r="J1003" s="246"/>
      <c r="K1003" s="246"/>
      <c r="L1003" s="246"/>
      <c r="M1003" s="246"/>
      <c r="N1003" s="246"/>
      <c r="O1003" s="246"/>
      <c r="P1003" s="246"/>
      <c r="Q1003" s="246"/>
      <c r="R1003" s="246"/>
      <c r="S1003" s="197"/>
      <c r="T1003" s="197"/>
    </row>
    <row r="1004" spans="1:20" ht="13.2">
      <c r="A1004" s="244"/>
      <c r="B1004" s="244"/>
      <c r="C1004" s="245"/>
      <c r="D1004" s="200"/>
      <c r="E1004" s="246"/>
      <c r="F1004" s="246"/>
      <c r="G1004" s="246"/>
      <c r="H1004" s="246"/>
      <c r="I1004" s="246"/>
      <c r="J1004" s="246"/>
      <c r="K1004" s="246"/>
      <c r="L1004" s="246"/>
      <c r="M1004" s="246"/>
      <c r="N1004" s="246"/>
      <c r="O1004" s="246"/>
      <c r="P1004" s="246"/>
      <c r="Q1004" s="246"/>
      <c r="R1004" s="246"/>
      <c r="S1004" s="197"/>
      <c r="T1004" s="197"/>
    </row>
    <row r="1005" spans="1:20" ht="13.2">
      <c r="A1005" s="244"/>
      <c r="B1005" s="244"/>
      <c r="C1005" s="245"/>
      <c r="D1005" s="200"/>
      <c r="E1005" s="246"/>
      <c r="F1005" s="246"/>
      <c r="G1005" s="246"/>
      <c r="H1005" s="246"/>
      <c r="I1005" s="246"/>
      <c r="J1005" s="246"/>
      <c r="K1005" s="246"/>
      <c r="L1005" s="246"/>
      <c r="M1005" s="246"/>
      <c r="N1005" s="246"/>
      <c r="O1005" s="246"/>
      <c r="P1005" s="246"/>
      <c r="Q1005" s="246"/>
      <c r="R1005" s="246"/>
      <c r="S1005" s="197"/>
      <c r="T1005" s="197"/>
    </row>
    <row r="1006" spans="1:20" ht="13.2">
      <c r="A1006" s="244"/>
      <c r="B1006" s="244"/>
      <c r="C1006" s="245"/>
      <c r="D1006" s="200"/>
      <c r="E1006" s="246"/>
      <c r="F1006" s="246"/>
      <c r="G1006" s="246"/>
      <c r="H1006" s="246"/>
      <c r="I1006" s="246"/>
      <c r="J1006" s="246"/>
      <c r="K1006" s="246"/>
      <c r="L1006" s="246"/>
      <c r="M1006" s="246"/>
      <c r="N1006" s="246"/>
      <c r="O1006" s="246"/>
      <c r="P1006" s="246"/>
      <c r="Q1006" s="246"/>
      <c r="R1006" s="246"/>
      <c r="S1006" s="197"/>
      <c r="T1006" s="197"/>
    </row>
    <row r="1007" spans="1:20" ht="13.2">
      <c r="A1007" s="244"/>
      <c r="B1007" s="244"/>
      <c r="C1007" s="245"/>
      <c r="D1007" s="200"/>
      <c r="E1007" s="246"/>
      <c r="F1007" s="246"/>
      <c r="G1007" s="246"/>
      <c r="H1007" s="246"/>
      <c r="I1007" s="246"/>
      <c r="J1007" s="246"/>
      <c r="K1007" s="246"/>
      <c r="L1007" s="246"/>
      <c r="M1007" s="246"/>
      <c r="N1007" s="246"/>
      <c r="O1007" s="246"/>
      <c r="P1007" s="246"/>
      <c r="Q1007" s="246"/>
      <c r="R1007" s="246"/>
      <c r="S1007" s="197"/>
      <c r="T1007" s="197"/>
    </row>
    <row r="1008" spans="1:20" ht="13.2">
      <c r="A1008" s="244"/>
      <c r="B1008" s="244"/>
      <c r="C1008" s="245"/>
      <c r="D1008" s="200"/>
      <c r="E1008" s="246"/>
      <c r="F1008" s="246"/>
      <c r="G1008" s="246"/>
      <c r="H1008" s="246"/>
      <c r="I1008" s="246"/>
      <c r="J1008" s="246"/>
      <c r="K1008" s="246"/>
      <c r="L1008" s="246"/>
      <c r="M1008" s="246"/>
      <c r="N1008" s="246"/>
      <c r="O1008" s="246"/>
      <c r="P1008" s="246"/>
      <c r="Q1008" s="246"/>
      <c r="R1008" s="246"/>
      <c r="S1008" s="197"/>
      <c r="T1008" s="197"/>
    </row>
    <row r="1009" spans="1:20" ht="13.2">
      <c r="A1009" s="244"/>
      <c r="B1009" s="244"/>
      <c r="C1009" s="245"/>
      <c r="D1009" s="200"/>
      <c r="E1009" s="246"/>
      <c r="F1009" s="246"/>
      <c r="G1009" s="246"/>
      <c r="H1009" s="246"/>
      <c r="I1009" s="246"/>
      <c r="J1009" s="246"/>
      <c r="K1009" s="246"/>
      <c r="L1009" s="246"/>
      <c r="M1009" s="246"/>
      <c r="N1009" s="246"/>
      <c r="O1009" s="246"/>
      <c r="P1009" s="246"/>
      <c r="Q1009" s="246"/>
      <c r="R1009" s="246"/>
      <c r="S1009" s="197"/>
      <c r="T1009" s="197"/>
    </row>
    <row r="1010" spans="1:20" ht="13.2">
      <c r="A1010" s="244"/>
      <c r="B1010" s="244"/>
      <c r="C1010" s="245"/>
      <c r="D1010" s="200"/>
      <c r="E1010" s="246"/>
      <c r="F1010" s="246"/>
      <c r="G1010" s="246"/>
      <c r="H1010" s="246"/>
      <c r="I1010" s="246"/>
      <c r="J1010" s="246"/>
      <c r="K1010" s="246"/>
      <c r="L1010" s="246"/>
      <c r="M1010" s="246"/>
      <c r="N1010" s="246"/>
      <c r="O1010" s="246"/>
      <c r="P1010" s="246"/>
      <c r="Q1010" s="246"/>
      <c r="R1010" s="246"/>
      <c r="S1010" s="197"/>
      <c r="T1010" s="197"/>
    </row>
    <row r="1011" spans="1:20" ht="13.2">
      <c r="A1011" s="244"/>
      <c r="B1011" s="244"/>
      <c r="C1011" s="245"/>
      <c r="D1011" s="200"/>
      <c r="E1011" s="246"/>
      <c r="F1011" s="246"/>
      <c r="G1011" s="246"/>
      <c r="H1011" s="246"/>
      <c r="I1011" s="246"/>
      <c r="J1011" s="246"/>
      <c r="K1011" s="246"/>
      <c r="L1011" s="246"/>
      <c r="M1011" s="246"/>
      <c r="N1011" s="246"/>
      <c r="O1011" s="246"/>
      <c r="P1011" s="246"/>
      <c r="Q1011" s="246"/>
      <c r="R1011" s="246"/>
      <c r="S1011" s="197"/>
      <c r="T1011" s="197"/>
    </row>
    <row r="1012" spans="1:20" ht="13.2">
      <c r="A1012" s="244"/>
      <c r="B1012" s="244"/>
      <c r="C1012" s="245"/>
      <c r="D1012" s="200"/>
      <c r="E1012" s="246"/>
      <c r="F1012" s="246"/>
      <c r="G1012" s="246"/>
      <c r="H1012" s="246"/>
      <c r="I1012" s="246"/>
      <c r="J1012" s="246"/>
      <c r="K1012" s="246"/>
      <c r="L1012" s="246"/>
      <c r="M1012" s="246"/>
      <c r="N1012" s="246"/>
      <c r="O1012" s="246"/>
      <c r="P1012" s="246"/>
      <c r="Q1012" s="246"/>
      <c r="R1012" s="246"/>
      <c r="S1012" s="197"/>
      <c r="T1012" s="197"/>
    </row>
    <row r="1013" spans="1:20" ht="13.2">
      <c r="A1013" s="244"/>
      <c r="B1013" s="244"/>
      <c r="C1013" s="245"/>
      <c r="D1013" s="200"/>
      <c r="E1013" s="246"/>
      <c r="F1013" s="246"/>
      <c r="G1013" s="246"/>
      <c r="H1013" s="246"/>
      <c r="I1013" s="246"/>
      <c r="J1013" s="246"/>
      <c r="K1013" s="246"/>
      <c r="L1013" s="246"/>
      <c r="M1013" s="246"/>
      <c r="N1013" s="246"/>
      <c r="O1013" s="246"/>
      <c r="P1013" s="246"/>
      <c r="Q1013" s="246"/>
      <c r="R1013" s="246"/>
      <c r="S1013" s="197"/>
      <c r="T1013" s="197"/>
    </row>
    <row r="1014" spans="1:20" ht="13.2">
      <c r="A1014" s="244"/>
      <c r="B1014" s="244"/>
      <c r="C1014" s="245"/>
      <c r="D1014" s="200"/>
      <c r="E1014" s="246"/>
      <c r="F1014" s="246"/>
      <c r="G1014" s="246"/>
      <c r="H1014" s="246"/>
      <c r="I1014" s="246"/>
      <c r="J1014" s="246"/>
      <c r="K1014" s="246"/>
      <c r="L1014" s="246"/>
      <c r="M1014" s="246"/>
      <c r="N1014" s="246"/>
      <c r="O1014" s="246"/>
      <c r="P1014" s="246"/>
      <c r="Q1014" s="246"/>
      <c r="R1014" s="246"/>
      <c r="S1014" s="197"/>
      <c r="T1014" s="197"/>
    </row>
    <row r="1015" spans="1:20" ht="13.2">
      <c r="A1015" s="244"/>
      <c r="B1015" s="244"/>
      <c r="C1015" s="245"/>
      <c r="D1015" s="200"/>
      <c r="E1015" s="246"/>
      <c r="F1015" s="246"/>
      <c r="G1015" s="246"/>
      <c r="H1015" s="246"/>
      <c r="I1015" s="246"/>
      <c r="J1015" s="246"/>
      <c r="K1015" s="246"/>
      <c r="L1015" s="246"/>
      <c r="M1015" s="246"/>
      <c r="N1015" s="246"/>
      <c r="O1015" s="246"/>
      <c r="P1015" s="246"/>
      <c r="Q1015" s="246"/>
      <c r="R1015" s="246"/>
      <c r="S1015" s="197"/>
      <c r="T1015" s="197"/>
    </row>
    <row r="1016" spans="1:20" ht="13.2">
      <c r="A1016" s="244"/>
      <c r="B1016" s="244"/>
      <c r="C1016" s="245"/>
      <c r="D1016" s="200"/>
      <c r="E1016" s="246"/>
      <c r="F1016" s="246"/>
      <c r="G1016" s="246"/>
      <c r="H1016" s="246"/>
      <c r="I1016" s="246"/>
      <c r="J1016" s="246"/>
      <c r="K1016" s="246"/>
      <c r="L1016" s="246"/>
      <c r="M1016" s="246"/>
      <c r="N1016" s="246"/>
      <c r="O1016" s="246"/>
      <c r="P1016" s="246"/>
      <c r="Q1016" s="246"/>
      <c r="R1016" s="246"/>
      <c r="S1016" s="197"/>
      <c r="T1016" s="197"/>
    </row>
  </sheetData>
  <mergeCells count="14">
    <mergeCell ref="I190:J190"/>
    <mergeCell ref="I192:J192"/>
    <mergeCell ref="D1:R1"/>
    <mergeCell ref="D3:R3"/>
    <mergeCell ref="D16:R16"/>
    <mergeCell ref="D63:R63"/>
    <mergeCell ref="D66:R66"/>
    <mergeCell ref="D69:R69"/>
    <mergeCell ref="D156:R156"/>
    <mergeCell ref="D161:R161"/>
    <mergeCell ref="D169:R169"/>
    <mergeCell ref="D180:R180"/>
    <mergeCell ref="D183:R183"/>
    <mergeCell ref="D186:R186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T1014"/>
  <sheetViews>
    <sheetView workbookViewId="0">
      <pane ySplit="5" topLeftCell="A6" activePane="bottomLeft" state="frozen"/>
      <selection pane="bottomLeft" activeCell="B7" sqref="B7"/>
    </sheetView>
  </sheetViews>
  <sheetFormatPr defaultColWidth="12.5546875" defaultRowHeight="15.75" customHeight="1" outlineLevelRow="1" outlineLevelCol="1"/>
  <cols>
    <col min="1" max="1" width="12.44140625" hidden="1" customWidth="1" outlineLevel="1"/>
    <col min="2" max="2" width="11.33203125" hidden="1" customWidth="1" outlineLevel="1"/>
    <col min="3" max="3" width="13.5546875" hidden="1" customWidth="1" outlineLevel="1"/>
    <col min="4" max="4" width="38.5546875" customWidth="1" collapsed="1"/>
    <col min="6" max="6" width="12.88671875" customWidth="1"/>
  </cols>
  <sheetData>
    <row r="1" spans="1:20" ht="17.399999999999999">
      <c r="A1" s="135"/>
      <c r="B1" s="135"/>
      <c r="C1" s="136"/>
      <c r="D1" s="345" t="str">
        <f>'4611010'!D1</f>
        <v>Розрахунок до кошторису по загальному фонду на 2024 рік по галузі "Освіта" Подільського району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54"/>
      <c r="T1" s="54"/>
    </row>
    <row r="2" spans="1:20" ht="13.8">
      <c r="A2" s="137"/>
      <c r="B2" s="137"/>
      <c r="C2" s="138"/>
      <c r="D2" s="55"/>
      <c r="E2" s="56"/>
      <c r="F2" s="56"/>
      <c r="G2" s="56"/>
      <c r="H2" s="56"/>
      <c r="I2" s="56"/>
      <c r="J2" s="56"/>
      <c r="K2" s="56"/>
      <c r="L2" s="56"/>
      <c r="M2" s="56"/>
      <c r="N2" s="57"/>
      <c r="O2" s="57"/>
      <c r="P2" s="57"/>
      <c r="Q2" s="57"/>
      <c r="R2" s="57"/>
      <c r="S2" s="58"/>
      <c r="T2" s="58"/>
    </row>
    <row r="3" spans="1:20" ht="13.8">
      <c r="A3" s="137"/>
      <c r="B3" s="137"/>
      <c r="C3" s="138"/>
      <c r="D3" s="346" t="s">
        <v>325</v>
      </c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58"/>
      <c r="T3" s="58"/>
    </row>
    <row r="4" spans="1:20" ht="13.8">
      <c r="A4" s="137"/>
      <c r="B4" s="137"/>
      <c r="C4" s="138"/>
      <c r="D4" s="55"/>
      <c r="E4" s="56"/>
      <c r="F4" s="56"/>
      <c r="G4" s="56"/>
      <c r="H4" s="56"/>
      <c r="I4" s="56"/>
      <c r="J4" s="56"/>
      <c r="K4" s="56"/>
      <c r="L4" s="56"/>
      <c r="M4" s="56"/>
      <c r="N4" s="57"/>
      <c r="O4" s="57"/>
      <c r="P4" s="57"/>
      <c r="Q4" s="57"/>
      <c r="R4" s="57" t="s">
        <v>1</v>
      </c>
      <c r="S4" s="58"/>
      <c r="T4" s="58"/>
    </row>
    <row r="5" spans="1:20" ht="27.6">
      <c r="A5" s="139"/>
      <c r="B5" s="139"/>
      <c r="C5" s="140" t="s">
        <v>241</v>
      </c>
      <c r="D5" s="182" t="s">
        <v>2</v>
      </c>
      <c r="E5" s="183">
        <v>4611142</v>
      </c>
      <c r="F5" s="183" t="s">
        <v>259</v>
      </c>
      <c r="G5" s="183" t="s">
        <v>260</v>
      </c>
      <c r="H5" s="183" t="s">
        <v>261</v>
      </c>
      <c r="I5" s="183" t="s">
        <v>262</v>
      </c>
      <c r="J5" s="183" t="s">
        <v>263</v>
      </c>
      <c r="K5" s="183" t="s">
        <v>264</v>
      </c>
      <c r="L5" s="183" t="s">
        <v>265</v>
      </c>
      <c r="M5" s="183" t="s">
        <v>266</v>
      </c>
      <c r="N5" s="183" t="s">
        <v>267</v>
      </c>
      <c r="O5" s="183" t="s">
        <v>268</v>
      </c>
      <c r="P5" s="183" t="s">
        <v>269</v>
      </c>
      <c r="Q5" s="183" t="s">
        <v>270</v>
      </c>
      <c r="R5" s="59" t="s">
        <v>13</v>
      </c>
      <c r="S5" s="58"/>
      <c r="T5" s="58"/>
    </row>
    <row r="6" spans="1:20" ht="15.6">
      <c r="A6" s="142"/>
      <c r="B6" s="142"/>
      <c r="C6" s="105"/>
      <c r="D6" s="144" t="s">
        <v>242</v>
      </c>
      <c r="E6" s="145" t="e">
        <f t="shared" ref="E6:M6" si="0">E7+E8</f>
        <v>#REF!</v>
      </c>
      <c r="F6" s="145">
        <f t="shared" si="0"/>
        <v>5.5299999999999994</v>
      </c>
      <c r="G6" s="145">
        <f t="shared" si="0"/>
        <v>9.0500000000000007</v>
      </c>
      <c r="H6" s="145">
        <f t="shared" si="0"/>
        <v>5.43</v>
      </c>
      <c r="I6" s="145">
        <f t="shared" si="0"/>
        <v>5.43</v>
      </c>
      <c r="J6" s="145">
        <f t="shared" si="0"/>
        <v>1.81</v>
      </c>
      <c r="K6" s="145">
        <f t="shared" si="0"/>
        <v>3.72</v>
      </c>
      <c r="L6" s="145">
        <f t="shared" si="0"/>
        <v>5.43</v>
      </c>
      <c r="M6" s="145">
        <f t="shared" si="0"/>
        <v>3.62</v>
      </c>
      <c r="N6" s="145"/>
      <c r="O6" s="145"/>
      <c r="P6" s="145"/>
      <c r="Q6" s="145">
        <f t="shared" ref="Q6:R6" si="1">Q7+Q8</f>
        <v>0</v>
      </c>
      <c r="R6" s="145">
        <f t="shared" si="1"/>
        <v>56.309999999999995</v>
      </c>
      <c r="S6" s="65" t="e">
        <f>#REF!</f>
        <v>#REF!</v>
      </c>
      <c r="T6" s="146"/>
    </row>
    <row r="7" spans="1:20" ht="15.6" collapsed="1">
      <c r="A7" s="142" t="s">
        <v>243</v>
      </c>
      <c r="B7" s="142">
        <f>1465503.625</f>
        <v>1465503.625</v>
      </c>
      <c r="C7" s="104">
        <f>R7+R8</f>
        <v>56.309999999999995</v>
      </c>
      <c r="D7" s="63" t="s">
        <v>25</v>
      </c>
      <c r="E7" s="64" t="e">
        <f t="shared" ref="E7:Q7" si="2">E9+E10+E62+E65+E68+E155+E158+E166+E177+E180+E183+E186</f>
        <v>#REF!</v>
      </c>
      <c r="F7" s="64">
        <f t="shared" si="2"/>
        <v>5.5299999999999994</v>
      </c>
      <c r="G7" s="64">
        <f t="shared" si="2"/>
        <v>9.0500000000000007</v>
      </c>
      <c r="H7" s="64">
        <f t="shared" si="2"/>
        <v>5.43</v>
      </c>
      <c r="I7" s="64">
        <f t="shared" si="2"/>
        <v>5.43</v>
      </c>
      <c r="J7" s="64">
        <f t="shared" si="2"/>
        <v>1.81</v>
      </c>
      <c r="K7" s="64">
        <f t="shared" si="2"/>
        <v>3.72</v>
      </c>
      <c r="L7" s="64">
        <f t="shared" si="2"/>
        <v>5.43</v>
      </c>
      <c r="M7" s="64">
        <f t="shared" si="2"/>
        <v>3.62</v>
      </c>
      <c r="N7" s="64">
        <f t="shared" si="2"/>
        <v>7.24</v>
      </c>
      <c r="O7" s="64">
        <f t="shared" si="2"/>
        <v>7.24</v>
      </c>
      <c r="P7" s="64">
        <f t="shared" si="2"/>
        <v>1.81</v>
      </c>
      <c r="Q7" s="64">
        <f t="shared" si="2"/>
        <v>0</v>
      </c>
      <c r="R7" s="66">
        <f t="shared" ref="R7:R12" si="3">SUM(F7:Q7)</f>
        <v>56.309999999999995</v>
      </c>
      <c r="S7" s="65" t="e">
        <f>M7+L7+K7+J7+I7+H7+G7+F7+E7</f>
        <v>#REF!</v>
      </c>
      <c r="T7" s="65" t="e">
        <f t="shared" ref="T7:T12" si="4">S7-R7</f>
        <v>#REF!</v>
      </c>
    </row>
    <row r="8" spans="1:20" ht="15.6" hidden="1" outlineLevel="1">
      <c r="A8" s="142"/>
      <c r="B8" s="148">
        <f>395193.756+978.3</f>
        <v>396172.05599999998</v>
      </c>
      <c r="C8" s="148">
        <f>B7-C7</f>
        <v>1465447.3149999999</v>
      </c>
      <c r="D8" s="63" t="s">
        <v>26</v>
      </c>
      <c r="E8" s="64" t="e">
        <f t="shared" ref="E8:M8" si="5">E11+E12+E179</f>
        <v>#REF!</v>
      </c>
      <c r="F8" s="64">
        <f t="shared" si="5"/>
        <v>0</v>
      </c>
      <c r="G8" s="64">
        <f t="shared" si="5"/>
        <v>0</v>
      </c>
      <c r="H8" s="64">
        <f t="shared" si="5"/>
        <v>0</v>
      </c>
      <c r="I8" s="64">
        <f t="shared" si="5"/>
        <v>0</v>
      </c>
      <c r="J8" s="64">
        <f t="shared" si="5"/>
        <v>0</v>
      </c>
      <c r="K8" s="64">
        <f t="shared" si="5"/>
        <v>0</v>
      </c>
      <c r="L8" s="64">
        <f t="shared" si="5"/>
        <v>0</v>
      </c>
      <c r="M8" s="64">
        <f t="shared" si="5"/>
        <v>0</v>
      </c>
      <c r="N8" s="64"/>
      <c r="O8" s="64"/>
      <c r="P8" s="64"/>
      <c r="Q8" s="64">
        <f>Q11+Q12+Q179+Q36</f>
        <v>0</v>
      </c>
      <c r="R8" s="66">
        <f t="shared" si="3"/>
        <v>0</v>
      </c>
      <c r="S8" s="65" t="e">
        <f>M8+L8+K8+J8+I8+H8+G8+F8+E8+Q8</f>
        <v>#REF!</v>
      </c>
      <c r="T8" s="65" t="e">
        <f t="shared" si="4"/>
        <v>#REF!</v>
      </c>
    </row>
    <row r="9" spans="1:20" ht="15.6" hidden="1" outlineLevel="1">
      <c r="A9" s="142">
        <f>F9+G9+H9+I9+J9+K9+L9</f>
        <v>0</v>
      </c>
      <c r="B9" s="148">
        <f t="shared" ref="B9:B12" si="6">R9-C9</f>
        <v>-602584.53399999999</v>
      </c>
      <c r="C9" s="142">
        <v>602584.53399999999</v>
      </c>
      <c r="D9" s="67" t="s">
        <v>27</v>
      </c>
      <c r="E9" s="68" t="e">
        <f>#REF!</f>
        <v>#REF!</v>
      </c>
      <c r="F9" s="68"/>
      <c r="G9" s="68"/>
      <c r="H9" s="68"/>
      <c r="I9" s="68"/>
      <c r="J9" s="68"/>
      <c r="K9" s="68"/>
      <c r="L9" s="68"/>
      <c r="M9" s="69"/>
      <c r="N9" s="69"/>
      <c r="O9" s="69"/>
      <c r="P9" s="69"/>
      <c r="Q9" s="69"/>
      <c r="R9" s="66">
        <f t="shared" si="3"/>
        <v>0</v>
      </c>
      <c r="S9" s="65" t="e">
        <f t="shared" ref="S9:S10" si="7">M9+L9+K9+J9+I9+H9+G9+F9+E9</f>
        <v>#REF!</v>
      </c>
      <c r="T9" s="65" t="e">
        <f t="shared" si="4"/>
        <v>#REF!</v>
      </c>
    </row>
    <row r="10" spans="1:20" ht="15.6" hidden="1" outlineLevel="1">
      <c r="A10" s="142"/>
      <c r="B10" s="148">
        <f t="shared" si="6"/>
        <v>-132568.598</v>
      </c>
      <c r="C10" s="142">
        <v>132568.598</v>
      </c>
      <c r="D10" s="70" t="s">
        <v>28</v>
      </c>
      <c r="E10" s="68" t="e">
        <f>#REF!</f>
        <v>#REF!</v>
      </c>
      <c r="F10" s="66">
        <f t="shared" ref="F10:Q10" si="8">ROUND(F9*0.22,0)</f>
        <v>0</v>
      </c>
      <c r="G10" s="66">
        <f t="shared" si="8"/>
        <v>0</v>
      </c>
      <c r="H10" s="66">
        <f t="shared" si="8"/>
        <v>0</v>
      </c>
      <c r="I10" s="66">
        <f t="shared" si="8"/>
        <v>0</v>
      </c>
      <c r="J10" s="66">
        <f t="shared" si="8"/>
        <v>0</v>
      </c>
      <c r="K10" s="66">
        <f t="shared" si="8"/>
        <v>0</v>
      </c>
      <c r="L10" s="66">
        <f t="shared" si="8"/>
        <v>0</v>
      </c>
      <c r="M10" s="66">
        <f t="shared" si="8"/>
        <v>0</v>
      </c>
      <c r="N10" s="66">
        <f t="shared" si="8"/>
        <v>0</v>
      </c>
      <c r="O10" s="66">
        <f t="shared" si="8"/>
        <v>0</v>
      </c>
      <c r="P10" s="66">
        <f t="shared" si="8"/>
        <v>0</v>
      </c>
      <c r="Q10" s="66">
        <f t="shared" si="8"/>
        <v>0</v>
      </c>
      <c r="R10" s="66">
        <f t="shared" si="3"/>
        <v>0</v>
      </c>
      <c r="S10" s="65" t="e">
        <f t="shared" si="7"/>
        <v>#REF!</v>
      </c>
      <c r="T10" s="65" t="e">
        <f t="shared" si="4"/>
        <v>#REF!</v>
      </c>
    </row>
    <row r="11" spans="1:20" ht="15.6" hidden="1" outlineLevel="1">
      <c r="A11" s="142"/>
      <c r="B11" s="148">
        <f t="shared" si="6"/>
        <v>-297141.7</v>
      </c>
      <c r="C11" s="142">
        <v>297141.7</v>
      </c>
      <c r="D11" s="67" t="s">
        <v>29</v>
      </c>
      <c r="E11" s="68" t="e">
        <f>#REF!</f>
        <v>#REF!</v>
      </c>
      <c r="F11" s="68"/>
      <c r="G11" s="68"/>
      <c r="H11" s="68"/>
      <c r="I11" s="69"/>
      <c r="J11" s="69"/>
      <c r="K11" s="69"/>
      <c r="L11" s="68"/>
      <c r="M11" s="69"/>
      <c r="N11" s="69"/>
      <c r="O11" s="69"/>
      <c r="P11" s="69"/>
      <c r="Q11" s="69"/>
      <c r="R11" s="66">
        <f t="shared" si="3"/>
        <v>0</v>
      </c>
      <c r="S11" s="65" t="e">
        <f t="shared" ref="S11:S12" si="9">M11+L11+K11+J11+I11+H11+G11+F11+E11+Q11</f>
        <v>#REF!</v>
      </c>
      <c r="T11" s="65" t="e">
        <f t="shared" si="4"/>
        <v>#REF!</v>
      </c>
    </row>
    <row r="12" spans="1:20" ht="15.6" hidden="1" outlineLevel="1">
      <c r="A12" s="142"/>
      <c r="B12" s="148">
        <f t="shared" si="6"/>
        <v>-65371.173999999999</v>
      </c>
      <c r="C12" s="142">
        <v>65371.173999999999</v>
      </c>
      <c r="D12" s="70" t="s">
        <v>28</v>
      </c>
      <c r="E12" s="68" t="e">
        <f>#REF!</f>
        <v>#REF!</v>
      </c>
      <c r="F12" s="66">
        <f t="shared" ref="F12:Q12" si="10">ROUND(F11*0.22,0)</f>
        <v>0</v>
      </c>
      <c r="G12" s="66">
        <f t="shared" si="10"/>
        <v>0</v>
      </c>
      <c r="H12" s="66">
        <f t="shared" si="10"/>
        <v>0</v>
      </c>
      <c r="I12" s="66">
        <f t="shared" si="10"/>
        <v>0</v>
      </c>
      <c r="J12" s="66">
        <f t="shared" si="10"/>
        <v>0</v>
      </c>
      <c r="K12" s="66">
        <f t="shared" si="10"/>
        <v>0</v>
      </c>
      <c r="L12" s="66">
        <f t="shared" si="10"/>
        <v>0</v>
      </c>
      <c r="M12" s="66">
        <f t="shared" si="10"/>
        <v>0</v>
      </c>
      <c r="N12" s="66">
        <f t="shared" si="10"/>
        <v>0</v>
      </c>
      <c r="O12" s="66">
        <f t="shared" si="10"/>
        <v>0</v>
      </c>
      <c r="P12" s="66">
        <f t="shared" si="10"/>
        <v>0</v>
      </c>
      <c r="Q12" s="66">
        <f t="shared" si="10"/>
        <v>0</v>
      </c>
      <c r="R12" s="66">
        <f t="shared" si="3"/>
        <v>0</v>
      </c>
      <c r="S12" s="65" t="e">
        <f t="shared" si="9"/>
        <v>#REF!</v>
      </c>
      <c r="T12" s="65" t="e">
        <f t="shared" si="4"/>
        <v>#REF!</v>
      </c>
    </row>
    <row r="13" spans="1:20" ht="15" hidden="1" outlineLevel="1">
      <c r="A13" s="142">
        <f>A11-A12</f>
        <v>0</v>
      </c>
      <c r="B13" s="139"/>
      <c r="C13" s="140"/>
      <c r="D13" s="149"/>
      <c r="E13" s="150" t="e">
        <f>ПОТРЕБА_2024!B8+ПОТРЕБА_2024!B10</f>
        <v>#REF!</v>
      </c>
      <c r="F13" s="150" t="e">
        <f>ПОТРЕБА_2024!C8+ПОТРЕБА_2024!C10</f>
        <v>#REF!</v>
      </c>
      <c r="G13" s="150" t="e">
        <f>ПОТРЕБА_2024!D8+ПОТРЕБА_2024!D10</f>
        <v>#REF!</v>
      </c>
      <c r="H13" s="150" t="e">
        <f>ПОТРЕБА_2024!E8+ПОТРЕБА_2024!E10</f>
        <v>#REF!</v>
      </c>
      <c r="I13" s="150" t="e">
        <f>ПОТРЕБА_2024!F8+ПОТРЕБА_2024!F10</f>
        <v>#REF!</v>
      </c>
      <c r="J13" s="150" t="e">
        <f>ПОТРЕБА_2024!G8+ПОТРЕБА_2024!G10</f>
        <v>#REF!</v>
      </c>
      <c r="K13" s="150" t="e">
        <f>ПОТРЕБА_2024!H8+ПОТРЕБА_2024!H10</f>
        <v>#REF!</v>
      </c>
      <c r="L13" s="150" t="e">
        <f>ПОТРЕБА_2024!I8+ПОТРЕБА_2024!I10</f>
        <v>#REF!</v>
      </c>
      <c r="M13" s="150">
        <f>ПОТРЕБА_2024!J8+ПОТРЕБА_2024!J10</f>
        <v>0</v>
      </c>
      <c r="N13" s="149"/>
      <c r="O13" s="149"/>
      <c r="P13" s="149"/>
      <c r="Q13" s="149"/>
      <c r="R13" s="150" t="e">
        <f>ПОТРЕБА_2024!L8+ПОТРЕБА_2024!L10</f>
        <v>#REF!</v>
      </c>
      <c r="S13" s="71"/>
      <c r="T13" s="71"/>
    </row>
    <row r="14" spans="1:20" ht="13.8" hidden="1" outlineLevel="1">
      <c r="A14" s="139" t="e">
        <f>A12/A13</f>
        <v>#DIV/0!</v>
      </c>
      <c r="B14" s="139"/>
      <c r="C14" s="140"/>
      <c r="D14" s="149"/>
      <c r="E14" s="150" t="e">
        <f t="shared" ref="E14:M14" si="11">E13-E9-E11</f>
        <v>#REF!</v>
      </c>
      <c r="F14" s="150" t="e">
        <f t="shared" si="11"/>
        <v>#REF!</v>
      </c>
      <c r="G14" s="150" t="e">
        <f t="shared" si="11"/>
        <v>#REF!</v>
      </c>
      <c r="H14" s="150" t="e">
        <f t="shared" si="11"/>
        <v>#REF!</v>
      </c>
      <c r="I14" s="150" t="e">
        <f t="shared" si="11"/>
        <v>#REF!</v>
      </c>
      <c r="J14" s="150" t="e">
        <f t="shared" si="11"/>
        <v>#REF!</v>
      </c>
      <c r="K14" s="150" t="e">
        <f t="shared" si="11"/>
        <v>#REF!</v>
      </c>
      <c r="L14" s="150" t="e">
        <f t="shared" si="11"/>
        <v>#REF!</v>
      </c>
      <c r="M14" s="150">
        <f t="shared" si="11"/>
        <v>0</v>
      </c>
      <c r="N14" s="149"/>
      <c r="O14" s="149"/>
      <c r="P14" s="149"/>
      <c r="Q14" s="149"/>
      <c r="R14" s="150" t="e">
        <f>R9-R13</f>
        <v>#REF!</v>
      </c>
      <c r="S14" s="71"/>
      <c r="T14" s="71"/>
    </row>
    <row r="15" spans="1:20" ht="13.8" hidden="1" outlineLevel="1">
      <c r="A15" s="139"/>
      <c r="B15" s="139"/>
      <c r="C15" s="140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71"/>
      <c r="T15" s="71"/>
    </row>
    <row r="16" spans="1:20" ht="15" hidden="1" outlineLevel="1">
      <c r="A16" s="142">
        <f>F62+F65+F155+F177+F183+F186</f>
        <v>5.5299999999999994</v>
      </c>
      <c r="B16" s="139"/>
      <c r="C16" s="140"/>
      <c r="D16" s="334" t="s">
        <v>30</v>
      </c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7"/>
      <c r="S16" s="71"/>
      <c r="T16" s="71"/>
    </row>
    <row r="17" spans="1:20" ht="13.8" hidden="1" outlineLevel="1">
      <c r="A17" s="151"/>
      <c r="B17" s="151"/>
      <c r="C17" s="152"/>
      <c r="D17" s="28" t="s">
        <v>31</v>
      </c>
      <c r="E17" s="72" t="e">
        <f>#REF!</f>
        <v>#REF!</v>
      </c>
      <c r="F17" s="73"/>
      <c r="G17" s="73"/>
      <c r="H17" s="73"/>
      <c r="I17" s="73"/>
      <c r="J17" s="73"/>
      <c r="K17" s="73"/>
      <c r="L17" s="73"/>
      <c r="M17" s="73"/>
      <c r="N17" s="74"/>
      <c r="O17" s="74"/>
      <c r="P17" s="74"/>
      <c r="Q17" s="74"/>
      <c r="R17" s="29">
        <f t="shared" ref="R17:R61" si="12">SUM(F17:Q17)</f>
        <v>0</v>
      </c>
      <c r="S17" s="30" t="e">
        <f t="shared" ref="S17:S62" si="13">M17+L17+K17+J17+I17+H17+G17+F17+E17</f>
        <v>#REF!</v>
      </c>
      <c r="T17" s="30" t="e">
        <f t="shared" ref="T17:T62" si="14">S17-R17</f>
        <v>#REF!</v>
      </c>
    </row>
    <row r="18" spans="1:20" ht="13.8" hidden="1" outlineLevel="1">
      <c r="A18" s="151"/>
      <c r="B18" s="151"/>
      <c r="C18" s="152"/>
      <c r="D18" s="28" t="s">
        <v>32</v>
      </c>
      <c r="E18" s="72" t="e">
        <f>#REF!</f>
        <v>#REF!</v>
      </c>
      <c r="F18" s="73"/>
      <c r="G18" s="73"/>
      <c r="H18" s="73"/>
      <c r="I18" s="73"/>
      <c r="J18" s="73"/>
      <c r="K18" s="73"/>
      <c r="L18" s="73"/>
      <c r="M18" s="73"/>
      <c r="N18" s="74"/>
      <c r="O18" s="74"/>
      <c r="P18" s="74"/>
      <c r="Q18" s="74"/>
      <c r="R18" s="29">
        <f t="shared" si="12"/>
        <v>0</v>
      </c>
      <c r="S18" s="30" t="e">
        <f t="shared" si="13"/>
        <v>#REF!</v>
      </c>
      <c r="T18" s="30" t="e">
        <f t="shared" si="14"/>
        <v>#REF!</v>
      </c>
    </row>
    <row r="19" spans="1:20" ht="13.8" hidden="1" outlineLevel="1">
      <c r="A19" s="151"/>
      <c r="B19" s="151"/>
      <c r="C19" s="152"/>
      <c r="D19" s="28" t="s">
        <v>290</v>
      </c>
      <c r="E19" s="72" t="e">
        <f>#REF!</f>
        <v>#REF!</v>
      </c>
      <c r="F19" s="75"/>
      <c r="G19" s="75"/>
      <c r="H19" s="73"/>
      <c r="I19" s="73"/>
      <c r="J19" s="73"/>
      <c r="K19" s="73"/>
      <c r="L19" s="73"/>
      <c r="M19" s="73"/>
      <c r="N19" s="74"/>
      <c r="O19" s="74"/>
      <c r="P19" s="74"/>
      <c r="Q19" s="74"/>
      <c r="R19" s="29">
        <f t="shared" si="12"/>
        <v>0</v>
      </c>
      <c r="S19" s="30" t="e">
        <f t="shared" si="13"/>
        <v>#REF!</v>
      </c>
      <c r="T19" s="30" t="e">
        <f t="shared" si="14"/>
        <v>#REF!</v>
      </c>
    </row>
    <row r="20" spans="1:20" ht="27.6" hidden="1" outlineLevel="1">
      <c r="A20" s="151"/>
      <c r="B20" s="151"/>
      <c r="C20" s="152"/>
      <c r="D20" s="28" t="s">
        <v>34</v>
      </c>
      <c r="E20" s="72" t="e">
        <f>#REF!</f>
        <v>#REF!</v>
      </c>
      <c r="F20" s="75"/>
      <c r="G20" s="75"/>
      <c r="H20" s="75"/>
      <c r="I20" s="73"/>
      <c r="J20" s="75"/>
      <c r="K20" s="73"/>
      <c r="L20" s="75"/>
      <c r="M20" s="73"/>
      <c r="N20" s="74"/>
      <c r="O20" s="74"/>
      <c r="P20" s="74"/>
      <c r="Q20" s="74"/>
      <c r="R20" s="29">
        <f t="shared" si="12"/>
        <v>0</v>
      </c>
      <c r="S20" s="30" t="e">
        <f t="shared" si="13"/>
        <v>#REF!</v>
      </c>
      <c r="T20" s="30" t="e">
        <f t="shared" si="14"/>
        <v>#REF!</v>
      </c>
    </row>
    <row r="21" spans="1:20" ht="13.8" hidden="1" outlineLevel="1">
      <c r="A21" s="151"/>
      <c r="B21" s="151"/>
      <c r="C21" s="152"/>
      <c r="D21" s="28" t="s">
        <v>35</v>
      </c>
      <c r="E21" s="72" t="e">
        <f>#REF!</f>
        <v>#REF!</v>
      </c>
      <c r="F21" s="73"/>
      <c r="G21" s="73"/>
      <c r="H21" s="73"/>
      <c r="I21" s="73"/>
      <c r="J21" s="75"/>
      <c r="K21" s="75"/>
      <c r="L21" s="73"/>
      <c r="M21" s="73"/>
      <c r="N21" s="74"/>
      <c r="O21" s="74"/>
      <c r="P21" s="74"/>
      <c r="Q21" s="74"/>
      <c r="R21" s="29">
        <f t="shared" si="12"/>
        <v>0</v>
      </c>
      <c r="S21" s="30" t="e">
        <f t="shared" si="13"/>
        <v>#REF!</v>
      </c>
      <c r="T21" s="30" t="e">
        <f t="shared" si="14"/>
        <v>#REF!</v>
      </c>
    </row>
    <row r="22" spans="1:20" ht="13.8" hidden="1" outlineLevel="1">
      <c r="A22" s="151"/>
      <c r="B22" s="151"/>
      <c r="C22" s="152"/>
      <c r="D22" s="28" t="s">
        <v>291</v>
      </c>
      <c r="E22" s="72" t="e">
        <f>#REF!</f>
        <v>#REF!</v>
      </c>
      <c r="F22" s="75"/>
      <c r="G22" s="75"/>
      <c r="H22" s="75"/>
      <c r="I22" s="73"/>
      <c r="J22" s="75"/>
      <c r="K22" s="75"/>
      <c r="L22" s="75"/>
      <c r="M22" s="73"/>
      <c r="N22" s="74"/>
      <c r="O22" s="74"/>
      <c r="P22" s="74"/>
      <c r="Q22" s="74"/>
      <c r="R22" s="29">
        <f t="shared" si="12"/>
        <v>0</v>
      </c>
      <c r="S22" s="30" t="e">
        <f t="shared" si="13"/>
        <v>#REF!</v>
      </c>
      <c r="T22" s="30" t="e">
        <f t="shared" si="14"/>
        <v>#REF!</v>
      </c>
    </row>
    <row r="23" spans="1:20" ht="13.8" hidden="1" outlineLevel="1">
      <c r="A23" s="151"/>
      <c r="B23" s="151"/>
      <c r="C23" s="152"/>
      <c r="D23" s="77" t="s">
        <v>37</v>
      </c>
      <c r="E23" s="72" t="e">
        <f>#REF!</f>
        <v>#REF!</v>
      </c>
      <c r="F23" s="75"/>
      <c r="G23" s="75"/>
      <c r="H23" s="75"/>
      <c r="I23" s="73"/>
      <c r="J23" s="75"/>
      <c r="K23" s="75"/>
      <c r="L23" s="75"/>
      <c r="M23" s="73"/>
      <c r="N23" s="74"/>
      <c r="O23" s="74"/>
      <c r="P23" s="74"/>
      <c r="Q23" s="74"/>
      <c r="R23" s="29">
        <f t="shared" si="12"/>
        <v>0</v>
      </c>
      <c r="S23" s="30" t="e">
        <f t="shared" si="13"/>
        <v>#REF!</v>
      </c>
      <c r="T23" s="30" t="e">
        <f t="shared" si="14"/>
        <v>#REF!</v>
      </c>
    </row>
    <row r="24" spans="1:20" ht="27.6" hidden="1" outlineLevel="1">
      <c r="A24" s="151"/>
      <c r="B24" s="151"/>
      <c r="C24" s="152"/>
      <c r="D24" s="28" t="s">
        <v>38</v>
      </c>
      <c r="E24" s="72" t="e">
        <f>#REF!</f>
        <v>#REF!</v>
      </c>
      <c r="F24" s="73"/>
      <c r="G24" s="75"/>
      <c r="H24" s="73"/>
      <c r="I24" s="73"/>
      <c r="J24" s="73"/>
      <c r="K24" s="73"/>
      <c r="L24" s="73"/>
      <c r="M24" s="73"/>
      <c r="N24" s="74"/>
      <c r="O24" s="74"/>
      <c r="P24" s="74"/>
      <c r="Q24" s="74"/>
      <c r="R24" s="29">
        <f t="shared" si="12"/>
        <v>0</v>
      </c>
      <c r="S24" s="30" t="e">
        <f t="shared" si="13"/>
        <v>#REF!</v>
      </c>
      <c r="T24" s="30" t="e">
        <f t="shared" si="14"/>
        <v>#REF!</v>
      </c>
    </row>
    <row r="25" spans="1:20" ht="13.8" hidden="1" outlineLevel="1">
      <c r="A25" s="151"/>
      <c r="B25" s="151"/>
      <c r="C25" s="152"/>
      <c r="D25" s="28" t="s">
        <v>292</v>
      </c>
      <c r="E25" s="72" t="e">
        <f>#REF!</f>
        <v>#REF!</v>
      </c>
      <c r="F25" s="75"/>
      <c r="G25" s="75"/>
      <c r="H25" s="75"/>
      <c r="I25" s="73"/>
      <c r="J25" s="75"/>
      <c r="K25" s="73"/>
      <c r="L25" s="73"/>
      <c r="M25" s="73"/>
      <c r="N25" s="74"/>
      <c r="O25" s="74"/>
      <c r="P25" s="74"/>
      <c r="Q25" s="74"/>
      <c r="R25" s="29">
        <f t="shared" si="12"/>
        <v>0</v>
      </c>
      <c r="S25" s="30" t="e">
        <f t="shared" si="13"/>
        <v>#REF!</v>
      </c>
      <c r="T25" s="30" t="e">
        <f t="shared" si="14"/>
        <v>#REF!</v>
      </c>
    </row>
    <row r="26" spans="1:20" ht="27.6" hidden="1" outlineLevel="1">
      <c r="A26" s="151"/>
      <c r="B26" s="151"/>
      <c r="C26" s="152"/>
      <c r="D26" s="28" t="s">
        <v>40</v>
      </c>
      <c r="E26" s="72" t="e">
        <f>#REF!</f>
        <v>#REF!</v>
      </c>
      <c r="F26" s="75"/>
      <c r="G26" s="75"/>
      <c r="H26" s="75"/>
      <c r="I26" s="73"/>
      <c r="J26" s="75"/>
      <c r="K26" s="73"/>
      <c r="L26" s="73"/>
      <c r="M26" s="73"/>
      <c r="N26" s="74"/>
      <c r="O26" s="74"/>
      <c r="P26" s="74"/>
      <c r="Q26" s="74"/>
      <c r="R26" s="29">
        <f t="shared" si="12"/>
        <v>0</v>
      </c>
      <c r="S26" s="30" t="e">
        <f t="shared" si="13"/>
        <v>#REF!</v>
      </c>
      <c r="T26" s="30" t="e">
        <f t="shared" si="14"/>
        <v>#REF!</v>
      </c>
    </row>
    <row r="27" spans="1:20" ht="13.8" hidden="1" outlineLevel="1">
      <c r="A27" s="151"/>
      <c r="B27" s="151"/>
      <c r="C27" s="152"/>
      <c r="D27" s="28" t="s">
        <v>41</v>
      </c>
      <c r="E27" s="72" t="e">
        <f>#REF!</f>
        <v>#REF!</v>
      </c>
      <c r="F27" s="153"/>
      <c r="G27" s="73"/>
      <c r="H27" s="73"/>
      <c r="I27" s="73"/>
      <c r="J27" s="75"/>
      <c r="K27" s="73"/>
      <c r="L27" s="73"/>
      <c r="M27" s="73"/>
      <c r="N27" s="74"/>
      <c r="O27" s="74"/>
      <c r="P27" s="74"/>
      <c r="Q27" s="74"/>
      <c r="R27" s="29">
        <f t="shared" si="12"/>
        <v>0</v>
      </c>
      <c r="S27" s="30" t="e">
        <f t="shared" si="13"/>
        <v>#REF!</v>
      </c>
      <c r="T27" s="30" t="e">
        <f t="shared" si="14"/>
        <v>#REF!</v>
      </c>
    </row>
    <row r="28" spans="1:20" ht="13.8" hidden="1" outlineLevel="1">
      <c r="A28" s="151"/>
      <c r="B28" s="151"/>
      <c r="C28" s="152"/>
      <c r="D28" s="28" t="s">
        <v>42</v>
      </c>
      <c r="E28" s="72" t="e">
        <f>#REF!</f>
        <v>#REF!</v>
      </c>
      <c r="F28" s="75"/>
      <c r="G28" s="75"/>
      <c r="H28" s="75"/>
      <c r="I28" s="73"/>
      <c r="J28" s="75"/>
      <c r="K28" s="75"/>
      <c r="L28" s="75"/>
      <c r="M28" s="73"/>
      <c r="N28" s="74"/>
      <c r="O28" s="74"/>
      <c r="P28" s="74"/>
      <c r="Q28" s="74"/>
      <c r="R28" s="29">
        <f t="shared" si="12"/>
        <v>0</v>
      </c>
      <c r="S28" s="30" t="e">
        <f t="shared" si="13"/>
        <v>#REF!</v>
      </c>
      <c r="T28" s="30" t="e">
        <f t="shared" si="14"/>
        <v>#REF!</v>
      </c>
    </row>
    <row r="29" spans="1:20" ht="13.8" hidden="1" outlineLevel="1">
      <c r="A29" s="151"/>
      <c r="B29" s="151"/>
      <c r="C29" s="152"/>
      <c r="D29" s="28" t="s">
        <v>43</v>
      </c>
      <c r="E29" s="72" t="e">
        <f>#REF!</f>
        <v>#REF!</v>
      </c>
      <c r="F29" s="154"/>
      <c r="G29" s="73"/>
      <c r="H29" s="73"/>
      <c r="I29" s="73"/>
      <c r="J29" s="73"/>
      <c r="K29" s="73"/>
      <c r="L29" s="73"/>
      <c r="M29" s="73"/>
      <c r="N29" s="74"/>
      <c r="O29" s="74"/>
      <c r="P29" s="74"/>
      <c r="Q29" s="74"/>
      <c r="R29" s="29">
        <f t="shared" si="12"/>
        <v>0</v>
      </c>
      <c r="S29" s="30" t="e">
        <f t="shared" si="13"/>
        <v>#REF!</v>
      </c>
      <c r="T29" s="30" t="e">
        <f t="shared" si="14"/>
        <v>#REF!</v>
      </c>
    </row>
    <row r="30" spans="1:20" ht="27.6" hidden="1" outlineLevel="1">
      <c r="A30" s="151"/>
      <c r="B30" s="151"/>
      <c r="C30" s="152"/>
      <c r="D30" s="28" t="s">
        <v>44</v>
      </c>
      <c r="E30" s="72" t="e">
        <f>#REF!</f>
        <v>#REF!</v>
      </c>
      <c r="F30" s="73"/>
      <c r="G30" s="73"/>
      <c r="H30" s="73"/>
      <c r="I30" s="73"/>
      <c r="J30" s="73"/>
      <c r="K30" s="73"/>
      <c r="L30" s="73"/>
      <c r="M30" s="73"/>
      <c r="N30" s="74"/>
      <c r="O30" s="74"/>
      <c r="P30" s="74"/>
      <c r="Q30" s="74"/>
      <c r="R30" s="29">
        <f t="shared" si="12"/>
        <v>0</v>
      </c>
      <c r="S30" s="30" t="e">
        <f t="shared" si="13"/>
        <v>#REF!</v>
      </c>
      <c r="T30" s="30" t="e">
        <f t="shared" si="14"/>
        <v>#REF!</v>
      </c>
    </row>
    <row r="31" spans="1:20" ht="13.8" hidden="1" outlineLevel="1">
      <c r="A31" s="151"/>
      <c r="B31" s="151"/>
      <c r="C31" s="152"/>
      <c r="D31" s="28" t="s">
        <v>45</v>
      </c>
      <c r="E31" s="72" t="e">
        <f>#REF!</f>
        <v>#REF!</v>
      </c>
      <c r="F31" s="153"/>
      <c r="G31" s="73"/>
      <c r="H31" s="73"/>
      <c r="I31" s="73"/>
      <c r="J31" s="73"/>
      <c r="K31" s="75"/>
      <c r="L31" s="73"/>
      <c r="M31" s="73"/>
      <c r="N31" s="74"/>
      <c r="O31" s="74"/>
      <c r="P31" s="74"/>
      <c r="Q31" s="74"/>
      <c r="R31" s="29">
        <f t="shared" si="12"/>
        <v>0</v>
      </c>
      <c r="S31" s="30" t="e">
        <f t="shared" si="13"/>
        <v>#REF!</v>
      </c>
      <c r="T31" s="30" t="e">
        <f t="shared" si="14"/>
        <v>#REF!</v>
      </c>
    </row>
    <row r="32" spans="1:20" ht="27.6" hidden="1" outlineLevel="1">
      <c r="A32" s="151"/>
      <c r="B32" s="151"/>
      <c r="C32" s="152"/>
      <c r="D32" s="28" t="s">
        <v>46</v>
      </c>
      <c r="E32" s="72" t="e">
        <f>#REF!</f>
        <v>#REF!</v>
      </c>
      <c r="F32" s="75"/>
      <c r="G32" s="75"/>
      <c r="H32" s="75"/>
      <c r="I32" s="75"/>
      <c r="J32" s="73"/>
      <c r="K32" s="73"/>
      <c r="L32" s="75"/>
      <c r="M32" s="73"/>
      <c r="N32" s="74"/>
      <c r="O32" s="74"/>
      <c r="P32" s="74"/>
      <c r="Q32" s="74"/>
      <c r="R32" s="29">
        <f t="shared" si="12"/>
        <v>0</v>
      </c>
      <c r="S32" s="30" t="e">
        <f t="shared" si="13"/>
        <v>#REF!</v>
      </c>
      <c r="T32" s="30" t="e">
        <f t="shared" si="14"/>
        <v>#REF!</v>
      </c>
    </row>
    <row r="33" spans="1:20" ht="13.8" hidden="1" outlineLevel="1">
      <c r="A33" s="151"/>
      <c r="B33" s="151"/>
      <c r="C33" s="152"/>
      <c r="D33" s="28" t="s">
        <v>293</v>
      </c>
      <c r="E33" s="72" t="e">
        <f>#REF!</f>
        <v>#REF!</v>
      </c>
      <c r="F33" s="153"/>
      <c r="G33" s="73"/>
      <c r="H33" s="73"/>
      <c r="I33" s="73"/>
      <c r="J33" s="73"/>
      <c r="K33" s="73"/>
      <c r="L33" s="73"/>
      <c r="M33" s="73"/>
      <c r="N33" s="74"/>
      <c r="O33" s="74"/>
      <c r="P33" s="74"/>
      <c r="Q33" s="74"/>
      <c r="R33" s="29">
        <f t="shared" si="12"/>
        <v>0</v>
      </c>
      <c r="S33" s="30" t="e">
        <f t="shared" si="13"/>
        <v>#REF!</v>
      </c>
      <c r="T33" s="30" t="e">
        <f t="shared" si="14"/>
        <v>#REF!</v>
      </c>
    </row>
    <row r="34" spans="1:20" ht="27.6" hidden="1" outlineLevel="1">
      <c r="A34" s="151"/>
      <c r="B34" s="151"/>
      <c r="C34" s="152"/>
      <c r="D34" s="28" t="s">
        <v>48</v>
      </c>
      <c r="E34" s="72" t="e">
        <f>#REF!</f>
        <v>#REF!</v>
      </c>
      <c r="F34" s="153"/>
      <c r="G34" s="73"/>
      <c r="H34" s="73"/>
      <c r="I34" s="73"/>
      <c r="J34" s="73"/>
      <c r="K34" s="73"/>
      <c r="L34" s="73"/>
      <c r="M34" s="73"/>
      <c r="N34" s="74"/>
      <c r="O34" s="74"/>
      <c r="P34" s="74"/>
      <c r="Q34" s="74"/>
      <c r="R34" s="29">
        <f t="shared" si="12"/>
        <v>0</v>
      </c>
      <c r="S34" s="30" t="e">
        <f t="shared" si="13"/>
        <v>#REF!</v>
      </c>
      <c r="T34" s="30" t="e">
        <f t="shared" si="14"/>
        <v>#REF!</v>
      </c>
    </row>
    <row r="35" spans="1:20" ht="41.4" hidden="1" outlineLevel="1">
      <c r="A35" s="151"/>
      <c r="B35" s="151"/>
      <c r="C35" s="152"/>
      <c r="D35" s="28" t="s">
        <v>49</v>
      </c>
      <c r="E35" s="72" t="e">
        <f>#REF!</f>
        <v>#REF!</v>
      </c>
      <c r="F35" s="75"/>
      <c r="G35" s="75"/>
      <c r="H35" s="75"/>
      <c r="I35" s="75"/>
      <c r="J35" s="75"/>
      <c r="K35" s="75"/>
      <c r="L35" s="73"/>
      <c r="M35" s="73"/>
      <c r="N35" s="74"/>
      <c r="O35" s="74"/>
      <c r="P35" s="74"/>
      <c r="Q35" s="74"/>
      <c r="R35" s="29">
        <f t="shared" si="12"/>
        <v>0</v>
      </c>
      <c r="S35" s="30" t="e">
        <f t="shared" si="13"/>
        <v>#REF!</v>
      </c>
      <c r="T35" s="30" t="e">
        <f t="shared" si="14"/>
        <v>#REF!</v>
      </c>
    </row>
    <row r="36" spans="1:20" ht="27.6" hidden="1" outlineLevel="1">
      <c r="A36" s="151"/>
      <c r="B36" s="151"/>
      <c r="C36" s="152"/>
      <c r="D36" s="28" t="s">
        <v>245</v>
      </c>
      <c r="E36" s="72" t="e">
        <f>#REF!</f>
        <v>#REF!</v>
      </c>
      <c r="F36" s="153"/>
      <c r="G36" s="75"/>
      <c r="H36" s="75"/>
      <c r="I36" s="73"/>
      <c r="J36" s="73"/>
      <c r="K36" s="73"/>
      <c r="L36" s="75"/>
      <c r="M36" s="73"/>
      <c r="N36" s="75"/>
      <c r="O36" s="75"/>
      <c r="P36" s="75"/>
      <c r="Q36" s="75"/>
      <c r="R36" s="29">
        <f t="shared" si="12"/>
        <v>0</v>
      </c>
      <c r="S36" s="30" t="e">
        <f t="shared" si="13"/>
        <v>#REF!</v>
      </c>
      <c r="T36" s="30" t="e">
        <f t="shared" si="14"/>
        <v>#REF!</v>
      </c>
    </row>
    <row r="37" spans="1:20" ht="13.8" hidden="1" outlineLevel="1">
      <c r="A37" s="151"/>
      <c r="B37" s="151"/>
      <c r="C37" s="152"/>
      <c r="D37" s="28" t="s">
        <v>51</v>
      </c>
      <c r="E37" s="72" t="e">
        <f>#REF!</f>
        <v>#REF!</v>
      </c>
      <c r="F37" s="75"/>
      <c r="G37" s="75"/>
      <c r="H37" s="75"/>
      <c r="I37" s="73"/>
      <c r="J37" s="75"/>
      <c r="K37" s="75"/>
      <c r="L37" s="73"/>
      <c r="M37" s="73"/>
      <c r="N37" s="74"/>
      <c r="O37" s="74"/>
      <c r="P37" s="74"/>
      <c r="Q37" s="74"/>
      <c r="R37" s="29">
        <f t="shared" si="12"/>
        <v>0</v>
      </c>
      <c r="S37" s="30" t="e">
        <f t="shared" si="13"/>
        <v>#REF!</v>
      </c>
      <c r="T37" s="30" t="e">
        <f t="shared" si="14"/>
        <v>#REF!</v>
      </c>
    </row>
    <row r="38" spans="1:20" ht="13.8" hidden="1" outlineLevel="1">
      <c r="A38" s="151"/>
      <c r="B38" s="151"/>
      <c r="C38" s="152"/>
      <c r="D38" s="28" t="s">
        <v>52</v>
      </c>
      <c r="E38" s="72" t="e">
        <f>#REF!</f>
        <v>#REF!</v>
      </c>
      <c r="F38" s="75"/>
      <c r="G38" s="75"/>
      <c r="H38" s="75"/>
      <c r="I38" s="73"/>
      <c r="J38" s="73"/>
      <c r="K38" s="73"/>
      <c r="L38" s="73"/>
      <c r="M38" s="73"/>
      <c r="N38" s="74"/>
      <c r="O38" s="74"/>
      <c r="P38" s="74"/>
      <c r="Q38" s="74"/>
      <c r="R38" s="29">
        <f t="shared" si="12"/>
        <v>0</v>
      </c>
      <c r="S38" s="30" t="e">
        <f t="shared" si="13"/>
        <v>#REF!</v>
      </c>
      <c r="T38" s="30" t="e">
        <f t="shared" si="14"/>
        <v>#REF!</v>
      </c>
    </row>
    <row r="39" spans="1:20" ht="13.8" hidden="1" outlineLevel="1">
      <c r="A39" s="151"/>
      <c r="B39" s="151"/>
      <c r="C39" s="152"/>
      <c r="D39" s="28" t="s">
        <v>53</v>
      </c>
      <c r="E39" s="72" t="e">
        <f>#REF!</f>
        <v>#REF!</v>
      </c>
      <c r="F39" s="153"/>
      <c r="G39" s="73"/>
      <c r="H39" s="73"/>
      <c r="I39" s="73"/>
      <c r="J39" s="73"/>
      <c r="K39" s="73"/>
      <c r="L39" s="73"/>
      <c r="M39" s="73"/>
      <c r="N39" s="74"/>
      <c r="O39" s="74"/>
      <c r="P39" s="74"/>
      <c r="Q39" s="74"/>
      <c r="R39" s="29">
        <f t="shared" si="12"/>
        <v>0</v>
      </c>
      <c r="S39" s="30" t="e">
        <f t="shared" si="13"/>
        <v>#REF!</v>
      </c>
      <c r="T39" s="30" t="e">
        <f t="shared" si="14"/>
        <v>#REF!</v>
      </c>
    </row>
    <row r="40" spans="1:20" ht="27.6" hidden="1" outlineLevel="1">
      <c r="A40" s="151"/>
      <c r="B40" s="151"/>
      <c r="C40" s="152"/>
      <c r="D40" s="28" t="s">
        <v>54</v>
      </c>
      <c r="E40" s="72" t="e">
        <f>#REF!</f>
        <v>#REF!</v>
      </c>
      <c r="F40" s="153"/>
      <c r="G40" s="73"/>
      <c r="H40" s="73"/>
      <c r="I40" s="73"/>
      <c r="J40" s="73"/>
      <c r="K40" s="73"/>
      <c r="L40" s="73"/>
      <c r="M40" s="73"/>
      <c r="N40" s="74"/>
      <c r="O40" s="74"/>
      <c r="P40" s="74"/>
      <c r="Q40" s="74"/>
      <c r="R40" s="29">
        <f t="shared" si="12"/>
        <v>0</v>
      </c>
      <c r="S40" s="30" t="e">
        <f t="shared" si="13"/>
        <v>#REF!</v>
      </c>
      <c r="T40" s="30" t="e">
        <f t="shared" si="14"/>
        <v>#REF!</v>
      </c>
    </row>
    <row r="41" spans="1:20" ht="13.8" hidden="1" outlineLevel="1">
      <c r="A41" s="151"/>
      <c r="B41" s="151"/>
      <c r="C41" s="152"/>
      <c r="D41" s="28" t="s">
        <v>55</v>
      </c>
      <c r="E41" s="72" t="e">
        <f>#REF!</f>
        <v>#REF!</v>
      </c>
      <c r="F41" s="153"/>
      <c r="G41" s="73"/>
      <c r="H41" s="73"/>
      <c r="I41" s="73"/>
      <c r="J41" s="73"/>
      <c r="K41" s="73"/>
      <c r="L41" s="73"/>
      <c r="M41" s="73"/>
      <c r="N41" s="74"/>
      <c r="O41" s="74"/>
      <c r="P41" s="74"/>
      <c r="Q41" s="74"/>
      <c r="R41" s="29">
        <f t="shared" si="12"/>
        <v>0</v>
      </c>
      <c r="S41" s="30" t="e">
        <f t="shared" si="13"/>
        <v>#REF!</v>
      </c>
      <c r="T41" s="30" t="e">
        <f t="shared" si="14"/>
        <v>#REF!</v>
      </c>
    </row>
    <row r="42" spans="1:20" ht="27.6" hidden="1" outlineLevel="1">
      <c r="A42" s="151"/>
      <c r="B42" s="151"/>
      <c r="C42" s="152"/>
      <c r="D42" s="28" t="s">
        <v>56</v>
      </c>
      <c r="E42" s="72" t="e">
        <f>#REF!</f>
        <v>#REF!</v>
      </c>
      <c r="F42" s="153"/>
      <c r="G42" s="73"/>
      <c r="H42" s="73"/>
      <c r="I42" s="73"/>
      <c r="J42" s="73"/>
      <c r="K42" s="73"/>
      <c r="L42" s="73"/>
      <c r="M42" s="73"/>
      <c r="N42" s="74"/>
      <c r="O42" s="74"/>
      <c r="P42" s="74"/>
      <c r="Q42" s="74"/>
      <c r="R42" s="29">
        <f t="shared" si="12"/>
        <v>0</v>
      </c>
      <c r="S42" s="30" t="e">
        <f t="shared" si="13"/>
        <v>#REF!</v>
      </c>
      <c r="T42" s="30" t="e">
        <f t="shared" si="14"/>
        <v>#REF!</v>
      </c>
    </row>
    <row r="43" spans="1:20" ht="13.8" hidden="1" outlineLevel="1">
      <c r="A43" s="151"/>
      <c r="B43" s="151"/>
      <c r="C43" s="152"/>
      <c r="D43" s="28" t="s">
        <v>57</v>
      </c>
      <c r="E43" s="72" t="e">
        <f>#REF!</f>
        <v>#REF!</v>
      </c>
      <c r="F43" s="75"/>
      <c r="G43" s="75"/>
      <c r="H43" s="75"/>
      <c r="I43" s="75"/>
      <c r="J43" s="75"/>
      <c r="K43" s="73"/>
      <c r="L43" s="75"/>
      <c r="M43" s="73"/>
      <c r="N43" s="74"/>
      <c r="O43" s="74"/>
      <c r="P43" s="74"/>
      <c r="Q43" s="74"/>
      <c r="R43" s="29">
        <f t="shared" si="12"/>
        <v>0</v>
      </c>
      <c r="S43" s="30" t="e">
        <f t="shared" si="13"/>
        <v>#REF!</v>
      </c>
      <c r="T43" s="30" t="e">
        <f t="shared" si="14"/>
        <v>#REF!</v>
      </c>
    </row>
    <row r="44" spans="1:20" ht="27.6" hidden="1" outlineLevel="1">
      <c r="A44" s="151"/>
      <c r="B44" s="151"/>
      <c r="C44" s="152"/>
      <c r="D44" s="28" t="s">
        <v>58</v>
      </c>
      <c r="E44" s="72" t="e">
        <f>#REF!</f>
        <v>#REF!</v>
      </c>
      <c r="F44" s="75"/>
      <c r="G44" s="75"/>
      <c r="H44" s="75"/>
      <c r="I44" s="75"/>
      <c r="J44" s="75"/>
      <c r="K44" s="75"/>
      <c r="L44" s="73"/>
      <c r="M44" s="73"/>
      <c r="N44" s="74"/>
      <c r="O44" s="74"/>
      <c r="P44" s="74"/>
      <c r="Q44" s="74"/>
      <c r="R44" s="29">
        <f t="shared" si="12"/>
        <v>0</v>
      </c>
      <c r="S44" s="30" t="e">
        <f t="shared" si="13"/>
        <v>#REF!</v>
      </c>
      <c r="T44" s="30" t="e">
        <f t="shared" si="14"/>
        <v>#REF!</v>
      </c>
    </row>
    <row r="45" spans="1:20" ht="13.8" hidden="1" outlineLevel="1">
      <c r="A45" s="151"/>
      <c r="B45" s="151"/>
      <c r="C45" s="152"/>
      <c r="D45" s="28" t="s">
        <v>59</v>
      </c>
      <c r="E45" s="72" t="e">
        <f>#REF!</f>
        <v>#REF!</v>
      </c>
      <c r="F45" s="75"/>
      <c r="G45" s="75"/>
      <c r="H45" s="75"/>
      <c r="I45" s="73"/>
      <c r="J45" s="75"/>
      <c r="K45" s="73"/>
      <c r="L45" s="73"/>
      <c r="M45" s="73"/>
      <c r="N45" s="74"/>
      <c r="O45" s="74"/>
      <c r="P45" s="74"/>
      <c r="Q45" s="74"/>
      <c r="R45" s="29">
        <f t="shared" si="12"/>
        <v>0</v>
      </c>
      <c r="S45" s="30" t="e">
        <f t="shared" si="13"/>
        <v>#REF!</v>
      </c>
      <c r="T45" s="30" t="e">
        <f t="shared" si="14"/>
        <v>#REF!</v>
      </c>
    </row>
    <row r="46" spans="1:20" ht="13.8" hidden="1" outlineLevel="1">
      <c r="A46" s="151"/>
      <c r="B46" s="151"/>
      <c r="C46" s="152"/>
      <c r="D46" s="28" t="s">
        <v>60</v>
      </c>
      <c r="E46" s="72" t="e">
        <f>#REF!</f>
        <v>#REF!</v>
      </c>
      <c r="F46" s="153"/>
      <c r="G46" s="73"/>
      <c r="H46" s="73"/>
      <c r="I46" s="73"/>
      <c r="J46" s="73"/>
      <c r="K46" s="73"/>
      <c r="L46" s="73"/>
      <c r="M46" s="73"/>
      <c r="N46" s="74"/>
      <c r="O46" s="74"/>
      <c r="P46" s="74"/>
      <c r="Q46" s="74"/>
      <c r="R46" s="29">
        <f t="shared" si="12"/>
        <v>0</v>
      </c>
      <c r="S46" s="30" t="e">
        <f t="shared" si="13"/>
        <v>#REF!</v>
      </c>
      <c r="T46" s="30" t="e">
        <f t="shared" si="14"/>
        <v>#REF!</v>
      </c>
    </row>
    <row r="47" spans="1:20" ht="13.8" hidden="1" outlineLevel="1">
      <c r="A47" s="151"/>
      <c r="B47" s="151"/>
      <c r="C47" s="152"/>
      <c r="D47" s="28" t="s">
        <v>61</v>
      </c>
      <c r="E47" s="72" t="e">
        <f>#REF!</f>
        <v>#REF!</v>
      </c>
      <c r="F47" s="75"/>
      <c r="G47" s="75"/>
      <c r="H47" s="75"/>
      <c r="I47" s="73"/>
      <c r="J47" s="73"/>
      <c r="K47" s="73"/>
      <c r="L47" s="73"/>
      <c r="M47" s="73"/>
      <c r="N47" s="74"/>
      <c r="O47" s="74"/>
      <c r="P47" s="74"/>
      <c r="Q47" s="74"/>
      <c r="R47" s="29">
        <f t="shared" si="12"/>
        <v>0</v>
      </c>
      <c r="S47" s="30" t="e">
        <f t="shared" si="13"/>
        <v>#REF!</v>
      </c>
      <c r="T47" s="30" t="e">
        <f t="shared" si="14"/>
        <v>#REF!</v>
      </c>
    </row>
    <row r="48" spans="1:20" ht="13.8" hidden="1" outlineLevel="1">
      <c r="A48" s="151"/>
      <c r="B48" s="151"/>
      <c r="C48" s="152"/>
      <c r="D48" s="28" t="s">
        <v>62</v>
      </c>
      <c r="E48" s="72" t="e">
        <f>#REF!</f>
        <v>#REF!</v>
      </c>
      <c r="F48" s="153"/>
      <c r="G48" s="73"/>
      <c r="H48" s="73"/>
      <c r="I48" s="73"/>
      <c r="J48" s="73"/>
      <c r="K48" s="73"/>
      <c r="L48" s="73"/>
      <c r="M48" s="73"/>
      <c r="N48" s="74"/>
      <c r="O48" s="74"/>
      <c r="P48" s="74"/>
      <c r="Q48" s="74"/>
      <c r="R48" s="29">
        <f t="shared" si="12"/>
        <v>0</v>
      </c>
      <c r="S48" s="30" t="e">
        <f t="shared" si="13"/>
        <v>#REF!</v>
      </c>
      <c r="T48" s="30" t="e">
        <f t="shared" si="14"/>
        <v>#REF!</v>
      </c>
    </row>
    <row r="49" spans="1:20" ht="27.6" hidden="1" outlineLevel="1">
      <c r="A49" s="151"/>
      <c r="B49" s="151"/>
      <c r="C49" s="152"/>
      <c r="D49" s="28" t="s">
        <v>63</v>
      </c>
      <c r="E49" s="72" t="e">
        <f>#REF!</f>
        <v>#REF!</v>
      </c>
      <c r="F49" s="153"/>
      <c r="G49" s="73"/>
      <c r="H49" s="73"/>
      <c r="I49" s="73"/>
      <c r="J49" s="73"/>
      <c r="K49" s="73"/>
      <c r="L49" s="73"/>
      <c r="M49" s="73"/>
      <c r="N49" s="74"/>
      <c r="O49" s="74"/>
      <c r="P49" s="74"/>
      <c r="Q49" s="74"/>
      <c r="R49" s="29">
        <f t="shared" si="12"/>
        <v>0</v>
      </c>
      <c r="S49" s="30" t="e">
        <f t="shared" si="13"/>
        <v>#REF!</v>
      </c>
      <c r="T49" s="30" t="e">
        <f t="shared" si="14"/>
        <v>#REF!</v>
      </c>
    </row>
    <row r="50" spans="1:20" ht="13.8" hidden="1" outlineLevel="1">
      <c r="A50" s="151"/>
      <c r="B50" s="151"/>
      <c r="C50" s="152"/>
      <c r="D50" s="28" t="s">
        <v>64</v>
      </c>
      <c r="E50" s="72" t="e">
        <f>#REF!</f>
        <v>#REF!</v>
      </c>
      <c r="F50" s="153"/>
      <c r="G50" s="73"/>
      <c r="H50" s="73"/>
      <c r="I50" s="73"/>
      <c r="J50" s="73"/>
      <c r="K50" s="73"/>
      <c r="L50" s="73"/>
      <c r="M50" s="73"/>
      <c r="N50" s="74"/>
      <c r="O50" s="74"/>
      <c r="P50" s="74"/>
      <c r="Q50" s="74"/>
      <c r="R50" s="29">
        <f t="shared" si="12"/>
        <v>0</v>
      </c>
      <c r="S50" s="30" t="e">
        <f t="shared" si="13"/>
        <v>#REF!</v>
      </c>
      <c r="T50" s="30" t="e">
        <f t="shared" si="14"/>
        <v>#REF!</v>
      </c>
    </row>
    <row r="51" spans="1:20" ht="13.8" hidden="1" outlineLevel="1">
      <c r="A51" s="151"/>
      <c r="B51" s="151"/>
      <c r="C51" s="152"/>
      <c r="D51" s="28" t="s">
        <v>65</v>
      </c>
      <c r="E51" s="72" t="e">
        <f>#REF!</f>
        <v>#REF!</v>
      </c>
      <c r="F51" s="153"/>
      <c r="G51" s="73"/>
      <c r="H51" s="73"/>
      <c r="I51" s="73"/>
      <c r="J51" s="73"/>
      <c r="K51" s="75"/>
      <c r="L51" s="73"/>
      <c r="M51" s="73"/>
      <c r="N51" s="74"/>
      <c r="O51" s="74"/>
      <c r="P51" s="74"/>
      <c r="Q51" s="74"/>
      <c r="R51" s="29">
        <f t="shared" si="12"/>
        <v>0</v>
      </c>
      <c r="S51" s="30" t="e">
        <f t="shared" si="13"/>
        <v>#REF!</v>
      </c>
      <c r="T51" s="30" t="e">
        <f t="shared" si="14"/>
        <v>#REF!</v>
      </c>
    </row>
    <row r="52" spans="1:20" ht="27.6" hidden="1" outlineLevel="1">
      <c r="A52" s="151"/>
      <c r="B52" s="151"/>
      <c r="C52" s="152"/>
      <c r="D52" s="28" t="s">
        <v>66</v>
      </c>
      <c r="E52" s="72" t="e">
        <f>#REF!</f>
        <v>#REF!</v>
      </c>
      <c r="F52" s="153"/>
      <c r="G52" s="73"/>
      <c r="H52" s="73"/>
      <c r="I52" s="73"/>
      <c r="J52" s="73"/>
      <c r="K52" s="73"/>
      <c r="L52" s="73"/>
      <c r="M52" s="73"/>
      <c r="N52" s="74"/>
      <c r="O52" s="74"/>
      <c r="P52" s="74"/>
      <c r="Q52" s="74"/>
      <c r="R52" s="29">
        <f t="shared" si="12"/>
        <v>0</v>
      </c>
      <c r="S52" s="30" t="e">
        <f t="shared" si="13"/>
        <v>#REF!</v>
      </c>
      <c r="T52" s="30" t="e">
        <f t="shared" si="14"/>
        <v>#REF!</v>
      </c>
    </row>
    <row r="53" spans="1:20" ht="13.8" hidden="1" outlineLevel="1">
      <c r="A53" s="151"/>
      <c r="B53" s="151"/>
      <c r="C53" s="152"/>
      <c r="D53" s="28" t="s">
        <v>67</v>
      </c>
      <c r="E53" s="72" t="e">
        <f>#REF!</f>
        <v>#REF!</v>
      </c>
      <c r="F53" s="153"/>
      <c r="G53" s="73"/>
      <c r="H53" s="73"/>
      <c r="I53" s="73"/>
      <c r="J53" s="75"/>
      <c r="K53" s="73"/>
      <c r="L53" s="73"/>
      <c r="M53" s="73"/>
      <c r="N53" s="74"/>
      <c r="O53" s="74"/>
      <c r="P53" s="74"/>
      <c r="Q53" s="74"/>
      <c r="R53" s="29">
        <f t="shared" si="12"/>
        <v>0</v>
      </c>
      <c r="S53" s="30" t="e">
        <f t="shared" si="13"/>
        <v>#REF!</v>
      </c>
      <c r="T53" s="30" t="e">
        <f t="shared" si="14"/>
        <v>#REF!</v>
      </c>
    </row>
    <row r="54" spans="1:20" ht="13.8" hidden="1" outlineLevel="1">
      <c r="A54" s="151"/>
      <c r="B54" s="151"/>
      <c r="C54" s="152"/>
      <c r="D54" s="28" t="s">
        <v>68</v>
      </c>
      <c r="E54" s="72" t="e">
        <f>#REF!</f>
        <v>#REF!</v>
      </c>
      <c r="F54" s="153"/>
      <c r="G54" s="73"/>
      <c r="H54" s="73"/>
      <c r="I54" s="73"/>
      <c r="J54" s="75"/>
      <c r="K54" s="73"/>
      <c r="L54" s="73"/>
      <c r="M54" s="73"/>
      <c r="N54" s="74"/>
      <c r="O54" s="74"/>
      <c r="P54" s="74"/>
      <c r="Q54" s="74"/>
      <c r="R54" s="29">
        <f t="shared" si="12"/>
        <v>0</v>
      </c>
      <c r="S54" s="30" t="e">
        <f t="shared" si="13"/>
        <v>#REF!</v>
      </c>
      <c r="T54" s="30" t="e">
        <f t="shared" si="14"/>
        <v>#REF!</v>
      </c>
    </row>
    <row r="55" spans="1:20" ht="13.8" hidden="1" outlineLevel="1">
      <c r="A55" s="151"/>
      <c r="B55" s="151"/>
      <c r="C55" s="152"/>
      <c r="D55" s="28" t="s">
        <v>69</v>
      </c>
      <c r="E55" s="72" t="e">
        <f>#REF!</f>
        <v>#REF!</v>
      </c>
      <c r="F55" s="153"/>
      <c r="G55" s="73"/>
      <c r="H55" s="73"/>
      <c r="I55" s="73"/>
      <c r="J55" s="75"/>
      <c r="K55" s="73"/>
      <c r="L55" s="73"/>
      <c r="M55" s="73"/>
      <c r="N55" s="74"/>
      <c r="O55" s="74"/>
      <c r="P55" s="74"/>
      <c r="Q55" s="74"/>
      <c r="R55" s="29">
        <f t="shared" si="12"/>
        <v>0</v>
      </c>
      <c r="S55" s="30" t="e">
        <f t="shared" si="13"/>
        <v>#REF!</v>
      </c>
      <c r="T55" s="30" t="e">
        <f t="shared" si="14"/>
        <v>#REF!</v>
      </c>
    </row>
    <row r="56" spans="1:20" ht="27.6" hidden="1" outlineLevel="1">
      <c r="A56" s="151"/>
      <c r="B56" s="151"/>
      <c r="C56" s="152"/>
      <c r="D56" s="28" t="s">
        <v>70</v>
      </c>
      <c r="E56" s="72" t="e">
        <f>#REF!</f>
        <v>#REF!</v>
      </c>
      <c r="F56" s="153"/>
      <c r="G56" s="73"/>
      <c r="H56" s="73"/>
      <c r="I56" s="73"/>
      <c r="J56" s="73"/>
      <c r="K56" s="73"/>
      <c r="L56" s="73"/>
      <c r="M56" s="73"/>
      <c r="N56" s="74"/>
      <c r="O56" s="74"/>
      <c r="P56" s="74"/>
      <c r="Q56" s="74"/>
      <c r="R56" s="29">
        <f t="shared" si="12"/>
        <v>0</v>
      </c>
      <c r="S56" s="30" t="e">
        <f t="shared" si="13"/>
        <v>#REF!</v>
      </c>
      <c r="T56" s="30" t="e">
        <f t="shared" si="14"/>
        <v>#REF!</v>
      </c>
    </row>
    <row r="57" spans="1:20" ht="27.6" hidden="1" outlineLevel="1">
      <c r="A57" s="151"/>
      <c r="B57" s="151"/>
      <c r="C57" s="152"/>
      <c r="D57" s="28" t="s">
        <v>216</v>
      </c>
      <c r="E57" s="72" t="e">
        <f>#REF!</f>
        <v>#REF!</v>
      </c>
      <c r="F57" s="153"/>
      <c r="G57" s="73"/>
      <c r="H57" s="73"/>
      <c r="I57" s="73"/>
      <c r="J57" s="73"/>
      <c r="K57" s="73"/>
      <c r="L57" s="75"/>
      <c r="M57" s="73"/>
      <c r="N57" s="74"/>
      <c r="O57" s="74"/>
      <c r="P57" s="74"/>
      <c r="Q57" s="74"/>
      <c r="R57" s="29">
        <f t="shared" si="12"/>
        <v>0</v>
      </c>
      <c r="S57" s="30" t="e">
        <f t="shared" si="13"/>
        <v>#REF!</v>
      </c>
      <c r="T57" s="30" t="e">
        <f t="shared" si="14"/>
        <v>#REF!</v>
      </c>
    </row>
    <row r="58" spans="1:20" ht="13.8" hidden="1" outlineLevel="1">
      <c r="A58" s="151"/>
      <c r="B58" s="151"/>
      <c r="C58" s="152"/>
      <c r="D58" s="28" t="s">
        <v>72</v>
      </c>
      <c r="E58" s="72" t="e">
        <f>#REF!</f>
        <v>#REF!</v>
      </c>
      <c r="F58" s="153"/>
      <c r="G58" s="73"/>
      <c r="H58" s="73"/>
      <c r="I58" s="73"/>
      <c r="J58" s="73"/>
      <c r="K58" s="73"/>
      <c r="L58" s="73"/>
      <c r="M58" s="73"/>
      <c r="N58" s="74"/>
      <c r="O58" s="74"/>
      <c r="P58" s="74"/>
      <c r="Q58" s="74"/>
      <c r="R58" s="29">
        <f t="shared" si="12"/>
        <v>0</v>
      </c>
      <c r="S58" s="30" t="e">
        <f t="shared" si="13"/>
        <v>#REF!</v>
      </c>
      <c r="T58" s="30" t="e">
        <f t="shared" si="14"/>
        <v>#REF!</v>
      </c>
    </row>
    <row r="59" spans="1:20" ht="13.8" hidden="1" outlineLevel="1">
      <c r="A59" s="151"/>
      <c r="B59" s="151"/>
      <c r="C59" s="152"/>
      <c r="D59" s="28" t="s">
        <v>73</v>
      </c>
      <c r="E59" s="72" t="e">
        <f>#REF!</f>
        <v>#REF!</v>
      </c>
      <c r="F59" s="153"/>
      <c r="G59" s="73"/>
      <c r="H59" s="73"/>
      <c r="I59" s="73"/>
      <c r="J59" s="73"/>
      <c r="K59" s="73"/>
      <c r="L59" s="73"/>
      <c r="M59" s="73"/>
      <c r="N59" s="74"/>
      <c r="O59" s="74"/>
      <c r="P59" s="74"/>
      <c r="Q59" s="74"/>
      <c r="R59" s="29">
        <f t="shared" si="12"/>
        <v>0</v>
      </c>
      <c r="S59" s="30" t="e">
        <f t="shared" si="13"/>
        <v>#REF!</v>
      </c>
      <c r="T59" s="30" t="e">
        <f t="shared" si="14"/>
        <v>#REF!</v>
      </c>
    </row>
    <row r="60" spans="1:20" ht="27.6" hidden="1" outlineLevel="1">
      <c r="A60" s="155"/>
      <c r="B60" s="155"/>
      <c r="C60" s="148"/>
      <c r="D60" s="28" t="s">
        <v>74</v>
      </c>
      <c r="E60" s="72" t="e">
        <f>#REF!</f>
        <v>#REF!</v>
      </c>
      <c r="F60" s="75"/>
      <c r="G60" s="75"/>
      <c r="H60" s="75"/>
      <c r="I60" s="73"/>
      <c r="J60" s="73"/>
      <c r="K60" s="73"/>
      <c r="L60" s="73"/>
      <c r="M60" s="73"/>
      <c r="N60" s="74"/>
      <c r="O60" s="74"/>
      <c r="P60" s="74"/>
      <c r="Q60" s="74"/>
      <c r="R60" s="29">
        <f t="shared" si="12"/>
        <v>0</v>
      </c>
      <c r="S60" s="30" t="e">
        <f t="shared" si="13"/>
        <v>#REF!</v>
      </c>
      <c r="T60" s="30" t="e">
        <f t="shared" si="14"/>
        <v>#REF!</v>
      </c>
    </row>
    <row r="61" spans="1:20" ht="27.6" hidden="1" outlineLevel="1">
      <c r="A61" s="155"/>
      <c r="B61" s="148"/>
      <c r="C61" s="148"/>
      <c r="D61" s="28" t="s">
        <v>246</v>
      </c>
      <c r="E61" s="72" t="e">
        <f>#REF!</f>
        <v>#REF!</v>
      </c>
      <c r="F61" s="75"/>
      <c r="G61" s="75"/>
      <c r="H61" s="75"/>
      <c r="I61" s="73"/>
      <c r="J61" s="73"/>
      <c r="K61" s="73"/>
      <c r="L61" s="73"/>
      <c r="M61" s="73"/>
      <c r="N61" s="74"/>
      <c r="O61" s="74"/>
      <c r="P61" s="74"/>
      <c r="Q61" s="74"/>
      <c r="R61" s="29">
        <f t="shared" si="12"/>
        <v>0</v>
      </c>
      <c r="S61" s="30" t="e">
        <f t="shared" si="13"/>
        <v>#REF!</v>
      </c>
      <c r="T61" s="30" t="e">
        <f t="shared" si="14"/>
        <v>#REF!</v>
      </c>
    </row>
    <row r="62" spans="1:20" ht="13.8" hidden="1" outlineLevel="1">
      <c r="A62" s="155"/>
      <c r="B62" s="148">
        <f>R62-C62</f>
        <v>-25775.155999999999</v>
      </c>
      <c r="C62" s="148">
        <v>25775.155999999999</v>
      </c>
      <c r="D62" s="78" t="s">
        <v>77</v>
      </c>
      <c r="E62" s="29" t="e">
        <f t="shared" ref="E62:R62" si="15">SUM(E17:E61)</f>
        <v>#REF!</v>
      </c>
      <c r="F62" s="29">
        <f t="shared" si="15"/>
        <v>0</v>
      </c>
      <c r="G62" s="29">
        <f t="shared" si="15"/>
        <v>0</v>
      </c>
      <c r="H62" s="29">
        <f t="shared" si="15"/>
        <v>0</v>
      </c>
      <c r="I62" s="29">
        <f t="shared" si="15"/>
        <v>0</v>
      </c>
      <c r="J62" s="29">
        <f t="shared" si="15"/>
        <v>0</v>
      </c>
      <c r="K62" s="29">
        <f t="shared" si="15"/>
        <v>0</v>
      </c>
      <c r="L62" s="29">
        <f t="shared" si="15"/>
        <v>0</v>
      </c>
      <c r="M62" s="29">
        <f t="shared" si="15"/>
        <v>0</v>
      </c>
      <c r="N62" s="29">
        <f t="shared" si="15"/>
        <v>0</v>
      </c>
      <c r="O62" s="29">
        <f t="shared" si="15"/>
        <v>0</v>
      </c>
      <c r="P62" s="29">
        <f t="shared" si="15"/>
        <v>0</v>
      </c>
      <c r="Q62" s="29">
        <f t="shared" si="15"/>
        <v>0</v>
      </c>
      <c r="R62" s="29">
        <f t="shared" si="15"/>
        <v>0</v>
      </c>
      <c r="S62" s="30" t="e">
        <f t="shared" si="13"/>
        <v>#REF!</v>
      </c>
      <c r="T62" s="30" t="e">
        <f t="shared" si="14"/>
        <v>#REF!</v>
      </c>
    </row>
    <row r="63" spans="1:20" ht="13.8" hidden="1" outlineLevel="1">
      <c r="A63" s="139"/>
      <c r="B63" s="139"/>
      <c r="C63" s="140"/>
      <c r="D63" s="334" t="s">
        <v>78</v>
      </c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7"/>
      <c r="S63" s="71"/>
      <c r="T63" s="71"/>
    </row>
    <row r="64" spans="1:20" ht="13.8" hidden="1" outlineLevel="1">
      <c r="A64" s="151"/>
      <c r="B64" s="151"/>
      <c r="C64" s="152"/>
      <c r="D64" s="39" t="s">
        <v>294</v>
      </c>
      <c r="E64" s="75" t="e">
        <f>#REF!</f>
        <v>#REF!</v>
      </c>
      <c r="F64" s="73"/>
      <c r="G64" s="75"/>
      <c r="H64" s="73"/>
      <c r="I64" s="73"/>
      <c r="J64" s="73"/>
      <c r="K64" s="73"/>
      <c r="L64" s="75"/>
      <c r="M64" s="75"/>
      <c r="N64" s="74"/>
      <c r="O64" s="74"/>
      <c r="P64" s="74"/>
      <c r="Q64" s="74"/>
      <c r="R64" s="29">
        <f t="shared" ref="R64:R65" si="16">SUM(F64:Q64)</f>
        <v>0</v>
      </c>
      <c r="S64" s="30" t="e">
        <f t="shared" ref="S64:S65" si="17">M64+L64+K64+J64+I64+H64+G64+F64+E64</f>
        <v>#REF!</v>
      </c>
      <c r="T64" s="30" t="e">
        <f t="shared" ref="T64:T65" si="18">S64-R64</f>
        <v>#REF!</v>
      </c>
    </row>
    <row r="65" spans="1:20" ht="13.8" hidden="1" outlineLevel="1">
      <c r="A65" s="155"/>
      <c r="B65" s="148">
        <f>R65-C65</f>
        <v>-1879.498</v>
      </c>
      <c r="C65" s="148">
        <v>1879.498</v>
      </c>
      <c r="D65" s="78" t="s">
        <v>80</v>
      </c>
      <c r="E65" s="29" t="e">
        <f t="shared" ref="E65:Q65" si="19">E64</f>
        <v>#REF!</v>
      </c>
      <c r="F65" s="29">
        <f t="shared" si="19"/>
        <v>0</v>
      </c>
      <c r="G65" s="29">
        <f t="shared" si="19"/>
        <v>0</v>
      </c>
      <c r="H65" s="29">
        <f t="shared" si="19"/>
        <v>0</v>
      </c>
      <c r="I65" s="29">
        <f t="shared" si="19"/>
        <v>0</v>
      </c>
      <c r="J65" s="29">
        <f t="shared" si="19"/>
        <v>0</v>
      </c>
      <c r="K65" s="29">
        <f t="shared" si="19"/>
        <v>0</v>
      </c>
      <c r="L65" s="29">
        <f t="shared" si="19"/>
        <v>0</v>
      </c>
      <c r="M65" s="29">
        <f t="shared" si="19"/>
        <v>0</v>
      </c>
      <c r="N65" s="29">
        <f t="shared" si="19"/>
        <v>0</v>
      </c>
      <c r="O65" s="29">
        <f t="shared" si="19"/>
        <v>0</v>
      </c>
      <c r="P65" s="29">
        <f t="shared" si="19"/>
        <v>0</v>
      </c>
      <c r="Q65" s="29">
        <f t="shared" si="19"/>
        <v>0</v>
      </c>
      <c r="R65" s="29">
        <f t="shared" si="16"/>
        <v>0</v>
      </c>
      <c r="S65" s="30" t="e">
        <f t="shared" si="17"/>
        <v>#REF!</v>
      </c>
      <c r="T65" s="30" t="e">
        <f t="shared" si="18"/>
        <v>#REF!</v>
      </c>
    </row>
    <row r="66" spans="1:20" ht="13.8" hidden="1" outlineLevel="1">
      <c r="A66" s="139"/>
      <c r="B66" s="139"/>
      <c r="C66" s="140"/>
      <c r="D66" s="334" t="s">
        <v>81</v>
      </c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7"/>
      <c r="S66" s="71"/>
      <c r="T66" s="71"/>
    </row>
    <row r="67" spans="1:20" ht="13.8" hidden="1" outlineLevel="1">
      <c r="A67" s="151"/>
      <c r="B67" s="151"/>
      <c r="C67" s="152"/>
      <c r="D67" s="39" t="s">
        <v>307</v>
      </c>
      <c r="E67" s="73" t="e">
        <f>#REF!</f>
        <v>#REF!</v>
      </c>
      <c r="F67" s="73"/>
      <c r="G67" s="73"/>
      <c r="H67" s="73"/>
      <c r="I67" s="73"/>
      <c r="J67" s="73"/>
      <c r="K67" s="73"/>
      <c r="L67" s="73"/>
      <c r="M67" s="73"/>
      <c r="N67" s="74"/>
      <c r="O67" s="74"/>
      <c r="P67" s="74"/>
      <c r="Q67" s="74"/>
      <c r="R67" s="29">
        <f t="shared" ref="R67:R68" si="20">SUM(F67:Q67)</f>
        <v>0</v>
      </c>
      <c r="S67" s="30" t="e">
        <f t="shared" ref="S67:S68" si="21">M67+L67+K67+J67+I67+H67+G67+F67+E67</f>
        <v>#REF!</v>
      </c>
      <c r="T67" s="30" t="e">
        <f t="shared" ref="T67:T68" si="22">S67-R67</f>
        <v>#REF!</v>
      </c>
    </row>
    <row r="68" spans="1:20" ht="13.8" hidden="1" outlineLevel="1">
      <c r="A68" s="155"/>
      <c r="B68" s="148">
        <f>R68-C68</f>
        <v>-24562.550999999999</v>
      </c>
      <c r="C68" s="148">
        <v>24562.550999999999</v>
      </c>
      <c r="D68" s="78" t="s">
        <v>83</v>
      </c>
      <c r="E68" s="29" t="e">
        <f t="shared" ref="E68:Q68" si="23">E67</f>
        <v>#REF!</v>
      </c>
      <c r="F68" s="29">
        <f t="shared" si="23"/>
        <v>0</v>
      </c>
      <c r="G68" s="29">
        <f t="shared" si="23"/>
        <v>0</v>
      </c>
      <c r="H68" s="29">
        <f t="shared" si="23"/>
        <v>0</v>
      </c>
      <c r="I68" s="29">
        <f t="shared" si="23"/>
        <v>0</v>
      </c>
      <c r="J68" s="29">
        <f t="shared" si="23"/>
        <v>0</v>
      </c>
      <c r="K68" s="29">
        <f t="shared" si="23"/>
        <v>0</v>
      </c>
      <c r="L68" s="29">
        <f t="shared" si="23"/>
        <v>0</v>
      </c>
      <c r="M68" s="29">
        <f t="shared" si="23"/>
        <v>0</v>
      </c>
      <c r="N68" s="29">
        <f t="shared" si="23"/>
        <v>0</v>
      </c>
      <c r="O68" s="29">
        <f t="shared" si="23"/>
        <v>0</v>
      </c>
      <c r="P68" s="29">
        <f t="shared" si="23"/>
        <v>0</v>
      </c>
      <c r="Q68" s="29">
        <f t="shared" si="23"/>
        <v>0</v>
      </c>
      <c r="R68" s="29">
        <f t="shared" si="20"/>
        <v>0</v>
      </c>
      <c r="S68" s="30" t="e">
        <f t="shared" si="21"/>
        <v>#REF!</v>
      </c>
      <c r="T68" s="30" t="e">
        <f t="shared" si="22"/>
        <v>#REF!</v>
      </c>
    </row>
    <row r="69" spans="1:20" ht="13.8" collapsed="1">
      <c r="A69" s="139"/>
      <c r="B69" s="139"/>
      <c r="C69" s="140"/>
      <c r="D69" s="334" t="s">
        <v>84</v>
      </c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7"/>
      <c r="S69" s="71"/>
      <c r="T69" s="71"/>
    </row>
    <row r="70" spans="1:20" ht="27.6" hidden="1" outlineLevel="1">
      <c r="A70" s="151"/>
      <c r="B70" s="151"/>
      <c r="C70" s="152"/>
      <c r="D70" s="38" t="s">
        <v>85</v>
      </c>
      <c r="E70" s="79" t="e">
        <f>#REF!</f>
        <v>#REF!</v>
      </c>
      <c r="F70" s="96"/>
      <c r="G70" s="96"/>
      <c r="H70" s="96"/>
      <c r="I70" s="96"/>
      <c r="J70" s="96"/>
      <c r="K70" s="96"/>
      <c r="L70" s="96"/>
      <c r="M70" s="96"/>
      <c r="N70" s="74"/>
      <c r="O70" s="74"/>
      <c r="P70" s="74"/>
      <c r="Q70" s="74"/>
      <c r="R70" s="29">
        <f t="shared" ref="R70:R155" si="24">SUM(F70:Q70)</f>
        <v>0</v>
      </c>
      <c r="S70" s="30" t="e">
        <f t="shared" ref="S70:S154" si="25">M70+L70+K70+J70+I70+H70+G70+F70+E70</f>
        <v>#REF!</v>
      </c>
      <c r="T70" s="30" t="e">
        <f t="shared" ref="T70:T155" si="26">S70-R70</f>
        <v>#REF!</v>
      </c>
    </row>
    <row r="71" spans="1:20" ht="27.75" hidden="1" customHeight="1" outlineLevel="1">
      <c r="A71" s="151"/>
      <c r="B71" s="151"/>
      <c r="C71" s="152"/>
      <c r="D71" s="38" t="s">
        <v>86</v>
      </c>
      <c r="E71" s="79" t="e">
        <f>#REF!</f>
        <v>#REF!</v>
      </c>
      <c r="F71" s="73"/>
      <c r="G71" s="73"/>
      <c r="H71" s="73"/>
      <c r="I71" s="73"/>
      <c r="J71" s="73"/>
      <c r="K71" s="96"/>
      <c r="L71" s="79"/>
      <c r="M71" s="96"/>
      <c r="N71" s="74"/>
      <c r="O71" s="74"/>
      <c r="P71" s="74"/>
      <c r="Q71" s="74"/>
      <c r="R71" s="29">
        <f t="shared" si="24"/>
        <v>0</v>
      </c>
      <c r="S71" s="30" t="e">
        <f t="shared" si="25"/>
        <v>#REF!</v>
      </c>
      <c r="T71" s="30" t="e">
        <f t="shared" si="26"/>
        <v>#REF!</v>
      </c>
    </row>
    <row r="72" spans="1:20" ht="13.8" hidden="1" outlineLevel="1">
      <c r="A72" s="151"/>
      <c r="B72" s="151"/>
      <c r="C72" s="152"/>
      <c r="D72" s="38" t="s">
        <v>308</v>
      </c>
      <c r="E72" s="79" t="e">
        <f>#REF!</f>
        <v>#REF!</v>
      </c>
      <c r="F72" s="96"/>
      <c r="G72" s="96"/>
      <c r="H72" s="96"/>
      <c r="I72" s="96"/>
      <c r="J72" s="96"/>
      <c r="K72" s="96"/>
      <c r="L72" s="79"/>
      <c r="M72" s="96"/>
      <c r="N72" s="74"/>
      <c r="O72" s="74"/>
      <c r="P72" s="74"/>
      <c r="Q72" s="74"/>
      <c r="R72" s="29">
        <f t="shared" si="24"/>
        <v>0</v>
      </c>
      <c r="S72" s="30" t="e">
        <f t="shared" si="25"/>
        <v>#REF!</v>
      </c>
      <c r="T72" s="30" t="e">
        <f t="shared" si="26"/>
        <v>#REF!</v>
      </c>
    </row>
    <row r="73" spans="1:20" ht="27.6" hidden="1" outlineLevel="1">
      <c r="A73" s="151"/>
      <c r="B73" s="151"/>
      <c r="C73" s="152"/>
      <c r="D73" s="38" t="s">
        <v>88</v>
      </c>
      <c r="E73" s="79" t="e">
        <f>#REF!</f>
        <v>#REF!</v>
      </c>
      <c r="F73" s="96"/>
      <c r="G73" s="96"/>
      <c r="H73" s="96"/>
      <c r="I73" s="96"/>
      <c r="J73" s="96"/>
      <c r="K73" s="96"/>
      <c r="L73" s="96"/>
      <c r="M73" s="96"/>
      <c r="N73" s="74"/>
      <c r="O73" s="74"/>
      <c r="P73" s="74"/>
      <c r="Q73" s="74"/>
      <c r="R73" s="29">
        <f t="shared" si="24"/>
        <v>0</v>
      </c>
      <c r="S73" s="30" t="e">
        <f t="shared" si="25"/>
        <v>#REF!</v>
      </c>
      <c r="T73" s="30" t="e">
        <f t="shared" si="26"/>
        <v>#REF!</v>
      </c>
    </row>
    <row r="74" spans="1:20" ht="27.6" hidden="1" outlineLevel="1">
      <c r="A74" s="151"/>
      <c r="B74" s="151"/>
      <c r="C74" s="152"/>
      <c r="D74" s="38" t="s">
        <v>89</v>
      </c>
      <c r="E74" s="79" t="e">
        <f>#REF!</f>
        <v>#REF!</v>
      </c>
      <c r="F74" s="96"/>
      <c r="G74" s="96"/>
      <c r="H74" s="96"/>
      <c r="I74" s="96"/>
      <c r="J74" s="96"/>
      <c r="K74" s="96"/>
      <c r="L74" s="96"/>
      <c r="M74" s="96"/>
      <c r="N74" s="74"/>
      <c r="O74" s="74"/>
      <c r="P74" s="74"/>
      <c r="Q74" s="74"/>
      <c r="R74" s="29">
        <f t="shared" si="24"/>
        <v>0</v>
      </c>
      <c r="S74" s="30" t="e">
        <f t="shared" si="25"/>
        <v>#REF!</v>
      </c>
      <c r="T74" s="30" t="e">
        <f t="shared" si="26"/>
        <v>#REF!</v>
      </c>
    </row>
    <row r="75" spans="1:20" ht="27.6" hidden="1" outlineLevel="1">
      <c r="A75" s="151"/>
      <c r="B75" s="151"/>
      <c r="C75" s="152"/>
      <c r="D75" s="38" t="s">
        <v>309</v>
      </c>
      <c r="E75" s="79" t="e">
        <f>#REF!</f>
        <v>#REF!</v>
      </c>
      <c r="F75" s="79"/>
      <c r="G75" s="96"/>
      <c r="H75" s="96"/>
      <c r="I75" s="96"/>
      <c r="J75" s="96"/>
      <c r="K75" s="96"/>
      <c r="L75" s="79"/>
      <c r="M75" s="96"/>
      <c r="N75" s="74"/>
      <c r="O75" s="74"/>
      <c r="P75" s="74"/>
      <c r="Q75" s="74"/>
      <c r="R75" s="29">
        <f t="shared" si="24"/>
        <v>0</v>
      </c>
      <c r="S75" s="30" t="e">
        <f t="shared" si="25"/>
        <v>#REF!</v>
      </c>
      <c r="T75" s="30" t="e">
        <f t="shared" si="26"/>
        <v>#REF!</v>
      </c>
    </row>
    <row r="76" spans="1:20" ht="13.8" hidden="1" outlineLevel="1">
      <c r="A76" s="151"/>
      <c r="B76" s="151"/>
      <c r="C76" s="152"/>
      <c r="D76" s="38" t="s">
        <v>310</v>
      </c>
      <c r="E76" s="79" t="e">
        <f>#REF!</f>
        <v>#REF!</v>
      </c>
      <c r="F76" s="96"/>
      <c r="G76" s="96"/>
      <c r="H76" s="96"/>
      <c r="I76" s="96"/>
      <c r="J76" s="96"/>
      <c r="K76" s="79"/>
      <c r="L76" s="79"/>
      <c r="M76" s="96"/>
      <c r="N76" s="74"/>
      <c r="O76" s="74"/>
      <c r="P76" s="74"/>
      <c r="Q76" s="74"/>
      <c r="R76" s="29">
        <f t="shared" si="24"/>
        <v>0</v>
      </c>
      <c r="S76" s="30" t="e">
        <f t="shared" si="25"/>
        <v>#REF!</v>
      </c>
      <c r="T76" s="30" t="e">
        <f t="shared" si="26"/>
        <v>#REF!</v>
      </c>
    </row>
    <row r="77" spans="1:20" ht="13.8" hidden="1" outlineLevel="1">
      <c r="A77" s="151"/>
      <c r="B77" s="151"/>
      <c r="C77" s="152"/>
      <c r="D77" s="38" t="s">
        <v>311</v>
      </c>
      <c r="E77" s="79" t="e">
        <f>#REF!</f>
        <v>#REF!</v>
      </c>
      <c r="F77" s="96"/>
      <c r="G77" s="96"/>
      <c r="H77" s="96"/>
      <c r="I77" s="96"/>
      <c r="J77" s="96"/>
      <c r="K77" s="79"/>
      <c r="L77" s="79"/>
      <c r="M77" s="96"/>
      <c r="N77" s="74"/>
      <c r="O77" s="74"/>
      <c r="P77" s="74"/>
      <c r="Q77" s="74"/>
      <c r="R77" s="29">
        <f t="shared" si="24"/>
        <v>0</v>
      </c>
      <c r="S77" s="30" t="e">
        <f t="shared" si="25"/>
        <v>#REF!</v>
      </c>
      <c r="T77" s="30" t="e">
        <f t="shared" si="26"/>
        <v>#REF!</v>
      </c>
    </row>
    <row r="78" spans="1:20" ht="13.8" hidden="1" outlineLevel="1">
      <c r="A78" s="151"/>
      <c r="B78" s="151"/>
      <c r="C78" s="152"/>
      <c r="D78" s="38" t="s">
        <v>93</v>
      </c>
      <c r="E78" s="79" t="e">
        <f>#REF!</f>
        <v>#REF!</v>
      </c>
      <c r="F78" s="96"/>
      <c r="G78" s="96"/>
      <c r="H78" s="96"/>
      <c r="I78" s="96"/>
      <c r="J78" s="96"/>
      <c r="K78" s="79"/>
      <c r="L78" s="96"/>
      <c r="M78" s="96"/>
      <c r="N78" s="74"/>
      <c r="O78" s="74"/>
      <c r="P78" s="74"/>
      <c r="Q78" s="74"/>
      <c r="R78" s="29">
        <f t="shared" si="24"/>
        <v>0</v>
      </c>
      <c r="S78" s="30" t="e">
        <f t="shared" si="25"/>
        <v>#REF!</v>
      </c>
      <c r="T78" s="30" t="e">
        <f t="shared" si="26"/>
        <v>#REF!</v>
      </c>
    </row>
    <row r="79" spans="1:20" ht="13.8" hidden="1" outlineLevel="1">
      <c r="A79" s="151"/>
      <c r="B79" s="151"/>
      <c r="C79" s="152"/>
      <c r="D79" s="38" t="s">
        <v>94</v>
      </c>
      <c r="E79" s="79" t="e">
        <f>#REF!</f>
        <v>#REF!</v>
      </c>
      <c r="F79" s="96"/>
      <c r="G79" s="96"/>
      <c r="H79" s="96"/>
      <c r="I79" s="96"/>
      <c r="J79" s="96"/>
      <c r="K79" s="79"/>
      <c r="L79" s="96"/>
      <c r="M79" s="96"/>
      <c r="N79" s="74"/>
      <c r="O79" s="74"/>
      <c r="P79" s="74"/>
      <c r="Q79" s="74"/>
      <c r="R79" s="29">
        <f t="shared" si="24"/>
        <v>0</v>
      </c>
      <c r="S79" s="30" t="e">
        <f t="shared" si="25"/>
        <v>#REF!</v>
      </c>
      <c r="T79" s="30" t="e">
        <f t="shared" si="26"/>
        <v>#REF!</v>
      </c>
    </row>
    <row r="80" spans="1:20" ht="13.8" hidden="1" outlineLevel="1">
      <c r="A80" s="151"/>
      <c r="B80" s="151"/>
      <c r="C80" s="152"/>
      <c r="D80" s="39" t="s">
        <v>95</v>
      </c>
      <c r="E80" s="79" t="e">
        <f>#REF!</f>
        <v>#REF!</v>
      </c>
      <c r="F80" s="79"/>
      <c r="G80" s="79"/>
      <c r="H80" s="79"/>
      <c r="I80" s="96"/>
      <c r="J80" s="96"/>
      <c r="K80" s="79"/>
      <c r="L80" s="79"/>
      <c r="M80" s="73"/>
      <c r="N80" s="74"/>
      <c r="O80" s="74"/>
      <c r="P80" s="74"/>
      <c r="Q80" s="74"/>
      <c r="R80" s="29">
        <f t="shared" si="24"/>
        <v>0</v>
      </c>
      <c r="S80" s="30" t="e">
        <f t="shared" si="25"/>
        <v>#REF!</v>
      </c>
      <c r="T80" s="30" t="e">
        <f t="shared" si="26"/>
        <v>#REF!</v>
      </c>
    </row>
    <row r="81" spans="1:20" ht="27.6" hidden="1" outlineLevel="1">
      <c r="A81" s="151"/>
      <c r="B81" s="151"/>
      <c r="C81" s="152"/>
      <c r="D81" s="39" t="s">
        <v>96</v>
      </c>
      <c r="E81" s="79" t="e">
        <f>#REF!</f>
        <v>#REF!</v>
      </c>
      <c r="F81" s="96"/>
      <c r="G81" s="96"/>
      <c r="H81" s="96"/>
      <c r="I81" s="96"/>
      <c r="J81" s="96"/>
      <c r="K81" s="79"/>
      <c r="L81" s="79"/>
      <c r="M81" s="73"/>
      <c r="N81" s="74"/>
      <c r="O81" s="74"/>
      <c r="P81" s="74"/>
      <c r="Q81" s="74"/>
      <c r="R81" s="29">
        <f t="shared" si="24"/>
        <v>0</v>
      </c>
      <c r="S81" s="30" t="e">
        <f t="shared" si="25"/>
        <v>#REF!</v>
      </c>
      <c r="T81" s="30" t="e">
        <f t="shared" si="26"/>
        <v>#REF!</v>
      </c>
    </row>
    <row r="82" spans="1:20" ht="27.6" hidden="1" outlineLevel="1">
      <c r="A82" s="151"/>
      <c r="B82" s="151"/>
      <c r="C82" s="152"/>
      <c r="D82" s="38" t="s">
        <v>97</v>
      </c>
      <c r="E82" s="79" t="e">
        <f>#REF!</f>
        <v>#REF!</v>
      </c>
      <c r="F82" s="96"/>
      <c r="G82" s="96"/>
      <c r="H82" s="96"/>
      <c r="I82" s="96"/>
      <c r="J82" s="96"/>
      <c r="K82" s="96"/>
      <c r="L82" s="96"/>
      <c r="M82" s="96"/>
      <c r="N82" s="74"/>
      <c r="O82" s="74"/>
      <c r="P82" s="74"/>
      <c r="Q82" s="74"/>
      <c r="R82" s="29">
        <f t="shared" si="24"/>
        <v>0</v>
      </c>
      <c r="S82" s="30" t="e">
        <f t="shared" si="25"/>
        <v>#REF!</v>
      </c>
      <c r="T82" s="30" t="e">
        <f t="shared" si="26"/>
        <v>#REF!</v>
      </c>
    </row>
    <row r="83" spans="1:20" ht="27.6" hidden="1" outlineLevel="1">
      <c r="A83" s="151"/>
      <c r="B83" s="151"/>
      <c r="C83" s="152"/>
      <c r="D83" s="38" t="s">
        <v>283</v>
      </c>
      <c r="E83" s="79" t="e">
        <f>#REF!</f>
        <v>#REF!</v>
      </c>
      <c r="F83" s="73"/>
      <c r="G83" s="75"/>
      <c r="H83" s="73"/>
      <c r="I83" s="73"/>
      <c r="J83" s="73"/>
      <c r="K83" s="73"/>
      <c r="L83" s="96"/>
      <c r="M83" s="96"/>
      <c r="N83" s="74"/>
      <c r="O83" s="74"/>
      <c r="P83" s="74"/>
      <c r="Q83" s="74"/>
      <c r="R83" s="29">
        <f t="shared" si="24"/>
        <v>0</v>
      </c>
      <c r="S83" s="30" t="e">
        <f t="shared" si="25"/>
        <v>#REF!</v>
      </c>
      <c r="T83" s="30" t="e">
        <f t="shared" si="26"/>
        <v>#REF!</v>
      </c>
    </row>
    <row r="84" spans="1:20" ht="13.8" hidden="1" outlineLevel="1">
      <c r="A84" s="151"/>
      <c r="B84" s="151"/>
      <c r="C84" s="152"/>
      <c r="D84" s="39" t="s">
        <v>284</v>
      </c>
      <c r="E84" s="79" t="e">
        <f>#REF!</f>
        <v>#REF!</v>
      </c>
      <c r="F84" s="75"/>
      <c r="G84" s="75"/>
      <c r="H84" s="75"/>
      <c r="I84" s="75"/>
      <c r="J84" s="75"/>
      <c r="K84" s="75"/>
      <c r="L84" s="75"/>
      <c r="M84" s="73"/>
      <c r="N84" s="74"/>
      <c r="O84" s="74"/>
      <c r="P84" s="74"/>
      <c r="Q84" s="74"/>
      <c r="R84" s="29">
        <f t="shared" si="24"/>
        <v>0</v>
      </c>
      <c r="S84" s="30" t="e">
        <f t="shared" si="25"/>
        <v>#REF!</v>
      </c>
      <c r="T84" s="30" t="e">
        <f t="shared" si="26"/>
        <v>#REF!</v>
      </c>
    </row>
    <row r="85" spans="1:20" ht="27.6" hidden="1" outlineLevel="1">
      <c r="A85" s="151"/>
      <c r="B85" s="151"/>
      <c r="C85" s="152"/>
      <c r="D85" s="39" t="s">
        <v>101</v>
      </c>
      <c r="E85" s="79" t="e">
        <f>#REF!</f>
        <v>#REF!</v>
      </c>
      <c r="F85" s="75"/>
      <c r="G85" s="75"/>
      <c r="H85" s="75"/>
      <c r="I85" s="75"/>
      <c r="J85" s="75"/>
      <c r="K85" s="75"/>
      <c r="L85" s="75"/>
      <c r="M85" s="73"/>
      <c r="N85" s="74"/>
      <c r="O85" s="74"/>
      <c r="P85" s="74"/>
      <c r="Q85" s="74"/>
      <c r="R85" s="29">
        <f t="shared" si="24"/>
        <v>0</v>
      </c>
      <c r="S85" s="30" t="e">
        <f t="shared" si="25"/>
        <v>#REF!</v>
      </c>
      <c r="T85" s="30" t="e">
        <f t="shared" si="26"/>
        <v>#REF!</v>
      </c>
    </row>
    <row r="86" spans="1:20" ht="27.6" hidden="1" outlineLevel="1">
      <c r="A86" s="151"/>
      <c r="B86" s="151"/>
      <c r="C86" s="152"/>
      <c r="D86" s="39" t="s">
        <v>250</v>
      </c>
      <c r="E86" s="79" t="e">
        <f>#REF!</f>
        <v>#REF!</v>
      </c>
      <c r="F86" s="75"/>
      <c r="G86" s="75"/>
      <c r="H86" s="75"/>
      <c r="I86" s="75"/>
      <c r="J86" s="75"/>
      <c r="K86" s="75"/>
      <c r="L86" s="75"/>
      <c r="M86" s="73"/>
      <c r="N86" s="74"/>
      <c r="O86" s="74"/>
      <c r="P86" s="74"/>
      <c r="Q86" s="74"/>
      <c r="R86" s="29">
        <f t="shared" si="24"/>
        <v>0</v>
      </c>
      <c r="S86" s="30" t="e">
        <f t="shared" si="25"/>
        <v>#REF!</v>
      </c>
      <c r="T86" s="30" t="e">
        <f t="shared" si="26"/>
        <v>#REF!</v>
      </c>
    </row>
    <row r="87" spans="1:20" ht="27.6" hidden="1" outlineLevel="1">
      <c r="A87" s="151"/>
      <c r="B87" s="151"/>
      <c r="C87" s="152"/>
      <c r="D87" s="38" t="s">
        <v>103</v>
      </c>
      <c r="E87" s="79" t="e">
        <f>#REF!</f>
        <v>#REF!</v>
      </c>
      <c r="F87" s="89"/>
      <c r="G87" s="89"/>
      <c r="H87" s="89"/>
      <c r="I87" s="89"/>
      <c r="J87" s="89"/>
      <c r="K87" s="89"/>
      <c r="L87" s="89"/>
      <c r="M87" s="96"/>
      <c r="N87" s="74"/>
      <c r="O87" s="74"/>
      <c r="P87" s="74"/>
      <c r="Q87" s="74"/>
      <c r="R87" s="29">
        <f t="shared" si="24"/>
        <v>0</v>
      </c>
      <c r="S87" s="30" t="e">
        <f t="shared" si="25"/>
        <v>#REF!</v>
      </c>
      <c r="T87" s="30" t="e">
        <f t="shared" si="26"/>
        <v>#REF!</v>
      </c>
    </row>
    <row r="88" spans="1:20" ht="27.6" collapsed="1">
      <c r="A88" s="151"/>
      <c r="B88" s="151"/>
      <c r="C88" s="152"/>
      <c r="D88" s="38" t="s">
        <v>104</v>
      </c>
      <c r="E88" s="79" t="e">
        <f>#REF!</f>
        <v>#REF!</v>
      </c>
      <c r="F88" s="89">
        <v>0.1</v>
      </c>
      <c r="G88" s="89"/>
      <c r="H88" s="89"/>
      <c r="I88" s="89"/>
      <c r="J88" s="89"/>
      <c r="K88" s="89">
        <v>0.1</v>
      </c>
      <c r="L88" s="186"/>
      <c r="M88" s="89"/>
      <c r="N88" s="74"/>
      <c r="O88" s="74"/>
      <c r="P88" s="74"/>
      <c r="Q88" s="74"/>
      <c r="R88" s="29">
        <f t="shared" si="24"/>
        <v>0.2</v>
      </c>
      <c r="S88" s="30" t="e">
        <f t="shared" si="25"/>
        <v>#REF!</v>
      </c>
      <c r="T88" s="30" t="e">
        <f t="shared" si="26"/>
        <v>#REF!</v>
      </c>
    </row>
    <row r="89" spans="1:20" ht="13.8" hidden="1" outlineLevel="1">
      <c r="A89" s="151"/>
      <c r="B89" s="151"/>
      <c r="C89" s="152"/>
      <c r="D89" s="38" t="s">
        <v>312</v>
      </c>
      <c r="E89" s="79" t="e">
        <f>#REF!</f>
        <v>#REF!</v>
      </c>
      <c r="F89" s="89"/>
      <c r="G89" s="89"/>
      <c r="H89" s="89"/>
      <c r="I89" s="89"/>
      <c r="J89" s="89"/>
      <c r="K89" s="186"/>
      <c r="L89" s="79"/>
      <c r="M89" s="96"/>
      <c r="N89" s="74"/>
      <c r="O89" s="74"/>
      <c r="P89" s="74"/>
      <c r="Q89" s="74"/>
      <c r="R89" s="29">
        <f t="shared" si="24"/>
        <v>0</v>
      </c>
      <c r="S89" s="30" t="e">
        <f t="shared" si="25"/>
        <v>#REF!</v>
      </c>
      <c r="T89" s="30" t="e">
        <f t="shared" si="26"/>
        <v>#REF!</v>
      </c>
    </row>
    <row r="90" spans="1:20" ht="55.2" hidden="1" outlineLevel="1">
      <c r="A90" s="151"/>
      <c r="B90" s="151"/>
      <c r="C90" s="152"/>
      <c r="D90" s="38" t="s">
        <v>297</v>
      </c>
      <c r="E90" s="79" t="e">
        <f>#REF!</f>
        <v>#REF!</v>
      </c>
      <c r="F90" s="96"/>
      <c r="G90" s="96"/>
      <c r="H90" s="96"/>
      <c r="I90" s="96"/>
      <c r="J90" s="96"/>
      <c r="K90" s="75"/>
      <c r="L90" s="96"/>
      <c r="M90" s="96"/>
      <c r="N90" s="74"/>
      <c r="O90" s="74"/>
      <c r="P90" s="74"/>
      <c r="Q90" s="74"/>
      <c r="R90" s="29">
        <f t="shared" si="24"/>
        <v>0</v>
      </c>
      <c r="S90" s="30" t="e">
        <f t="shared" si="25"/>
        <v>#REF!</v>
      </c>
      <c r="T90" s="30" t="e">
        <f t="shared" si="26"/>
        <v>#REF!</v>
      </c>
    </row>
    <row r="91" spans="1:20" ht="13.8" hidden="1" outlineLevel="1">
      <c r="A91" s="151"/>
      <c r="B91" s="151"/>
      <c r="C91" s="152"/>
      <c r="D91" s="38" t="s">
        <v>298</v>
      </c>
      <c r="E91" s="79" t="e">
        <f>#REF!</f>
        <v>#REF!</v>
      </c>
      <c r="F91" s="89"/>
      <c r="G91" s="89"/>
      <c r="H91" s="89"/>
      <c r="I91" s="186"/>
      <c r="J91" s="89"/>
      <c r="K91" s="96"/>
      <c r="L91" s="96"/>
      <c r="M91" s="96"/>
      <c r="N91" s="74"/>
      <c r="O91" s="74"/>
      <c r="P91" s="74"/>
      <c r="Q91" s="74"/>
      <c r="R91" s="29">
        <f t="shared" si="24"/>
        <v>0</v>
      </c>
      <c r="S91" s="30" t="e">
        <f t="shared" si="25"/>
        <v>#REF!</v>
      </c>
      <c r="T91" s="30" t="e">
        <f t="shared" si="26"/>
        <v>#REF!</v>
      </c>
    </row>
    <row r="92" spans="1:20" ht="13.8" hidden="1" outlineLevel="1">
      <c r="A92" s="151"/>
      <c r="B92" s="151"/>
      <c r="C92" s="152"/>
      <c r="D92" s="38" t="s">
        <v>108</v>
      </c>
      <c r="E92" s="79" t="e">
        <f>#REF!</f>
        <v>#REF!</v>
      </c>
      <c r="F92" s="75"/>
      <c r="G92" s="75"/>
      <c r="H92" s="75"/>
      <c r="I92" s="73"/>
      <c r="J92" s="75"/>
      <c r="K92" s="96"/>
      <c r="L92" s="96"/>
      <c r="M92" s="96"/>
      <c r="N92" s="74"/>
      <c r="O92" s="74"/>
      <c r="P92" s="74"/>
      <c r="Q92" s="74"/>
      <c r="R92" s="29">
        <f t="shared" si="24"/>
        <v>0</v>
      </c>
      <c r="S92" s="30" t="e">
        <f t="shared" si="25"/>
        <v>#REF!</v>
      </c>
      <c r="T92" s="30" t="e">
        <f t="shared" si="26"/>
        <v>#REF!</v>
      </c>
    </row>
    <row r="93" spans="1:20" ht="14.4" hidden="1" outlineLevel="1">
      <c r="A93" s="151"/>
      <c r="B93" s="151"/>
      <c r="C93" s="152"/>
      <c r="D93" s="38" t="s">
        <v>109</v>
      </c>
      <c r="E93" s="79" t="e">
        <f>#REF!</f>
        <v>#REF!</v>
      </c>
      <c r="F93" s="87"/>
      <c r="G93" s="72"/>
      <c r="H93" s="73"/>
      <c r="I93" s="73"/>
      <c r="J93" s="73"/>
      <c r="K93" s="73"/>
      <c r="L93" s="73"/>
      <c r="M93" s="73"/>
      <c r="N93" s="74"/>
      <c r="O93" s="74"/>
      <c r="P93" s="74"/>
      <c r="Q93" s="74"/>
      <c r="R93" s="29">
        <f t="shared" si="24"/>
        <v>0</v>
      </c>
      <c r="S93" s="30" t="e">
        <f t="shared" si="25"/>
        <v>#REF!</v>
      </c>
      <c r="T93" s="30" t="e">
        <f t="shared" si="26"/>
        <v>#REF!</v>
      </c>
    </row>
    <row r="94" spans="1:20" ht="13.8" hidden="1" outlineLevel="1">
      <c r="A94" s="151"/>
      <c r="B94" s="151"/>
      <c r="C94" s="152"/>
      <c r="D94" s="38" t="s">
        <v>285</v>
      </c>
      <c r="E94" s="79" t="e">
        <f>#REF!</f>
        <v>#REF!</v>
      </c>
      <c r="F94" s="89"/>
      <c r="G94" s="73"/>
      <c r="H94" s="73"/>
      <c r="I94" s="73"/>
      <c r="J94" s="75"/>
      <c r="K94" s="73"/>
      <c r="L94" s="73"/>
      <c r="M94" s="73"/>
      <c r="N94" s="74"/>
      <c r="O94" s="74"/>
      <c r="P94" s="74"/>
      <c r="Q94" s="74"/>
      <c r="R94" s="29">
        <f t="shared" si="24"/>
        <v>0</v>
      </c>
      <c r="S94" s="30" t="e">
        <f t="shared" si="25"/>
        <v>#REF!</v>
      </c>
      <c r="T94" s="30" t="e">
        <f t="shared" si="26"/>
        <v>#REF!</v>
      </c>
    </row>
    <row r="95" spans="1:20" ht="55.2" hidden="1" outlineLevel="1">
      <c r="A95" s="151"/>
      <c r="B95" s="151"/>
      <c r="C95" s="152"/>
      <c r="D95" s="38" t="s">
        <v>111</v>
      </c>
      <c r="E95" s="79" t="e">
        <f>#REF!</f>
        <v>#REF!</v>
      </c>
      <c r="F95" s="89"/>
      <c r="G95" s="89"/>
      <c r="H95" s="89"/>
      <c r="I95" s="89"/>
      <c r="J95" s="89"/>
      <c r="K95" s="73"/>
      <c r="L95" s="73"/>
      <c r="M95" s="73"/>
      <c r="N95" s="74"/>
      <c r="O95" s="74"/>
      <c r="P95" s="74"/>
      <c r="Q95" s="74"/>
      <c r="R95" s="29">
        <f t="shared" si="24"/>
        <v>0</v>
      </c>
      <c r="S95" s="30" t="e">
        <f t="shared" si="25"/>
        <v>#REF!</v>
      </c>
      <c r="T95" s="30" t="e">
        <f t="shared" si="26"/>
        <v>#REF!</v>
      </c>
    </row>
    <row r="96" spans="1:20" ht="27.6" hidden="1" outlineLevel="1">
      <c r="A96" s="151"/>
      <c r="B96" s="151"/>
      <c r="C96" s="152"/>
      <c r="D96" s="38" t="s">
        <v>112</v>
      </c>
      <c r="E96" s="79" t="e">
        <f>#REF!</f>
        <v>#REF!</v>
      </c>
      <c r="F96" s="75"/>
      <c r="G96" s="75"/>
      <c r="H96" s="75"/>
      <c r="I96" s="73"/>
      <c r="J96" s="73"/>
      <c r="K96" s="73"/>
      <c r="L96" s="73"/>
      <c r="M96" s="73"/>
      <c r="N96" s="74"/>
      <c r="O96" s="74"/>
      <c r="P96" s="74"/>
      <c r="Q96" s="74"/>
      <c r="R96" s="29">
        <f t="shared" si="24"/>
        <v>0</v>
      </c>
      <c r="S96" s="30" t="e">
        <f t="shared" si="25"/>
        <v>#REF!</v>
      </c>
      <c r="T96" s="30" t="e">
        <f t="shared" si="26"/>
        <v>#REF!</v>
      </c>
    </row>
    <row r="97" spans="1:20" ht="41.4" hidden="1" outlineLevel="1">
      <c r="A97" s="151"/>
      <c r="B97" s="151"/>
      <c r="C97" s="152"/>
      <c r="D97" s="38" t="s">
        <v>113</v>
      </c>
      <c r="E97" s="79" t="e">
        <f>#REF!</f>
        <v>#REF!</v>
      </c>
      <c r="F97" s="89"/>
      <c r="G97" s="89"/>
      <c r="H97" s="89"/>
      <c r="I97" s="89"/>
      <c r="J97" s="89"/>
      <c r="K97" s="73"/>
      <c r="L97" s="73"/>
      <c r="M97" s="73"/>
      <c r="N97" s="74"/>
      <c r="O97" s="74"/>
      <c r="P97" s="74"/>
      <c r="Q97" s="74"/>
      <c r="R97" s="29">
        <f t="shared" si="24"/>
        <v>0</v>
      </c>
      <c r="S97" s="30" t="e">
        <f t="shared" si="25"/>
        <v>#REF!</v>
      </c>
      <c r="T97" s="30" t="e">
        <f t="shared" si="26"/>
        <v>#REF!</v>
      </c>
    </row>
    <row r="98" spans="1:20" ht="13.8" hidden="1" outlineLevel="1">
      <c r="A98" s="151"/>
      <c r="B98" s="151"/>
      <c r="C98" s="152"/>
      <c r="D98" s="38" t="s">
        <v>114</v>
      </c>
      <c r="E98" s="79" t="e">
        <f>#REF!</f>
        <v>#REF!</v>
      </c>
      <c r="F98" s="89"/>
      <c r="G98" s="89"/>
      <c r="H98" s="89"/>
      <c r="I98" s="89"/>
      <c r="J98" s="89"/>
      <c r="K98" s="73"/>
      <c r="L98" s="73"/>
      <c r="M98" s="73"/>
      <c r="N98" s="74"/>
      <c r="O98" s="74"/>
      <c r="P98" s="74"/>
      <c r="Q98" s="74"/>
      <c r="R98" s="29">
        <f t="shared" si="24"/>
        <v>0</v>
      </c>
      <c r="S98" s="30" t="e">
        <f t="shared" si="25"/>
        <v>#REF!</v>
      </c>
      <c r="T98" s="30" t="e">
        <f t="shared" si="26"/>
        <v>#REF!</v>
      </c>
    </row>
    <row r="99" spans="1:20" ht="13.8" hidden="1" outlineLevel="1">
      <c r="A99" s="151"/>
      <c r="B99" s="151"/>
      <c r="C99" s="152"/>
      <c r="D99" s="38" t="s">
        <v>115</v>
      </c>
      <c r="E99" s="79" t="e">
        <f>#REF!</f>
        <v>#REF!</v>
      </c>
      <c r="F99" s="89"/>
      <c r="G99" s="89"/>
      <c r="H99" s="89"/>
      <c r="I99" s="89"/>
      <c r="J99" s="89"/>
      <c r="K99" s="73"/>
      <c r="L99" s="73"/>
      <c r="M99" s="73"/>
      <c r="N99" s="74"/>
      <c r="O99" s="74"/>
      <c r="P99" s="74"/>
      <c r="Q99" s="74"/>
      <c r="R99" s="29">
        <f t="shared" si="24"/>
        <v>0</v>
      </c>
      <c r="S99" s="30" t="e">
        <f t="shared" si="25"/>
        <v>#REF!</v>
      </c>
      <c r="T99" s="30" t="e">
        <f t="shared" si="26"/>
        <v>#REF!</v>
      </c>
    </row>
    <row r="100" spans="1:20" ht="27.6" hidden="1" outlineLevel="1">
      <c r="A100" s="151"/>
      <c r="B100" s="151"/>
      <c r="C100" s="152"/>
      <c r="D100" s="38" t="s">
        <v>313</v>
      </c>
      <c r="E100" s="79" t="e">
        <f>#REF!</f>
        <v>#REF!</v>
      </c>
      <c r="F100" s="89"/>
      <c r="G100" s="89"/>
      <c r="H100" s="89"/>
      <c r="I100" s="89"/>
      <c r="J100" s="89"/>
      <c r="K100" s="73"/>
      <c r="L100" s="73"/>
      <c r="M100" s="73"/>
      <c r="N100" s="74"/>
      <c r="O100" s="74"/>
      <c r="P100" s="74"/>
      <c r="Q100" s="74"/>
      <c r="R100" s="29">
        <f t="shared" si="24"/>
        <v>0</v>
      </c>
      <c r="S100" s="30" t="e">
        <f t="shared" si="25"/>
        <v>#REF!</v>
      </c>
      <c r="T100" s="30" t="e">
        <f t="shared" si="26"/>
        <v>#REF!</v>
      </c>
    </row>
    <row r="101" spans="1:20" ht="27.6" hidden="1" outlineLevel="1">
      <c r="A101" s="151"/>
      <c r="B101" s="151"/>
      <c r="C101" s="152"/>
      <c r="D101" s="38" t="s">
        <v>117</v>
      </c>
      <c r="E101" s="79" t="e">
        <f>#REF!</f>
        <v>#REF!</v>
      </c>
      <c r="F101" s="75"/>
      <c r="G101" s="73"/>
      <c r="H101" s="73"/>
      <c r="I101" s="73"/>
      <c r="J101" s="73"/>
      <c r="K101" s="73"/>
      <c r="L101" s="73"/>
      <c r="M101" s="73"/>
      <c r="N101" s="74"/>
      <c r="O101" s="74"/>
      <c r="P101" s="74"/>
      <c r="Q101" s="74"/>
      <c r="R101" s="29">
        <f t="shared" si="24"/>
        <v>0</v>
      </c>
      <c r="S101" s="30" t="e">
        <f t="shared" si="25"/>
        <v>#REF!</v>
      </c>
      <c r="T101" s="30" t="e">
        <f t="shared" si="26"/>
        <v>#REF!</v>
      </c>
    </row>
    <row r="102" spans="1:20" ht="13.8" hidden="1" outlineLevel="1">
      <c r="A102" s="151"/>
      <c r="B102" s="151"/>
      <c r="C102" s="152"/>
      <c r="D102" s="38" t="s">
        <v>118</v>
      </c>
      <c r="E102" s="79" t="e">
        <f>#REF!</f>
        <v>#REF!</v>
      </c>
      <c r="F102" s="75"/>
      <c r="G102" s="75"/>
      <c r="H102" s="75"/>
      <c r="I102" s="73"/>
      <c r="J102" s="73"/>
      <c r="K102" s="73"/>
      <c r="L102" s="73"/>
      <c r="M102" s="73"/>
      <c r="N102" s="74"/>
      <c r="O102" s="74"/>
      <c r="P102" s="74"/>
      <c r="Q102" s="74"/>
      <c r="R102" s="29">
        <f t="shared" si="24"/>
        <v>0</v>
      </c>
      <c r="S102" s="30" t="e">
        <f t="shared" si="25"/>
        <v>#REF!</v>
      </c>
      <c r="T102" s="30" t="e">
        <f t="shared" si="26"/>
        <v>#REF!</v>
      </c>
    </row>
    <row r="103" spans="1:20" ht="27.6" hidden="1" outlineLevel="1">
      <c r="A103" s="151"/>
      <c r="B103" s="151"/>
      <c r="C103" s="152"/>
      <c r="D103" s="38" t="s">
        <v>119</v>
      </c>
      <c r="E103" s="79" t="e">
        <f>#REF!</f>
        <v>#REF!</v>
      </c>
      <c r="F103" s="75"/>
      <c r="G103" s="75"/>
      <c r="H103" s="75"/>
      <c r="I103" s="73"/>
      <c r="J103" s="75"/>
      <c r="K103" s="73"/>
      <c r="L103" s="73"/>
      <c r="M103" s="73"/>
      <c r="N103" s="74"/>
      <c r="O103" s="74"/>
      <c r="P103" s="74"/>
      <c r="Q103" s="74"/>
      <c r="R103" s="29">
        <f t="shared" si="24"/>
        <v>0</v>
      </c>
      <c r="S103" s="30" t="e">
        <f t="shared" si="25"/>
        <v>#REF!</v>
      </c>
      <c r="T103" s="30" t="e">
        <f t="shared" si="26"/>
        <v>#REF!</v>
      </c>
    </row>
    <row r="104" spans="1:20" ht="27.6" hidden="1" outlineLevel="1">
      <c r="A104" s="151"/>
      <c r="B104" s="151"/>
      <c r="C104" s="152"/>
      <c r="D104" s="38" t="s">
        <v>120</v>
      </c>
      <c r="E104" s="79" t="e">
        <f>#REF!</f>
        <v>#REF!</v>
      </c>
      <c r="F104" s="75"/>
      <c r="G104" s="73"/>
      <c r="H104" s="73"/>
      <c r="I104" s="73"/>
      <c r="J104" s="73"/>
      <c r="K104" s="73"/>
      <c r="L104" s="73"/>
      <c r="M104" s="73"/>
      <c r="N104" s="74"/>
      <c r="O104" s="74"/>
      <c r="P104" s="74"/>
      <c r="Q104" s="74"/>
      <c r="R104" s="29">
        <f t="shared" si="24"/>
        <v>0</v>
      </c>
      <c r="S104" s="30" t="e">
        <f t="shared" si="25"/>
        <v>#REF!</v>
      </c>
      <c r="T104" s="30" t="e">
        <f t="shared" si="26"/>
        <v>#REF!</v>
      </c>
    </row>
    <row r="105" spans="1:20" ht="27.6" hidden="1" outlineLevel="1">
      <c r="A105" s="151"/>
      <c r="B105" s="151"/>
      <c r="C105" s="152"/>
      <c r="D105" s="39" t="s">
        <v>121</v>
      </c>
      <c r="E105" s="79" t="e">
        <f>#REF!</f>
        <v>#REF!</v>
      </c>
      <c r="F105" s="75"/>
      <c r="G105" s="75"/>
      <c r="H105" s="75"/>
      <c r="I105" s="73"/>
      <c r="J105" s="75"/>
      <c r="K105" s="73"/>
      <c r="L105" s="73"/>
      <c r="M105" s="73"/>
      <c r="N105" s="74"/>
      <c r="O105" s="74"/>
      <c r="P105" s="74"/>
      <c r="Q105" s="74"/>
      <c r="R105" s="29">
        <f t="shared" si="24"/>
        <v>0</v>
      </c>
      <c r="S105" s="30" t="e">
        <f t="shared" si="25"/>
        <v>#REF!</v>
      </c>
      <c r="T105" s="30" t="e">
        <f t="shared" si="26"/>
        <v>#REF!</v>
      </c>
    </row>
    <row r="106" spans="1:20" ht="13.8" hidden="1" outlineLevel="1">
      <c r="A106" s="151"/>
      <c r="B106" s="151"/>
      <c r="C106" s="152"/>
      <c r="D106" s="39" t="s">
        <v>122</v>
      </c>
      <c r="E106" s="79" t="e">
        <f>#REF!</f>
        <v>#REF!</v>
      </c>
      <c r="F106" s="73"/>
      <c r="G106" s="75"/>
      <c r="H106" s="75"/>
      <c r="I106" s="73"/>
      <c r="J106" s="75"/>
      <c r="K106" s="73"/>
      <c r="L106" s="73"/>
      <c r="M106" s="73"/>
      <c r="N106" s="74"/>
      <c r="O106" s="74"/>
      <c r="P106" s="74"/>
      <c r="Q106" s="74"/>
      <c r="R106" s="29">
        <f t="shared" si="24"/>
        <v>0</v>
      </c>
      <c r="S106" s="30" t="e">
        <f t="shared" si="25"/>
        <v>#REF!</v>
      </c>
      <c r="T106" s="30" t="e">
        <f t="shared" si="26"/>
        <v>#REF!</v>
      </c>
    </row>
    <row r="107" spans="1:20" ht="27.6" hidden="1" outlineLevel="1">
      <c r="A107" s="151"/>
      <c r="B107" s="151"/>
      <c r="C107" s="152"/>
      <c r="D107" s="39" t="s">
        <v>314</v>
      </c>
      <c r="E107" s="79" t="e">
        <f>#REF!</f>
        <v>#REF!</v>
      </c>
      <c r="F107" s="73"/>
      <c r="G107" s="73"/>
      <c r="H107" s="73"/>
      <c r="I107" s="73"/>
      <c r="J107" s="73"/>
      <c r="K107" s="73"/>
      <c r="L107" s="96"/>
      <c r="M107" s="96"/>
      <c r="N107" s="74"/>
      <c r="O107" s="74"/>
      <c r="P107" s="74"/>
      <c r="Q107" s="74"/>
      <c r="R107" s="29">
        <f t="shared" si="24"/>
        <v>0</v>
      </c>
      <c r="S107" s="30" t="e">
        <f t="shared" si="25"/>
        <v>#REF!</v>
      </c>
      <c r="T107" s="30" t="e">
        <f t="shared" si="26"/>
        <v>#REF!</v>
      </c>
    </row>
    <row r="108" spans="1:20" ht="27.6" hidden="1" outlineLevel="1">
      <c r="A108" s="151"/>
      <c r="B108" s="151"/>
      <c r="C108" s="152"/>
      <c r="D108" s="39" t="s">
        <v>124</v>
      </c>
      <c r="E108" s="79" t="e">
        <f>#REF!</f>
        <v>#REF!</v>
      </c>
      <c r="F108" s="75"/>
      <c r="G108" s="75"/>
      <c r="H108" s="75"/>
      <c r="I108" s="73"/>
      <c r="J108" s="75"/>
      <c r="K108" s="73"/>
      <c r="L108" s="73"/>
      <c r="M108" s="73"/>
      <c r="N108" s="74"/>
      <c r="O108" s="74"/>
      <c r="P108" s="74"/>
      <c r="Q108" s="74"/>
      <c r="R108" s="29">
        <f t="shared" si="24"/>
        <v>0</v>
      </c>
      <c r="S108" s="30" t="e">
        <f t="shared" si="25"/>
        <v>#REF!</v>
      </c>
      <c r="T108" s="30" t="e">
        <f t="shared" si="26"/>
        <v>#REF!</v>
      </c>
    </row>
    <row r="109" spans="1:20" ht="27.6" hidden="1" outlineLevel="1">
      <c r="A109" s="151"/>
      <c r="B109" s="151"/>
      <c r="C109" s="152"/>
      <c r="D109" s="39" t="s">
        <v>125</v>
      </c>
      <c r="E109" s="79" t="e">
        <f>#REF!</f>
        <v>#REF!</v>
      </c>
      <c r="F109" s="75"/>
      <c r="G109" s="75"/>
      <c r="H109" s="73"/>
      <c r="I109" s="73"/>
      <c r="J109" s="73"/>
      <c r="K109" s="73"/>
      <c r="L109" s="73"/>
      <c r="M109" s="73"/>
      <c r="N109" s="74"/>
      <c r="O109" s="74"/>
      <c r="P109" s="74"/>
      <c r="Q109" s="74"/>
      <c r="R109" s="29">
        <f t="shared" si="24"/>
        <v>0</v>
      </c>
      <c r="S109" s="30" t="e">
        <f t="shared" si="25"/>
        <v>#REF!</v>
      </c>
      <c r="T109" s="30" t="e">
        <f t="shared" si="26"/>
        <v>#REF!</v>
      </c>
    </row>
    <row r="110" spans="1:20" ht="27.6" hidden="1" outlineLevel="1">
      <c r="A110" s="151"/>
      <c r="B110" s="151"/>
      <c r="C110" s="152"/>
      <c r="D110" s="39" t="s">
        <v>126</v>
      </c>
      <c r="E110" s="79" t="e">
        <f>#REF!</f>
        <v>#REF!</v>
      </c>
      <c r="F110" s="75"/>
      <c r="G110" s="75"/>
      <c r="H110" s="75"/>
      <c r="I110" s="73"/>
      <c r="J110" s="75"/>
      <c r="K110" s="73"/>
      <c r="L110" s="73"/>
      <c r="M110" s="73"/>
      <c r="N110" s="74"/>
      <c r="O110" s="74"/>
      <c r="P110" s="74"/>
      <c r="Q110" s="74"/>
      <c r="R110" s="29">
        <f t="shared" si="24"/>
        <v>0</v>
      </c>
      <c r="S110" s="30" t="e">
        <f t="shared" si="25"/>
        <v>#REF!</v>
      </c>
      <c r="T110" s="30" t="e">
        <f t="shared" si="26"/>
        <v>#REF!</v>
      </c>
    </row>
    <row r="111" spans="1:20" ht="55.2" hidden="1" outlineLevel="1">
      <c r="A111" s="151"/>
      <c r="B111" s="151"/>
      <c r="C111" s="152"/>
      <c r="D111" s="39" t="s">
        <v>127</v>
      </c>
      <c r="E111" s="79" t="e">
        <f>#REF!</f>
        <v>#REF!</v>
      </c>
      <c r="F111" s="75"/>
      <c r="G111" s="75"/>
      <c r="H111" s="75"/>
      <c r="I111" s="73"/>
      <c r="J111" s="75"/>
      <c r="K111" s="73"/>
      <c r="L111" s="73"/>
      <c r="M111" s="73"/>
      <c r="N111" s="74"/>
      <c r="O111" s="74"/>
      <c r="P111" s="74"/>
      <c r="Q111" s="74"/>
      <c r="R111" s="29">
        <f t="shared" si="24"/>
        <v>0</v>
      </c>
      <c r="S111" s="30" t="e">
        <f t="shared" si="25"/>
        <v>#REF!</v>
      </c>
      <c r="T111" s="30" t="e">
        <f t="shared" si="26"/>
        <v>#REF!</v>
      </c>
    </row>
    <row r="112" spans="1:20" ht="27.6" hidden="1" outlineLevel="1">
      <c r="A112" s="151"/>
      <c r="B112" s="151"/>
      <c r="C112" s="152"/>
      <c r="D112" s="39" t="s">
        <v>128</v>
      </c>
      <c r="E112" s="79" t="e">
        <f>#REF!</f>
        <v>#REF!</v>
      </c>
      <c r="F112" s="75"/>
      <c r="G112" s="75"/>
      <c r="H112" s="75"/>
      <c r="I112" s="73"/>
      <c r="J112" s="75"/>
      <c r="K112" s="73"/>
      <c r="L112" s="73"/>
      <c r="M112" s="73"/>
      <c r="N112" s="74"/>
      <c r="O112" s="74"/>
      <c r="P112" s="74"/>
      <c r="Q112" s="74"/>
      <c r="R112" s="29">
        <f t="shared" si="24"/>
        <v>0</v>
      </c>
      <c r="S112" s="30" t="e">
        <f t="shared" si="25"/>
        <v>#REF!</v>
      </c>
      <c r="T112" s="30" t="e">
        <f t="shared" si="26"/>
        <v>#REF!</v>
      </c>
    </row>
    <row r="113" spans="1:20" ht="27.6" hidden="1" outlineLevel="1">
      <c r="A113" s="151"/>
      <c r="B113" s="151"/>
      <c r="C113" s="152"/>
      <c r="D113" s="39" t="s">
        <v>129</v>
      </c>
      <c r="E113" s="79" t="e">
        <f>#REF!</f>
        <v>#REF!</v>
      </c>
      <c r="F113" s="75"/>
      <c r="G113" s="75"/>
      <c r="H113" s="75"/>
      <c r="I113" s="73"/>
      <c r="J113" s="75"/>
      <c r="K113" s="73"/>
      <c r="L113" s="73"/>
      <c r="M113" s="73"/>
      <c r="N113" s="74"/>
      <c r="O113" s="74"/>
      <c r="P113" s="74"/>
      <c r="Q113" s="74"/>
      <c r="R113" s="29">
        <f t="shared" si="24"/>
        <v>0</v>
      </c>
      <c r="S113" s="30" t="e">
        <f t="shared" si="25"/>
        <v>#REF!</v>
      </c>
      <c r="T113" s="30" t="e">
        <f t="shared" si="26"/>
        <v>#REF!</v>
      </c>
    </row>
    <row r="114" spans="1:20" ht="27.6" hidden="1" outlineLevel="1">
      <c r="A114" s="151"/>
      <c r="B114" s="151"/>
      <c r="C114" s="152"/>
      <c r="D114" s="38" t="s">
        <v>130</v>
      </c>
      <c r="E114" s="79" t="e">
        <f>#REF!</f>
        <v>#REF!</v>
      </c>
      <c r="F114" s="96"/>
      <c r="G114" s="96"/>
      <c r="H114" s="96"/>
      <c r="I114" s="96"/>
      <c r="J114" s="96"/>
      <c r="K114" s="96"/>
      <c r="L114" s="96"/>
      <c r="M114" s="96"/>
      <c r="N114" s="74"/>
      <c r="O114" s="74"/>
      <c r="P114" s="74"/>
      <c r="Q114" s="74"/>
      <c r="R114" s="29">
        <f t="shared" si="24"/>
        <v>0</v>
      </c>
      <c r="S114" s="30" t="e">
        <f t="shared" si="25"/>
        <v>#REF!</v>
      </c>
      <c r="T114" s="30" t="e">
        <f t="shared" si="26"/>
        <v>#REF!</v>
      </c>
    </row>
    <row r="115" spans="1:20" ht="27.6" hidden="1" outlineLevel="1">
      <c r="A115" s="151"/>
      <c r="B115" s="151"/>
      <c r="C115" s="152"/>
      <c r="D115" s="38" t="s">
        <v>131</v>
      </c>
      <c r="E115" s="79" t="e">
        <f>#REF!</f>
        <v>#REF!</v>
      </c>
      <c r="F115" s="90"/>
      <c r="G115" s="90"/>
      <c r="H115" s="90"/>
      <c r="I115" s="157"/>
      <c r="J115" s="157"/>
      <c r="K115" s="157"/>
      <c r="L115" s="96"/>
      <c r="M115" s="96"/>
      <c r="N115" s="74"/>
      <c r="O115" s="74"/>
      <c r="P115" s="74"/>
      <c r="Q115" s="74"/>
      <c r="R115" s="29">
        <f t="shared" si="24"/>
        <v>0</v>
      </c>
      <c r="S115" s="30" t="e">
        <f t="shared" si="25"/>
        <v>#REF!</v>
      </c>
      <c r="T115" s="30" t="e">
        <f t="shared" si="26"/>
        <v>#REF!</v>
      </c>
    </row>
    <row r="116" spans="1:20" ht="41.4" hidden="1" outlineLevel="1">
      <c r="A116" s="151"/>
      <c r="B116" s="151"/>
      <c r="C116" s="152"/>
      <c r="D116" s="38" t="s">
        <v>132</v>
      </c>
      <c r="E116" s="79" t="e">
        <f>#REF!</f>
        <v>#REF!</v>
      </c>
      <c r="F116" s="75"/>
      <c r="G116" s="96"/>
      <c r="H116" s="96"/>
      <c r="I116" s="96"/>
      <c r="J116" s="96"/>
      <c r="K116" s="96"/>
      <c r="L116" s="96"/>
      <c r="M116" s="96"/>
      <c r="N116" s="74"/>
      <c r="O116" s="74"/>
      <c r="P116" s="74"/>
      <c r="Q116" s="74"/>
      <c r="R116" s="29">
        <f t="shared" si="24"/>
        <v>0</v>
      </c>
      <c r="S116" s="30" t="e">
        <f t="shared" si="25"/>
        <v>#REF!</v>
      </c>
      <c r="T116" s="30" t="e">
        <f t="shared" si="26"/>
        <v>#REF!</v>
      </c>
    </row>
    <row r="117" spans="1:20" ht="55.2" hidden="1" outlineLevel="1">
      <c r="A117" s="151"/>
      <c r="B117" s="151"/>
      <c r="C117" s="152"/>
      <c r="D117" s="39" t="s">
        <v>133</v>
      </c>
      <c r="E117" s="79" t="e">
        <f>#REF!</f>
        <v>#REF!</v>
      </c>
      <c r="F117" s="90"/>
      <c r="G117" s="91"/>
      <c r="H117" s="91"/>
      <c r="I117" s="91"/>
      <c r="J117" s="91"/>
      <c r="K117" s="91"/>
      <c r="L117" s="73"/>
      <c r="M117" s="73"/>
      <c r="N117" s="74"/>
      <c r="O117" s="74"/>
      <c r="P117" s="74"/>
      <c r="Q117" s="74"/>
      <c r="R117" s="29">
        <f t="shared" si="24"/>
        <v>0</v>
      </c>
      <c r="S117" s="30" t="e">
        <f t="shared" si="25"/>
        <v>#REF!</v>
      </c>
      <c r="T117" s="30" t="e">
        <f t="shared" si="26"/>
        <v>#REF!</v>
      </c>
    </row>
    <row r="118" spans="1:20" ht="55.2" hidden="1" outlineLevel="1">
      <c r="A118" s="151"/>
      <c r="B118" s="151"/>
      <c r="C118" s="152"/>
      <c r="D118" s="38" t="s">
        <v>134</v>
      </c>
      <c r="E118" s="79" t="e">
        <f>#REF!</f>
        <v>#REF!</v>
      </c>
      <c r="F118" s="96"/>
      <c r="G118" s="96"/>
      <c r="H118" s="96"/>
      <c r="I118" s="96"/>
      <c r="J118" s="96"/>
      <c r="K118" s="96"/>
      <c r="L118" s="96"/>
      <c r="M118" s="96"/>
      <c r="N118" s="74"/>
      <c r="O118" s="74"/>
      <c r="P118" s="74"/>
      <c r="Q118" s="74"/>
      <c r="R118" s="29">
        <f t="shared" si="24"/>
        <v>0</v>
      </c>
      <c r="S118" s="30" t="e">
        <f t="shared" si="25"/>
        <v>#REF!</v>
      </c>
      <c r="T118" s="30" t="e">
        <f t="shared" si="26"/>
        <v>#REF!</v>
      </c>
    </row>
    <row r="119" spans="1:20" ht="27.6" hidden="1" outlineLevel="1">
      <c r="A119" s="151"/>
      <c r="B119" s="151"/>
      <c r="C119" s="152"/>
      <c r="D119" s="38" t="s">
        <v>135</v>
      </c>
      <c r="E119" s="79" t="e">
        <f>#REF!</f>
        <v>#REF!</v>
      </c>
      <c r="F119" s="79"/>
      <c r="G119" s="96"/>
      <c r="H119" s="96"/>
      <c r="I119" s="96"/>
      <c r="J119" s="96"/>
      <c r="K119" s="96"/>
      <c r="L119" s="96"/>
      <c r="M119" s="96"/>
      <c r="N119" s="74"/>
      <c r="O119" s="74"/>
      <c r="P119" s="74"/>
      <c r="Q119" s="74"/>
      <c r="R119" s="29">
        <f t="shared" si="24"/>
        <v>0</v>
      </c>
      <c r="S119" s="30" t="e">
        <f t="shared" si="25"/>
        <v>#REF!</v>
      </c>
      <c r="T119" s="30" t="e">
        <f t="shared" si="26"/>
        <v>#REF!</v>
      </c>
    </row>
    <row r="120" spans="1:20" ht="41.4" hidden="1" outlineLevel="1">
      <c r="A120" s="151"/>
      <c r="B120" s="151"/>
      <c r="C120" s="152"/>
      <c r="D120" s="39" t="s">
        <v>136</v>
      </c>
      <c r="E120" s="79" t="e">
        <f>#REF!</f>
        <v>#REF!</v>
      </c>
      <c r="F120" s="75"/>
      <c r="G120" s="75"/>
      <c r="H120" s="75"/>
      <c r="I120" s="73"/>
      <c r="J120" s="75"/>
      <c r="K120" s="73"/>
      <c r="L120" s="73"/>
      <c r="M120" s="73"/>
      <c r="N120" s="74"/>
      <c r="O120" s="74"/>
      <c r="P120" s="74"/>
      <c r="Q120" s="74"/>
      <c r="R120" s="29">
        <f t="shared" si="24"/>
        <v>0</v>
      </c>
      <c r="S120" s="30" t="e">
        <f t="shared" si="25"/>
        <v>#REF!</v>
      </c>
      <c r="T120" s="30" t="e">
        <f t="shared" si="26"/>
        <v>#REF!</v>
      </c>
    </row>
    <row r="121" spans="1:20" ht="69" hidden="1" outlineLevel="1">
      <c r="A121" s="151"/>
      <c r="B121" s="151"/>
      <c r="C121" s="152"/>
      <c r="D121" s="39" t="s">
        <v>137</v>
      </c>
      <c r="E121" s="79" t="e">
        <f>#REF!</f>
        <v>#REF!</v>
      </c>
      <c r="F121" s="75"/>
      <c r="G121" s="75"/>
      <c r="H121" s="75"/>
      <c r="I121" s="73"/>
      <c r="J121" s="75"/>
      <c r="K121" s="73"/>
      <c r="L121" s="73"/>
      <c r="M121" s="73"/>
      <c r="N121" s="74"/>
      <c r="O121" s="74"/>
      <c r="P121" s="74"/>
      <c r="Q121" s="74"/>
      <c r="R121" s="29">
        <f t="shared" si="24"/>
        <v>0</v>
      </c>
      <c r="S121" s="30" t="e">
        <f t="shared" si="25"/>
        <v>#REF!</v>
      </c>
      <c r="T121" s="30" t="e">
        <f t="shared" si="26"/>
        <v>#REF!</v>
      </c>
    </row>
    <row r="122" spans="1:20" ht="27.6" hidden="1" outlineLevel="1">
      <c r="A122" s="151"/>
      <c r="B122" s="151"/>
      <c r="C122" s="152"/>
      <c r="D122" s="39" t="s">
        <v>138</v>
      </c>
      <c r="E122" s="79" t="e">
        <f>#REF!</f>
        <v>#REF!</v>
      </c>
      <c r="F122" s="75"/>
      <c r="G122" s="75"/>
      <c r="H122" s="75"/>
      <c r="I122" s="73"/>
      <c r="J122" s="75"/>
      <c r="K122" s="73"/>
      <c r="L122" s="73"/>
      <c r="M122" s="73"/>
      <c r="N122" s="74"/>
      <c r="O122" s="74"/>
      <c r="P122" s="74"/>
      <c r="Q122" s="74"/>
      <c r="R122" s="29">
        <f t="shared" si="24"/>
        <v>0</v>
      </c>
      <c r="S122" s="30" t="e">
        <f t="shared" si="25"/>
        <v>#REF!</v>
      </c>
      <c r="T122" s="30" t="e">
        <f t="shared" si="26"/>
        <v>#REF!</v>
      </c>
    </row>
    <row r="123" spans="1:20" ht="27.6" hidden="1" outlineLevel="1">
      <c r="A123" s="151"/>
      <c r="B123" s="151"/>
      <c r="C123" s="152"/>
      <c r="D123" s="38" t="s">
        <v>139</v>
      </c>
      <c r="E123" s="79" t="e">
        <f>#REF!</f>
        <v>#REF!</v>
      </c>
      <c r="F123" s="157"/>
      <c r="G123" s="157"/>
      <c r="H123" s="96"/>
      <c r="I123" s="96"/>
      <c r="J123" s="157"/>
      <c r="K123" s="96"/>
      <c r="L123" s="96"/>
      <c r="M123" s="96"/>
      <c r="N123" s="74"/>
      <c r="O123" s="74"/>
      <c r="P123" s="74"/>
      <c r="Q123" s="74"/>
      <c r="R123" s="29">
        <f t="shared" si="24"/>
        <v>0</v>
      </c>
      <c r="S123" s="30" t="e">
        <f t="shared" si="25"/>
        <v>#REF!</v>
      </c>
      <c r="T123" s="30" t="e">
        <f t="shared" si="26"/>
        <v>#REF!</v>
      </c>
    </row>
    <row r="124" spans="1:20" ht="41.4" hidden="1" outlineLevel="1">
      <c r="A124" s="151"/>
      <c r="B124" s="151"/>
      <c r="C124" s="152"/>
      <c r="D124" s="39" t="s">
        <v>140</v>
      </c>
      <c r="E124" s="79" t="e">
        <f>#REF!</f>
        <v>#REF!</v>
      </c>
      <c r="F124" s="75"/>
      <c r="G124" s="75"/>
      <c r="H124" s="73"/>
      <c r="I124" s="73"/>
      <c r="J124" s="75"/>
      <c r="K124" s="73"/>
      <c r="L124" s="73"/>
      <c r="M124" s="73"/>
      <c r="N124" s="74"/>
      <c r="O124" s="74"/>
      <c r="P124" s="74"/>
      <c r="Q124" s="74"/>
      <c r="R124" s="29">
        <f t="shared" si="24"/>
        <v>0</v>
      </c>
      <c r="S124" s="30" t="e">
        <f t="shared" si="25"/>
        <v>#REF!</v>
      </c>
      <c r="T124" s="30" t="e">
        <f t="shared" si="26"/>
        <v>#REF!</v>
      </c>
    </row>
    <row r="125" spans="1:20" ht="13.8" hidden="1" outlineLevel="1">
      <c r="A125" s="151"/>
      <c r="B125" s="151"/>
      <c r="C125" s="152"/>
      <c r="D125" s="39" t="s">
        <v>141</v>
      </c>
      <c r="E125" s="79" t="e">
        <f>#REF!</f>
        <v>#REF!</v>
      </c>
      <c r="F125" s="88"/>
      <c r="G125" s="75"/>
      <c r="H125" s="75"/>
      <c r="I125" s="73"/>
      <c r="J125" s="75"/>
      <c r="K125" s="73"/>
      <c r="L125" s="73"/>
      <c r="M125" s="73"/>
      <c r="N125" s="74"/>
      <c r="O125" s="74"/>
      <c r="P125" s="74"/>
      <c r="Q125" s="74"/>
      <c r="R125" s="29">
        <f t="shared" si="24"/>
        <v>0</v>
      </c>
      <c r="S125" s="30" t="e">
        <f t="shared" si="25"/>
        <v>#REF!</v>
      </c>
      <c r="T125" s="30" t="e">
        <f t="shared" si="26"/>
        <v>#REF!</v>
      </c>
    </row>
    <row r="126" spans="1:20" ht="13.8" hidden="1" outlineLevel="1">
      <c r="A126" s="151"/>
      <c r="B126" s="151"/>
      <c r="C126" s="152"/>
      <c r="D126" s="38" t="s">
        <v>142</v>
      </c>
      <c r="E126" s="79" t="e">
        <f>#REF!</f>
        <v>#REF!</v>
      </c>
      <c r="F126" s="88"/>
      <c r="G126" s="88"/>
      <c r="H126" s="88"/>
      <c r="I126" s="93"/>
      <c r="J126" s="88"/>
      <c r="K126" s="93"/>
      <c r="L126" s="73"/>
      <c r="M126" s="96"/>
      <c r="N126" s="74"/>
      <c r="O126" s="74"/>
      <c r="P126" s="74"/>
      <c r="Q126" s="74"/>
      <c r="R126" s="29">
        <f t="shared" si="24"/>
        <v>0</v>
      </c>
      <c r="S126" s="30" t="e">
        <f t="shared" si="25"/>
        <v>#REF!</v>
      </c>
      <c r="T126" s="30" t="e">
        <f t="shared" si="26"/>
        <v>#REF!</v>
      </c>
    </row>
    <row r="127" spans="1:20" ht="13.8" hidden="1" outlineLevel="1">
      <c r="A127" s="151"/>
      <c r="B127" s="151"/>
      <c r="C127" s="152"/>
      <c r="D127" s="38" t="s">
        <v>143</v>
      </c>
      <c r="E127" s="79" t="e">
        <f>#REF!</f>
        <v>#REF!</v>
      </c>
      <c r="F127" s="88"/>
      <c r="G127" s="75"/>
      <c r="H127" s="75"/>
      <c r="I127" s="73"/>
      <c r="J127" s="75"/>
      <c r="K127" s="75"/>
      <c r="L127" s="73"/>
      <c r="M127" s="96"/>
      <c r="N127" s="74"/>
      <c r="O127" s="74"/>
      <c r="P127" s="74"/>
      <c r="Q127" s="74"/>
      <c r="R127" s="29">
        <f t="shared" si="24"/>
        <v>0</v>
      </c>
      <c r="S127" s="30" t="e">
        <f t="shared" si="25"/>
        <v>#REF!</v>
      </c>
      <c r="T127" s="30" t="e">
        <f t="shared" si="26"/>
        <v>#REF!</v>
      </c>
    </row>
    <row r="128" spans="1:20" ht="13.8" hidden="1" outlineLevel="1">
      <c r="A128" s="151"/>
      <c r="B128" s="151"/>
      <c r="C128" s="152"/>
      <c r="D128" s="38" t="s">
        <v>144</v>
      </c>
      <c r="E128" s="79" t="e">
        <f>#REF!</f>
        <v>#REF!</v>
      </c>
      <c r="F128" s="93"/>
      <c r="G128" s="73"/>
      <c r="H128" s="73"/>
      <c r="I128" s="73"/>
      <c r="J128" s="73"/>
      <c r="K128" s="73"/>
      <c r="L128" s="73"/>
      <c r="M128" s="96"/>
      <c r="N128" s="74"/>
      <c r="O128" s="74"/>
      <c r="P128" s="74"/>
      <c r="Q128" s="74"/>
      <c r="R128" s="29">
        <f t="shared" si="24"/>
        <v>0</v>
      </c>
      <c r="S128" s="30" t="e">
        <f t="shared" si="25"/>
        <v>#REF!</v>
      </c>
      <c r="T128" s="30" t="e">
        <f t="shared" si="26"/>
        <v>#REF!</v>
      </c>
    </row>
    <row r="129" spans="1:20" ht="27.6" hidden="1" outlineLevel="1">
      <c r="A129" s="151"/>
      <c r="B129" s="151"/>
      <c r="C129" s="152"/>
      <c r="D129" s="38" t="s">
        <v>145</v>
      </c>
      <c r="E129" s="79" t="e">
        <f>#REF!</f>
        <v>#REF!</v>
      </c>
      <c r="F129" s="96"/>
      <c r="G129" s="96"/>
      <c r="H129" s="96"/>
      <c r="I129" s="96"/>
      <c r="J129" s="96"/>
      <c r="K129" s="96"/>
      <c r="L129" s="96"/>
      <c r="M129" s="96"/>
      <c r="N129" s="74"/>
      <c r="O129" s="74"/>
      <c r="P129" s="74"/>
      <c r="Q129" s="74"/>
      <c r="R129" s="29">
        <f t="shared" si="24"/>
        <v>0</v>
      </c>
      <c r="S129" s="30" t="e">
        <f t="shared" si="25"/>
        <v>#REF!</v>
      </c>
      <c r="T129" s="30" t="e">
        <f t="shared" si="26"/>
        <v>#REF!</v>
      </c>
    </row>
    <row r="130" spans="1:20" ht="27.6" hidden="1" outlineLevel="1">
      <c r="A130" s="151"/>
      <c r="B130" s="151"/>
      <c r="C130" s="152"/>
      <c r="D130" s="38" t="s">
        <v>146</v>
      </c>
      <c r="E130" s="79" t="e">
        <f>#REF!</f>
        <v>#REF!</v>
      </c>
      <c r="F130" s="96"/>
      <c r="G130" s="96"/>
      <c r="H130" s="96"/>
      <c r="I130" s="96"/>
      <c r="J130" s="96"/>
      <c r="K130" s="96"/>
      <c r="L130" s="96"/>
      <c r="M130" s="96"/>
      <c r="N130" s="74"/>
      <c r="O130" s="74"/>
      <c r="P130" s="74"/>
      <c r="Q130" s="74"/>
      <c r="R130" s="29">
        <f t="shared" si="24"/>
        <v>0</v>
      </c>
      <c r="S130" s="30" t="e">
        <f t="shared" si="25"/>
        <v>#REF!</v>
      </c>
      <c r="T130" s="30" t="e">
        <f t="shared" si="26"/>
        <v>#REF!</v>
      </c>
    </row>
    <row r="131" spans="1:20" ht="13.8" hidden="1" outlineLevel="1">
      <c r="A131" s="151"/>
      <c r="B131" s="151"/>
      <c r="C131" s="152"/>
      <c r="D131" s="38" t="s">
        <v>147</v>
      </c>
      <c r="E131" s="79" t="e">
        <f>#REF!</f>
        <v>#REF!</v>
      </c>
      <c r="F131" s="96"/>
      <c r="G131" s="96"/>
      <c r="H131" s="96"/>
      <c r="I131" s="96"/>
      <c r="J131" s="96"/>
      <c r="K131" s="96"/>
      <c r="L131" s="96"/>
      <c r="M131" s="96"/>
      <c r="N131" s="74"/>
      <c r="O131" s="74"/>
      <c r="P131" s="74"/>
      <c r="Q131" s="74"/>
      <c r="R131" s="29">
        <f t="shared" si="24"/>
        <v>0</v>
      </c>
      <c r="S131" s="30" t="e">
        <f t="shared" si="25"/>
        <v>#REF!</v>
      </c>
      <c r="T131" s="30" t="e">
        <f t="shared" si="26"/>
        <v>#REF!</v>
      </c>
    </row>
    <row r="132" spans="1:20" ht="13.8" hidden="1" outlineLevel="1">
      <c r="A132" s="151"/>
      <c r="B132" s="151"/>
      <c r="C132" s="152"/>
      <c r="D132" s="38" t="s">
        <v>148</v>
      </c>
      <c r="E132" s="79" t="e">
        <f>#REF!</f>
        <v>#REF!</v>
      </c>
      <c r="F132" s="96"/>
      <c r="G132" s="96"/>
      <c r="H132" s="96"/>
      <c r="I132" s="96"/>
      <c r="J132" s="96"/>
      <c r="K132" s="96"/>
      <c r="L132" s="96"/>
      <c r="M132" s="96"/>
      <c r="N132" s="74"/>
      <c r="O132" s="74"/>
      <c r="P132" s="74"/>
      <c r="Q132" s="74"/>
      <c r="R132" s="29">
        <f t="shared" si="24"/>
        <v>0</v>
      </c>
      <c r="S132" s="30" t="e">
        <f t="shared" si="25"/>
        <v>#REF!</v>
      </c>
      <c r="T132" s="30" t="e">
        <f t="shared" si="26"/>
        <v>#REF!</v>
      </c>
    </row>
    <row r="133" spans="1:20" ht="27.6" hidden="1" outlineLevel="1">
      <c r="A133" s="151"/>
      <c r="B133" s="151"/>
      <c r="C133" s="152"/>
      <c r="D133" s="38" t="s">
        <v>149</v>
      </c>
      <c r="E133" s="79" t="e">
        <f>#REF!</f>
        <v>#REF!</v>
      </c>
      <c r="F133" s="75"/>
      <c r="G133" s="73"/>
      <c r="H133" s="73"/>
      <c r="I133" s="73"/>
      <c r="J133" s="73"/>
      <c r="K133" s="73"/>
      <c r="L133" s="96"/>
      <c r="M133" s="96"/>
      <c r="N133" s="74"/>
      <c r="O133" s="74"/>
      <c r="P133" s="74"/>
      <c r="Q133" s="74"/>
      <c r="R133" s="29">
        <f t="shared" si="24"/>
        <v>0</v>
      </c>
      <c r="S133" s="30" t="e">
        <f t="shared" si="25"/>
        <v>#REF!</v>
      </c>
      <c r="T133" s="30" t="e">
        <f t="shared" si="26"/>
        <v>#REF!</v>
      </c>
    </row>
    <row r="134" spans="1:20" ht="27.6" hidden="1" outlineLevel="1">
      <c r="A134" s="151"/>
      <c r="B134" s="151"/>
      <c r="C134" s="152"/>
      <c r="D134" s="38" t="s">
        <v>252</v>
      </c>
      <c r="E134" s="79" t="e">
        <f>#REF!</f>
        <v>#REF!</v>
      </c>
      <c r="F134" s="73"/>
      <c r="G134" s="73"/>
      <c r="H134" s="73"/>
      <c r="I134" s="73"/>
      <c r="J134" s="73"/>
      <c r="K134" s="73"/>
      <c r="L134" s="96"/>
      <c r="M134" s="96"/>
      <c r="N134" s="74"/>
      <c r="O134" s="74"/>
      <c r="P134" s="74"/>
      <c r="Q134" s="74"/>
      <c r="R134" s="29">
        <f t="shared" si="24"/>
        <v>0</v>
      </c>
      <c r="S134" s="30" t="e">
        <f t="shared" si="25"/>
        <v>#REF!</v>
      </c>
      <c r="T134" s="30" t="e">
        <f t="shared" si="26"/>
        <v>#REF!</v>
      </c>
    </row>
    <row r="135" spans="1:20" ht="27.6" hidden="1" outlineLevel="1">
      <c r="A135" s="151"/>
      <c r="B135" s="151"/>
      <c r="C135" s="152"/>
      <c r="D135" s="38" t="s">
        <v>151</v>
      </c>
      <c r="E135" s="79" t="e">
        <f>#REF!</f>
        <v>#REF!</v>
      </c>
      <c r="F135" s="73"/>
      <c r="G135" s="73"/>
      <c r="H135" s="73"/>
      <c r="I135" s="73"/>
      <c r="J135" s="73"/>
      <c r="K135" s="73"/>
      <c r="L135" s="96"/>
      <c r="M135" s="96"/>
      <c r="N135" s="74"/>
      <c r="O135" s="74"/>
      <c r="P135" s="74"/>
      <c r="Q135" s="74"/>
      <c r="R135" s="29">
        <f t="shared" si="24"/>
        <v>0</v>
      </c>
      <c r="S135" s="30" t="e">
        <f t="shared" si="25"/>
        <v>#REF!</v>
      </c>
      <c r="T135" s="30" t="e">
        <f t="shared" si="26"/>
        <v>#REF!</v>
      </c>
    </row>
    <row r="136" spans="1:20" ht="27.6" hidden="1" outlineLevel="1">
      <c r="A136" s="151"/>
      <c r="B136" s="151"/>
      <c r="C136" s="152"/>
      <c r="D136" s="38" t="s">
        <v>152</v>
      </c>
      <c r="E136" s="79" t="e">
        <f>#REF!</f>
        <v>#REF!</v>
      </c>
      <c r="F136" s="73"/>
      <c r="G136" s="73"/>
      <c r="H136" s="75"/>
      <c r="I136" s="75"/>
      <c r="J136" s="73"/>
      <c r="K136" s="73"/>
      <c r="L136" s="96"/>
      <c r="M136" s="96"/>
      <c r="N136" s="74"/>
      <c r="O136" s="74"/>
      <c r="P136" s="74"/>
      <c r="Q136" s="74"/>
      <c r="R136" s="29">
        <f t="shared" si="24"/>
        <v>0</v>
      </c>
      <c r="S136" s="30" t="e">
        <f t="shared" si="25"/>
        <v>#REF!</v>
      </c>
      <c r="T136" s="30" t="e">
        <f t="shared" si="26"/>
        <v>#REF!</v>
      </c>
    </row>
    <row r="137" spans="1:20" ht="41.4" hidden="1" outlineLevel="1">
      <c r="A137" s="151"/>
      <c r="B137" s="151"/>
      <c r="C137" s="152"/>
      <c r="D137" s="38" t="s">
        <v>315</v>
      </c>
      <c r="E137" s="79" t="e">
        <f>#REF!</f>
        <v>#REF!</v>
      </c>
      <c r="F137" s="73"/>
      <c r="G137" s="73"/>
      <c r="H137" s="73"/>
      <c r="I137" s="73"/>
      <c r="J137" s="73"/>
      <c r="K137" s="73"/>
      <c r="L137" s="96"/>
      <c r="M137" s="96"/>
      <c r="N137" s="74"/>
      <c r="O137" s="74"/>
      <c r="P137" s="74"/>
      <c r="Q137" s="74"/>
      <c r="R137" s="29">
        <f t="shared" si="24"/>
        <v>0</v>
      </c>
      <c r="S137" s="30" t="e">
        <f t="shared" si="25"/>
        <v>#REF!</v>
      </c>
      <c r="T137" s="30" t="e">
        <f t="shared" si="26"/>
        <v>#REF!</v>
      </c>
    </row>
    <row r="138" spans="1:20" ht="13.8" hidden="1" outlineLevel="1">
      <c r="A138" s="151"/>
      <c r="B138" s="151"/>
      <c r="C138" s="152"/>
      <c r="D138" s="38" t="s">
        <v>154</v>
      </c>
      <c r="E138" s="79" t="e">
        <f>#REF!</f>
        <v>#REF!</v>
      </c>
      <c r="F138" s="73"/>
      <c r="G138" s="75"/>
      <c r="H138" s="73"/>
      <c r="I138" s="73"/>
      <c r="J138" s="73"/>
      <c r="K138" s="73"/>
      <c r="L138" s="96"/>
      <c r="M138" s="96"/>
      <c r="N138" s="74"/>
      <c r="O138" s="74"/>
      <c r="P138" s="74"/>
      <c r="Q138" s="74"/>
      <c r="R138" s="29">
        <f t="shared" si="24"/>
        <v>0</v>
      </c>
      <c r="S138" s="30" t="e">
        <f t="shared" si="25"/>
        <v>#REF!</v>
      </c>
      <c r="T138" s="30" t="e">
        <f t="shared" si="26"/>
        <v>#REF!</v>
      </c>
    </row>
    <row r="139" spans="1:20" ht="41.4" hidden="1" outlineLevel="1">
      <c r="A139" s="151"/>
      <c r="B139" s="151"/>
      <c r="C139" s="152"/>
      <c r="D139" s="38" t="s">
        <v>155</v>
      </c>
      <c r="E139" s="79" t="e">
        <f>#REF!</f>
        <v>#REF!</v>
      </c>
      <c r="F139" s="96"/>
      <c r="G139" s="96"/>
      <c r="H139" s="96"/>
      <c r="I139" s="96"/>
      <c r="J139" s="96"/>
      <c r="K139" s="96"/>
      <c r="L139" s="96"/>
      <c r="M139" s="96"/>
      <c r="N139" s="74"/>
      <c r="O139" s="74"/>
      <c r="P139" s="74"/>
      <c r="Q139" s="74"/>
      <c r="R139" s="29">
        <f t="shared" si="24"/>
        <v>0</v>
      </c>
      <c r="S139" s="30" t="e">
        <f t="shared" si="25"/>
        <v>#REF!</v>
      </c>
      <c r="T139" s="30" t="e">
        <f t="shared" si="26"/>
        <v>#REF!</v>
      </c>
    </row>
    <row r="140" spans="1:20" ht="41.4" hidden="1" outlineLevel="1">
      <c r="A140" s="151"/>
      <c r="B140" s="151"/>
      <c r="C140" s="152"/>
      <c r="D140" s="38" t="s">
        <v>156</v>
      </c>
      <c r="E140" s="79" t="e">
        <f>#REF!</f>
        <v>#REF!</v>
      </c>
      <c r="F140" s="96"/>
      <c r="G140" s="96"/>
      <c r="H140" s="96"/>
      <c r="I140" s="96"/>
      <c r="J140" s="96"/>
      <c r="K140" s="96"/>
      <c r="L140" s="96"/>
      <c r="M140" s="96"/>
      <c r="N140" s="74"/>
      <c r="O140" s="74"/>
      <c r="P140" s="74"/>
      <c r="Q140" s="74"/>
      <c r="R140" s="29">
        <f t="shared" si="24"/>
        <v>0</v>
      </c>
      <c r="S140" s="30" t="e">
        <f t="shared" si="25"/>
        <v>#REF!</v>
      </c>
      <c r="T140" s="30" t="e">
        <f t="shared" si="26"/>
        <v>#REF!</v>
      </c>
    </row>
    <row r="141" spans="1:20" ht="41.4" hidden="1" outlineLevel="1">
      <c r="A141" s="151"/>
      <c r="B141" s="151"/>
      <c r="C141" s="152"/>
      <c r="D141" s="38" t="s">
        <v>157</v>
      </c>
      <c r="E141" s="79" t="e">
        <f>#REF!</f>
        <v>#REF!</v>
      </c>
      <c r="F141" s="96"/>
      <c r="G141" s="96"/>
      <c r="H141" s="96"/>
      <c r="I141" s="96"/>
      <c r="J141" s="96"/>
      <c r="K141" s="96"/>
      <c r="L141" s="96"/>
      <c r="M141" s="96"/>
      <c r="N141" s="74"/>
      <c r="O141" s="74"/>
      <c r="P141" s="74"/>
      <c r="Q141" s="74"/>
      <c r="R141" s="29">
        <f t="shared" si="24"/>
        <v>0</v>
      </c>
      <c r="S141" s="30" t="e">
        <f t="shared" si="25"/>
        <v>#REF!</v>
      </c>
      <c r="T141" s="30" t="e">
        <f t="shared" si="26"/>
        <v>#REF!</v>
      </c>
    </row>
    <row r="142" spans="1:20" ht="27.6" hidden="1" outlineLevel="1">
      <c r="A142" s="151"/>
      <c r="B142" s="151"/>
      <c r="C142" s="152"/>
      <c r="D142" s="38" t="s">
        <v>158</v>
      </c>
      <c r="E142" s="79" t="e">
        <f>#REF!</f>
        <v>#REF!</v>
      </c>
      <c r="F142" s="96"/>
      <c r="G142" s="96"/>
      <c r="H142" s="96"/>
      <c r="I142" s="96"/>
      <c r="J142" s="96"/>
      <c r="K142" s="96"/>
      <c r="L142" s="96"/>
      <c r="M142" s="96"/>
      <c r="N142" s="74"/>
      <c r="O142" s="74"/>
      <c r="P142" s="74"/>
      <c r="Q142" s="74"/>
      <c r="R142" s="29">
        <f t="shared" si="24"/>
        <v>0</v>
      </c>
      <c r="S142" s="30" t="e">
        <f t="shared" si="25"/>
        <v>#REF!</v>
      </c>
      <c r="T142" s="30" t="e">
        <f t="shared" si="26"/>
        <v>#REF!</v>
      </c>
    </row>
    <row r="143" spans="1:20" ht="13.8" hidden="1" outlineLevel="1">
      <c r="A143" s="151"/>
      <c r="B143" s="151"/>
      <c r="C143" s="152"/>
      <c r="D143" s="38" t="s">
        <v>159</v>
      </c>
      <c r="E143" s="79" t="e">
        <f>#REF!</f>
        <v>#REF!</v>
      </c>
      <c r="F143" s="96"/>
      <c r="G143" s="96"/>
      <c r="H143" s="96"/>
      <c r="I143" s="96"/>
      <c r="J143" s="96"/>
      <c r="K143" s="96"/>
      <c r="L143" s="96"/>
      <c r="M143" s="96"/>
      <c r="N143" s="74"/>
      <c r="O143" s="74"/>
      <c r="P143" s="74"/>
      <c r="Q143" s="74"/>
      <c r="R143" s="29">
        <f t="shared" si="24"/>
        <v>0</v>
      </c>
      <c r="S143" s="30" t="e">
        <f t="shared" si="25"/>
        <v>#REF!</v>
      </c>
      <c r="T143" s="30" t="e">
        <f t="shared" si="26"/>
        <v>#REF!</v>
      </c>
    </row>
    <row r="144" spans="1:20" ht="27.6" hidden="1" outlineLevel="1">
      <c r="A144" s="151"/>
      <c r="B144" s="151"/>
      <c r="C144" s="152"/>
      <c r="D144" s="38" t="s">
        <v>160</v>
      </c>
      <c r="E144" s="79" t="e">
        <f>#REF!</f>
        <v>#REF!</v>
      </c>
      <c r="F144" s="96"/>
      <c r="G144" s="96"/>
      <c r="H144" s="96"/>
      <c r="I144" s="96"/>
      <c r="J144" s="96"/>
      <c r="K144" s="96"/>
      <c r="L144" s="96"/>
      <c r="M144" s="96"/>
      <c r="N144" s="74"/>
      <c r="O144" s="74"/>
      <c r="P144" s="74"/>
      <c r="Q144" s="74"/>
      <c r="R144" s="29">
        <f t="shared" si="24"/>
        <v>0</v>
      </c>
      <c r="S144" s="30" t="e">
        <f t="shared" si="25"/>
        <v>#REF!</v>
      </c>
      <c r="T144" s="30" t="e">
        <f t="shared" si="26"/>
        <v>#REF!</v>
      </c>
    </row>
    <row r="145" spans="1:20" ht="27.6" hidden="1" outlineLevel="1">
      <c r="A145" s="151"/>
      <c r="B145" s="151"/>
      <c r="C145" s="152"/>
      <c r="D145" s="38" t="s">
        <v>161</v>
      </c>
      <c r="E145" s="79" t="e">
        <f>#REF!</f>
        <v>#REF!</v>
      </c>
      <c r="F145" s="96"/>
      <c r="G145" s="96"/>
      <c r="H145" s="96"/>
      <c r="I145" s="96"/>
      <c r="J145" s="96"/>
      <c r="K145" s="96"/>
      <c r="L145" s="96"/>
      <c r="M145" s="96"/>
      <c r="N145" s="74"/>
      <c r="O145" s="74"/>
      <c r="P145" s="74"/>
      <c r="Q145" s="74"/>
      <c r="R145" s="29">
        <f t="shared" si="24"/>
        <v>0</v>
      </c>
      <c r="S145" s="30" t="e">
        <f t="shared" si="25"/>
        <v>#REF!</v>
      </c>
      <c r="T145" s="30" t="e">
        <f t="shared" si="26"/>
        <v>#REF!</v>
      </c>
    </row>
    <row r="146" spans="1:20" ht="27.6" hidden="1" outlineLevel="1">
      <c r="A146" s="151"/>
      <c r="B146" s="151"/>
      <c r="C146" s="152"/>
      <c r="D146" s="38" t="s">
        <v>162</v>
      </c>
      <c r="E146" s="79" t="e">
        <f>#REF!</f>
        <v>#REF!</v>
      </c>
      <c r="F146" s="96"/>
      <c r="G146" s="96"/>
      <c r="H146" s="96"/>
      <c r="I146" s="96"/>
      <c r="J146" s="96"/>
      <c r="K146" s="96"/>
      <c r="L146" s="96"/>
      <c r="M146" s="96"/>
      <c r="N146" s="74"/>
      <c r="O146" s="74"/>
      <c r="P146" s="74"/>
      <c r="Q146" s="74"/>
      <c r="R146" s="29">
        <f t="shared" si="24"/>
        <v>0</v>
      </c>
      <c r="S146" s="30" t="e">
        <f t="shared" si="25"/>
        <v>#REF!</v>
      </c>
      <c r="T146" s="30" t="e">
        <f t="shared" si="26"/>
        <v>#REF!</v>
      </c>
    </row>
    <row r="147" spans="1:20" ht="27.6" hidden="1" outlineLevel="1">
      <c r="A147" s="151"/>
      <c r="B147" s="151"/>
      <c r="C147" s="152"/>
      <c r="D147" s="38" t="s">
        <v>163</v>
      </c>
      <c r="E147" s="79" t="e">
        <f>#REF!</f>
        <v>#REF!</v>
      </c>
      <c r="F147" s="96"/>
      <c r="G147" s="96"/>
      <c r="H147" s="96"/>
      <c r="I147" s="96"/>
      <c r="J147" s="96"/>
      <c r="K147" s="96"/>
      <c r="L147" s="96"/>
      <c r="M147" s="96"/>
      <c r="N147" s="74"/>
      <c r="O147" s="74"/>
      <c r="P147" s="74"/>
      <c r="Q147" s="74"/>
      <c r="R147" s="29">
        <f t="shared" si="24"/>
        <v>0</v>
      </c>
      <c r="S147" s="30" t="e">
        <f t="shared" si="25"/>
        <v>#REF!</v>
      </c>
      <c r="T147" s="30" t="e">
        <f t="shared" si="26"/>
        <v>#REF!</v>
      </c>
    </row>
    <row r="148" spans="1:20" ht="27.6" hidden="1" outlineLevel="1">
      <c r="A148" s="151"/>
      <c r="B148" s="151"/>
      <c r="C148" s="152"/>
      <c r="D148" s="38" t="s">
        <v>164</v>
      </c>
      <c r="E148" s="79" t="e">
        <f>#REF!</f>
        <v>#REF!</v>
      </c>
      <c r="F148" s="96"/>
      <c r="G148" s="96"/>
      <c r="H148" s="96"/>
      <c r="I148" s="96"/>
      <c r="J148" s="96"/>
      <c r="K148" s="96"/>
      <c r="L148" s="96"/>
      <c r="M148" s="96"/>
      <c r="N148" s="74"/>
      <c r="O148" s="74"/>
      <c r="P148" s="74"/>
      <c r="Q148" s="74"/>
      <c r="R148" s="29">
        <f t="shared" si="24"/>
        <v>0</v>
      </c>
      <c r="S148" s="30" t="e">
        <f t="shared" si="25"/>
        <v>#REF!</v>
      </c>
      <c r="T148" s="30" t="e">
        <f t="shared" si="26"/>
        <v>#REF!</v>
      </c>
    </row>
    <row r="149" spans="1:20" ht="27.6" hidden="1" outlineLevel="1">
      <c r="A149" s="151"/>
      <c r="B149" s="151"/>
      <c r="C149" s="152"/>
      <c r="D149" s="38" t="s">
        <v>165</v>
      </c>
      <c r="E149" s="79" t="e">
        <f>#REF!</f>
        <v>#REF!</v>
      </c>
      <c r="F149" s="96"/>
      <c r="G149" s="96"/>
      <c r="H149" s="96"/>
      <c r="I149" s="96"/>
      <c r="J149" s="96"/>
      <c r="K149" s="96"/>
      <c r="L149" s="96"/>
      <c r="M149" s="96"/>
      <c r="N149" s="74"/>
      <c r="O149" s="74"/>
      <c r="P149" s="74"/>
      <c r="Q149" s="74"/>
      <c r="R149" s="29">
        <f t="shared" si="24"/>
        <v>0</v>
      </c>
      <c r="S149" s="30" t="e">
        <f t="shared" si="25"/>
        <v>#REF!</v>
      </c>
      <c r="T149" s="30" t="e">
        <f t="shared" si="26"/>
        <v>#REF!</v>
      </c>
    </row>
    <row r="150" spans="1:20" ht="27.6" hidden="1" outlineLevel="1">
      <c r="A150" s="151"/>
      <c r="B150" s="151"/>
      <c r="C150" s="152"/>
      <c r="D150" s="38" t="s">
        <v>166</v>
      </c>
      <c r="E150" s="79" t="e">
        <f>#REF!</f>
        <v>#REF!</v>
      </c>
      <c r="F150" s="96"/>
      <c r="G150" s="96"/>
      <c r="H150" s="96"/>
      <c r="I150" s="96"/>
      <c r="J150" s="96"/>
      <c r="K150" s="96"/>
      <c r="L150" s="79"/>
      <c r="M150" s="96"/>
      <c r="N150" s="74"/>
      <c r="O150" s="74"/>
      <c r="P150" s="74"/>
      <c r="Q150" s="74"/>
      <c r="R150" s="29">
        <f t="shared" si="24"/>
        <v>0</v>
      </c>
      <c r="S150" s="30" t="e">
        <f t="shared" si="25"/>
        <v>#REF!</v>
      </c>
      <c r="T150" s="30" t="e">
        <f t="shared" si="26"/>
        <v>#REF!</v>
      </c>
    </row>
    <row r="151" spans="1:20" ht="13.8" hidden="1" outlineLevel="1">
      <c r="A151" s="151"/>
      <c r="B151" s="151"/>
      <c r="C151" s="152"/>
      <c r="D151" s="38" t="s">
        <v>167</v>
      </c>
      <c r="E151" s="79" t="e">
        <f>#REF!</f>
        <v>#REF!</v>
      </c>
      <c r="F151" s="90"/>
      <c r="G151" s="90"/>
      <c r="H151" s="90"/>
      <c r="I151" s="91"/>
      <c r="J151" s="90"/>
      <c r="K151" s="90"/>
      <c r="L151" s="73"/>
      <c r="M151" s="96"/>
      <c r="N151" s="74"/>
      <c r="O151" s="74"/>
      <c r="P151" s="74"/>
      <c r="Q151" s="74"/>
      <c r="R151" s="29">
        <f t="shared" si="24"/>
        <v>0</v>
      </c>
      <c r="S151" s="30" t="e">
        <f t="shared" si="25"/>
        <v>#REF!</v>
      </c>
      <c r="T151" s="30" t="e">
        <f t="shared" si="26"/>
        <v>#REF!</v>
      </c>
    </row>
    <row r="152" spans="1:20" ht="27.6" hidden="1" outlineLevel="1">
      <c r="A152" s="159"/>
      <c r="B152" s="159"/>
      <c r="C152" s="152"/>
      <c r="D152" s="38" t="s">
        <v>168</v>
      </c>
      <c r="E152" s="79" t="e">
        <f>#REF!</f>
        <v>#REF!</v>
      </c>
      <c r="F152" s="88"/>
      <c r="G152" s="75"/>
      <c r="H152" s="73"/>
      <c r="I152" s="73"/>
      <c r="J152" s="75"/>
      <c r="K152" s="73"/>
      <c r="L152" s="73"/>
      <c r="M152" s="96"/>
      <c r="N152" s="74"/>
      <c r="O152" s="74"/>
      <c r="P152" s="74"/>
      <c r="Q152" s="74"/>
      <c r="R152" s="29">
        <f t="shared" si="24"/>
        <v>0</v>
      </c>
      <c r="S152" s="30" t="e">
        <f t="shared" si="25"/>
        <v>#REF!</v>
      </c>
      <c r="T152" s="30" t="e">
        <f t="shared" si="26"/>
        <v>#REF!</v>
      </c>
    </row>
    <row r="153" spans="1:20" ht="41.4" hidden="1" outlineLevel="1">
      <c r="A153" s="155"/>
      <c r="B153" s="155"/>
      <c r="C153" s="148"/>
      <c r="D153" s="95" t="s">
        <v>169</v>
      </c>
      <c r="E153" s="79" t="e">
        <f>#REF!</f>
        <v>#REF!</v>
      </c>
      <c r="F153" s="75"/>
      <c r="G153" s="75"/>
      <c r="H153" s="75"/>
      <c r="I153" s="75"/>
      <c r="J153" s="75"/>
      <c r="K153" s="75"/>
      <c r="L153" s="74"/>
      <c r="M153" s="161"/>
      <c r="N153" s="74"/>
      <c r="O153" s="74"/>
      <c r="P153" s="74"/>
      <c r="Q153" s="74"/>
      <c r="R153" s="29">
        <f t="shared" si="24"/>
        <v>0</v>
      </c>
      <c r="S153" s="30" t="e">
        <f t="shared" si="25"/>
        <v>#REF!</v>
      </c>
      <c r="T153" s="30" t="e">
        <f t="shared" si="26"/>
        <v>#REF!</v>
      </c>
    </row>
    <row r="154" spans="1:20" ht="27.6" hidden="1" outlineLevel="1">
      <c r="A154" s="155"/>
      <c r="B154" s="155"/>
      <c r="C154" s="148"/>
      <c r="D154" s="38" t="s">
        <v>316</v>
      </c>
      <c r="E154" s="79" t="e">
        <f>#REF!</f>
        <v>#REF!</v>
      </c>
      <c r="F154" s="96"/>
      <c r="G154" s="96"/>
      <c r="H154" s="96"/>
      <c r="I154" s="96"/>
      <c r="J154" s="96"/>
      <c r="K154" s="96"/>
      <c r="L154" s="79"/>
      <c r="M154" s="96"/>
      <c r="N154" s="74"/>
      <c r="O154" s="74"/>
      <c r="P154" s="74"/>
      <c r="Q154" s="74"/>
      <c r="R154" s="29">
        <f t="shared" si="24"/>
        <v>0</v>
      </c>
      <c r="S154" s="30" t="e">
        <f t="shared" si="25"/>
        <v>#REF!</v>
      </c>
      <c r="T154" s="30" t="e">
        <f t="shared" si="26"/>
        <v>#REF!</v>
      </c>
    </row>
    <row r="155" spans="1:20" ht="13.8" hidden="1" outlineLevel="1">
      <c r="A155" s="155"/>
      <c r="B155" s="148">
        <f>R155-C155</f>
        <v>-91065.699000000008</v>
      </c>
      <c r="C155" s="148">
        <v>91065.899000000005</v>
      </c>
      <c r="D155" s="78" t="s">
        <v>170</v>
      </c>
      <c r="E155" s="29" t="e">
        <f t="shared" ref="E155:Q155" si="27">SUM(E70:E154)</f>
        <v>#REF!</v>
      </c>
      <c r="F155" s="29">
        <f t="shared" si="27"/>
        <v>0.1</v>
      </c>
      <c r="G155" s="29">
        <f t="shared" si="27"/>
        <v>0</v>
      </c>
      <c r="H155" s="29">
        <f t="shared" si="27"/>
        <v>0</v>
      </c>
      <c r="I155" s="29">
        <f t="shared" si="27"/>
        <v>0</v>
      </c>
      <c r="J155" s="29">
        <f t="shared" si="27"/>
        <v>0</v>
      </c>
      <c r="K155" s="29">
        <f t="shared" si="27"/>
        <v>0.1</v>
      </c>
      <c r="L155" s="29">
        <f t="shared" si="27"/>
        <v>0</v>
      </c>
      <c r="M155" s="29">
        <f t="shared" si="27"/>
        <v>0</v>
      </c>
      <c r="N155" s="29">
        <f t="shared" si="27"/>
        <v>0</v>
      </c>
      <c r="O155" s="29">
        <f t="shared" si="27"/>
        <v>0</v>
      </c>
      <c r="P155" s="29">
        <f t="shared" si="27"/>
        <v>0</v>
      </c>
      <c r="Q155" s="29">
        <f t="shared" si="27"/>
        <v>0</v>
      </c>
      <c r="R155" s="29">
        <f t="shared" si="24"/>
        <v>0.2</v>
      </c>
      <c r="S155" s="96" t="e">
        <f>SUM(S70:S153)</f>
        <v>#REF!</v>
      </c>
      <c r="T155" s="30" t="e">
        <f t="shared" si="26"/>
        <v>#REF!</v>
      </c>
    </row>
    <row r="156" spans="1:20" ht="13.8" hidden="1" outlineLevel="1">
      <c r="A156" s="139"/>
      <c r="B156" s="139"/>
      <c r="C156" s="140"/>
      <c r="D156" s="334" t="s">
        <v>171</v>
      </c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7"/>
      <c r="S156" s="71"/>
      <c r="T156" s="71"/>
    </row>
    <row r="157" spans="1:20" ht="13.8" hidden="1" outlineLevel="1">
      <c r="A157" s="151"/>
      <c r="B157" s="151"/>
      <c r="C157" s="152"/>
      <c r="D157" s="39" t="s">
        <v>172</v>
      </c>
      <c r="E157" s="73" t="e">
        <f>#REF!</f>
        <v>#REF!</v>
      </c>
      <c r="F157" s="73"/>
      <c r="G157" s="73"/>
      <c r="H157" s="73"/>
      <c r="I157" s="73"/>
      <c r="J157" s="73"/>
      <c r="K157" s="73"/>
      <c r="L157" s="73"/>
      <c r="M157" s="73"/>
      <c r="N157" s="74"/>
      <c r="O157" s="74"/>
      <c r="P157" s="74"/>
      <c r="Q157" s="74"/>
      <c r="R157" s="29">
        <f t="shared" ref="R157:R158" si="28">SUM(F157:Q157)</f>
        <v>0</v>
      </c>
      <c r="S157" s="30" t="e">
        <f t="shared" ref="S157:S158" si="29">M157+L157+K157+J157+I157+H157+G157+F157+E157</f>
        <v>#REF!</v>
      </c>
      <c r="T157" s="30" t="e">
        <f t="shared" ref="T157:T158" si="30">S157-R157</f>
        <v>#REF!</v>
      </c>
    </row>
    <row r="158" spans="1:20" ht="13.8" hidden="1" outlineLevel="1">
      <c r="A158" s="155"/>
      <c r="B158" s="155"/>
      <c r="C158" s="148"/>
      <c r="D158" s="78" t="s">
        <v>173</v>
      </c>
      <c r="E158" s="29" t="e">
        <f t="shared" ref="E158:Q158" si="31">E157</f>
        <v>#REF!</v>
      </c>
      <c r="F158" s="29">
        <f t="shared" si="31"/>
        <v>0</v>
      </c>
      <c r="G158" s="29">
        <f t="shared" si="31"/>
        <v>0</v>
      </c>
      <c r="H158" s="29">
        <f t="shared" si="31"/>
        <v>0</v>
      </c>
      <c r="I158" s="29">
        <f t="shared" si="31"/>
        <v>0</v>
      </c>
      <c r="J158" s="29">
        <f t="shared" si="31"/>
        <v>0</v>
      </c>
      <c r="K158" s="29">
        <f t="shared" si="31"/>
        <v>0</v>
      </c>
      <c r="L158" s="29">
        <f t="shared" si="31"/>
        <v>0</v>
      </c>
      <c r="M158" s="29">
        <f t="shared" si="31"/>
        <v>0</v>
      </c>
      <c r="N158" s="29">
        <f t="shared" si="31"/>
        <v>0</v>
      </c>
      <c r="O158" s="29">
        <f t="shared" si="31"/>
        <v>0</v>
      </c>
      <c r="P158" s="29">
        <f t="shared" si="31"/>
        <v>0</v>
      </c>
      <c r="Q158" s="29">
        <f t="shared" si="31"/>
        <v>0</v>
      </c>
      <c r="R158" s="29">
        <f t="shared" si="28"/>
        <v>0</v>
      </c>
      <c r="S158" s="30" t="e">
        <f t="shared" si="29"/>
        <v>#REF!</v>
      </c>
      <c r="T158" s="30" t="e">
        <f t="shared" si="30"/>
        <v>#REF!</v>
      </c>
    </row>
    <row r="159" spans="1:20" ht="13.8" hidden="1" outlineLevel="1">
      <c r="A159" s="139"/>
      <c r="B159" s="139"/>
      <c r="C159" s="140"/>
      <c r="D159" s="334" t="s">
        <v>174</v>
      </c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7"/>
      <c r="S159" s="71">
        <v>0</v>
      </c>
      <c r="T159" s="71">
        <v>0</v>
      </c>
    </row>
    <row r="160" spans="1:20" ht="13.8" hidden="1" outlineLevel="1">
      <c r="A160" s="151"/>
      <c r="B160" s="151"/>
      <c r="C160" s="152"/>
      <c r="D160" s="39" t="s">
        <v>175</v>
      </c>
      <c r="E160" s="75" t="e">
        <f>#REF!</f>
        <v>#REF!</v>
      </c>
      <c r="F160" s="75"/>
      <c r="G160" s="75"/>
      <c r="H160" s="75"/>
      <c r="I160" s="75"/>
      <c r="J160" s="75"/>
      <c r="K160" s="75"/>
      <c r="L160" s="75"/>
      <c r="M160" s="73"/>
      <c r="N160" s="74"/>
      <c r="O160" s="74"/>
      <c r="P160" s="74"/>
      <c r="Q160" s="74"/>
      <c r="R160" s="29">
        <f t="shared" ref="R160:R166" si="32">SUM(F160:Q160)</f>
        <v>0</v>
      </c>
      <c r="S160" s="30" t="e">
        <f t="shared" ref="S160:S166" si="33">M160+L160+K160+J160+I160+H160+G160+F160+E160</f>
        <v>#REF!</v>
      </c>
      <c r="T160" s="30" t="e">
        <f t="shared" ref="T160:T166" si="34">S160-R160</f>
        <v>#REF!</v>
      </c>
    </row>
    <row r="161" spans="1:20" ht="27.6" hidden="1" outlineLevel="1">
      <c r="A161" s="151"/>
      <c r="B161" s="151"/>
      <c r="C161" s="152"/>
      <c r="D161" s="39" t="s">
        <v>176</v>
      </c>
      <c r="E161" s="75" t="e">
        <f>#REF!</f>
        <v>#REF!</v>
      </c>
      <c r="F161" s="75"/>
      <c r="G161" s="75"/>
      <c r="H161" s="75"/>
      <c r="I161" s="75"/>
      <c r="J161" s="75"/>
      <c r="K161" s="75"/>
      <c r="L161" s="75"/>
      <c r="M161" s="73"/>
      <c r="N161" s="74"/>
      <c r="O161" s="74"/>
      <c r="P161" s="74"/>
      <c r="Q161" s="74"/>
      <c r="R161" s="29">
        <f t="shared" si="32"/>
        <v>0</v>
      </c>
      <c r="S161" s="30" t="e">
        <f t="shared" si="33"/>
        <v>#REF!</v>
      </c>
      <c r="T161" s="30" t="e">
        <f t="shared" si="34"/>
        <v>#REF!</v>
      </c>
    </row>
    <row r="162" spans="1:20" ht="13.8" hidden="1" outlineLevel="1">
      <c r="A162" s="151"/>
      <c r="B162" s="151"/>
      <c r="C162" s="152"/>
      <c r="D162" s="39" t="s">
        <v>177</v>
      </c>
      <c r="E162" s="75" t="e">
        <f>#REF!</f>
        <v>#REF!</v>
      </c>
      <c r="F162" s="75"/>
      <c r="G162" s="75"/>
      <c r="H162" s="75"/>
      <c r="I162" s="75"/>
      <c r="J162" s="75"/>
      <c r="K162" s="75"/>
      <c r="L162" s="75"/>
      <c r="M162" s="73"/>
      <c r="N162" s="74"/>
      <c r="O162" s="74"/>
      <c r="P162" s="74"/>
      <c r="Q162" s="74"/>
      <c r="R162" s="29">
        <f t="shared" si="32"/>
        <v>0</v>
      </c>
      <c r="S162" s="30" t="e">
        <f t="shared" si="33"/>
        <v>#REF!</v>
      </c>
      <c r="T162" s="30" t="e">
        <f t="shared" si="34"/>
        <v>#REF!</v>
      </c>
    </row>
    <row r="163" spans="1:20" ht="13.8" hidden="1" outlineLevel="1">
      <c r="A163" s="151"/>
      <c r="B163" s="151"/>
      <c r="C163" s="152"/>
      <c r="D163" s="39" t="s">
        <v>178</v>
      </c>
      <c r="E163" s="75" t="e">
        <f>#REF!</f>
        <v>#REF!</v>
      </c>
      <c r="F163" s="75"/>
      <c r="G163" s="75"/>
      <c r="H163" s="75"/>
      <c r="I163" s="73"/>
      <c r="J163" s="73"/>
      <c r="K163" s="73"/>
      <c r="L163" s="73"/>
      <c r="M163" s="73"/>
      <c r="N163" s="74"/>
      <c r="O163" s="74"/>
      <c r="P163" s="74"/>
      <c r="Q163" s="74"/>
      <c r="R163" s="29">
        <f t="shared" si="32"/>
        <v>0</v>
      </c>
      <c r="S163" s="30" t="e">
        <f t="shared" si="33"/>
        <v>#REF!</v>
      </c>
      <c r="T163" s="30" t="e">
        <f t="shared" si="34"/>
        <v>#REF!</v>
      </c>
    </row>
    <row r="164" spans="1:20" ht="27.6" hidden="1" outlineLevel="1">
      <c r="A164" s="151"/>
      <c r="B164" s="151"/>
      <c r="C164" s="152"/>
      <c r="D164" s="39" t="s">
        <v>179</v>
      </c>
      <c r="E164" s="75" t="e">
        <f>#REF!</f>
        <v>#REF!</v>
      </c>
      <c r="F164" s="75"/>
      <c r="G164" s="75"/>
      <c r="H164" s="75"/>
      <c r="I164" s="73"/>
      <c r="J164" s="75"/>
      <c r="K164" s="73"/>
      <c r="L164" s="73"/>
      <c r="M164" s="73"/>
      <c r="N164" s="74"/>
      <c r="O164" s="74"/>
      <c r="P164" s="74"/>
      <c r="Q164" s="74"/>
      <c r="R164" s="29">
        <f t="shared" si="32"/>
        <v>0</v>
      </c>
      <c r="S164" s="30" t="e">
        <f t="shared" si="33"/>
        <v>#REF!</v>
      </c>
      <c r="T164" s="30" t="e">
        <f t="shared" si="34"/>
        <v>#REF!</v>
      </c>
    </row>
    <row r="165" spans="1:20" ht="13.8" hidden="1" outlineLevel="1">
      <c r="A165" s="151"/>
      <c r="B165" s="151"/>
      <c r="C165" s="152"/>
      <c r="D165" s="39" t="s">
        <v>180</v>
      </c>
      <c r="E165" s="75" t="e">
        <f>#REF!</f>
        <v>#REF!</v>
      </c>
      <c r="F165" s="73"/>
      <c r="G165" s="73"/>
      <c r="H165" s="73"/>
      <c r="I165" s="73"/>
      <c r="J165" s="73"/>
      <c r="K165" s="73"/>
      <c r="L165" s="73"/>
      <c r="M165" s="73"/>
      <c r="N165" s="74"/>
      <c r="O165" s="74"/>
      <c r="P165" s="74"/>
      <c r="Q165" s="74"/>
      <c r="R165" s="29">
        <f t="shared" si="32"/>
        <v>0</v>
      </c>
      <c r="S165" s="30" t="e">
        <f t="shared" si="33"/>
        <v>#REF!</v>
      </c>
      <c r="T165" s="30" t="e">
        <f t="shared" si="34"/>
        <v>#REF!</v>
      </c>
    </row>
    <row r="166" spans="1:20" ht="13.8" hidden="1" outlineLevel="1">
      <c r="A166" s="155"/>
      <c r="B166" s="148">
        <f>R166-C166</f>
        <v>-154692.22</v>
      </c>
      <c r="C166" s="148">
        <v>154692.22</v>
      </c>
      <c r="D166" s="78" t="s">
        <v>181</v>
      </c>
      <c r="E166" s="29" t="e">
        <f t="shared" ref="E166:Q166" si="35">SUM(E160:E165)</f>
        <v>#REF!</v>
      </c>
      <c r="F166" s="29">
        <f t="shared" si="35"/>
        <v>0</v>
      </c>
      <c r="G166" s="29">
        <f t="shared" si="35"/>
        <v>0</v>
      </c>
      <c r="H166" s="29">
        <f t="shared" si="35"/>
        <v>0</v>
      </c>
      <c r="I166" s="29">
        <f t="shared" si="35"/>
        <v>0</v>
      </c>
      <c r="J166" s="29">
        <f t="shared" si="35"/>
        <v>0</v>
      </c>
      <c r="K166" s="29">
        <f t="shared" si="35"/>
        <v>0</v>
      </c>
      <c r="L166" s="29">
        <f t="shared" si="35"/>
        <v>0</v>
      </c>
      <c r="M166" s="29">
        <f t="shared" si="35"/>
        <v>0</v>
      </c>
      <c r="N166" s="29">
        <f t="shared" si="35"/>
        <v>0</v>
      </c>
      <c r="O166" s="29">
        <f t="shared" si="35"/>
        <v>0</v>
      </c>
      <c r="P166" s="29">
        <f t="shared" si="35"/>
        <v>0</v>
      </c>
      <c r="Q166" s="29">
        <f t="shared" si="35"/>
        <v>0</v>
      </c>
      <c r="R166" s="29">
        <f t="shared" si="32"/>
        <v>0</v>
      </c>
      <c r="S166" s="30" t="e">
        <f t="shared" si="33"/>
        <v>#REF!</v>
      </c>
      <c r="T166" s="30" t="e">
        <f t="shared" si="34"/>
        <v>#REF!</v>
      </c>
    </row>
    <row r="167" spans="1:20" ht="13.8" hidden="1" outlineLevel="1">
      <c r="A167" s="139"/>
      <c r="B167" s="139"/>
      <c r="C167" s="140"/>
      <c r="D167" s="334" t="s">
        <v>182</v>
      </c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7"/>
      <c r="S167" s="71"/>
      <c r="T167" s="71"/>
    </row>
    <row r="168" spans="1:20" ht="27.6" hidden="1" outlineLevel="1">
      <c r="A168" s="151"/>
      <c r="B168" s="151"/>
      <c r="C168" s="152"/>
      <c r="D168" s="39" t="s">
        <v>183</v>
      </c>
      <c r="E168" s="73" t="e">
        <f>#REF!</f>
        <v>#REF!</v>
      </c>
      <c r="F168" s="73"/>
      <c r="G168" s="73"/>
      <c r="H168" s="73"/>
      <c r="I168" s="75"/>
      <c r="J168" s="73"/>
      <c r="K168" s="73"/>
      <c r="L168" s="73"/>
      <c r="M168" s="73"/>
      <c r="N168" s="74"/>
      <c r="O168" s="74"/>
      <c r="P168" s="74"/>
      <c r="Q168" s="74"/>
      <c r="R168" s="29">
        <f t="shared" ref="R168:R177" si="36">SUM(F168:Q168)</f>
        <v>0</v>
      </c>
      <c r="S168" s="30" t="e">
        <f t="shared" ref="S168:S177" si="37">M168+L168+K168+J168+I168+H168+G168+F168+E168</f>
        <v>#REF!</v>
      </c>
      <c r="T168" s="30" t="e">
        <f t="shared" ref="T168:T177" si="38">S168-R168</f>
        <v>#REF!</v>
      </c>
    </row>
    <row r="169" spans="1:20" ht="27.6" hidden="1" outlineLevel="1">
      <c r="A169" s="151"/>
      <c r="B169" s="151"/>
      <c r="C169" s="152"/>
      <c r="D169" s="39" t="s">
        <v>224</v>
      </c>
      <c r="E169" s="73" t="e">
        <f>#REF!</f>
        <v>#REF!</v>
      </c>
      <c r="F169" s="73"/>
      <c r="G169" s="73"/>
      <c r="H169" s="73"/>
      <c r="I169" s="73"/>
      <c r="J169" s="73"/>
      <c r="K169" s="75"/>
      <c r="L169" s="75"/>
      <c r="M169" s="73"/>
      <c r="N169" s="74"/>
      <c r="O169" s="74"/>
      <c r="P169" s="74"/>
      <c r="Q169" s="74"/>
      <c r="R169" s="29">
        <f t="shared" si="36"/>
        <v>0</v>
      </c>
      <c r="S169" s="30" t="e">
        <f t="shared" si="37"/>
        <v>#REF!</v>
      </c>
      <c r="T169" s="30" t="e">
        <f t="shared" si="38"/>
        <v>#REF!</v>
      </c>
    </row>
    <row r="170" spans="1:20" ht="27.6" hidden="1" outlineLevel="1">
      <c r="A170" s="151"/>
      <c r="B170" s="151"/>
      <c r="C170" s="152"/>
      <c r="D170" s="39" t="s">
        <v>185</v>
      </c>
      <c r="E170" s="73" t="e">
        <f>#REF!</f>
        <v>#REF!</v>
      </c>
      <c r="F170" s="73"/>
      <c r="G170" s="73"/>
      <c r="H170" s="73"/>
      <c r="I170" s="73"/>
      <c r="J170" s="73"/>
      <c r="K170" s="73"/>
      <c r="L170" s="73"/>
      <c r="M170" s="73"/>
      <c r="N170" s="74"/>
      <c r="O170" s="74"/>
      <c r="P170" s="74"/>
      <c r="Q170" s="74"/>
      <c r="R170" s="29">
        <f t="shared" si="36"/>
        <v>0</v>
      </c>
      <c r="S170" s="30" t="e">
        <f t="shared" si="37"/>
        <v>#REF!</v>
      </c>
      <c r="T170" s="30" t="e">
        <f t="shared" si="38"/>
        <v>#REF!</v>
      </c>
    </row>
    <row r="171" spans="1:20" ht="27.6" hidden="1" outlineLevel="1">
      <c r="A171" s="151"/>
      <c r="B171" s="151"/>
      <c r="C171" s="152"/>
      <c r="D171" s="39" t="s">
        <v>225</v>
      </c>
      <c r="E171" s="73" t="e">
        <f>#REF!</f>
        <v>#REF!</v>
      </c>
      <c r="F171" s="73"/>
      <c r="G171" s="73"/>
      <c r="H171" s="73"/>
      <c r="I171" s="73"/>
      <c r="J171" s="73"/>
      <c r="K171" s="75"/>
      <c r="L171" s="75"/>
      <c r="M171" s="73"/>
      <c r="N171" s="74"/>
      <c r="O171" s="74"/>
      <c r="P171" s="74"/>
      <c r="Q171" s="74"/>
      <c r="R171" s="29">
        <f t="shared" si="36"/>
        <v>0</v>
      </c>
      <c r="S171" s="30" t="e">
        <f t="shared" si="37"/>
        <v>#REF!</v>
      </c>
      <c r="T171" s="30" t="e">
        <f t="shared" si="38"/>
        <v>#REF!</v>
      </c>
    </row>
    <row r="172" spans="1:20" ht="41.4" hidden="1" outlineLevel="1">
      <c r="A172" s="151"/>
      <c r="B172" s="151"/>
      <c r="C172" s="152"/>
      <c r="D172" s="39" t="s">
        <v>187</v>
      </c>
      <c r="E172" s="73" t="e">
        <f>#REF!</f>
        <v>#REF!</v>
      </c>
      <c r="F172" s="75"/>
      <c r="G172" s="75"/>
      <c r="H172" s="75"/>
      <c r="I172" s="73"/>
      <c r="J172" s="73"/>
      <c r="K172" s="73"/>
      <c r="L172" s="73"/>
      <c r="M172" s="73"/>
      <c r="N172" s="74"/>
      <c r="O172" s="74"/>
      <c r="P172" s="74"/>
      <c r="Q172" s="74"/>
      <c r="R172" s="29">
        <f t="shared" si="36"/>
        <v>0</v>
      </c>
      <c r="S172" s="30" t="e">
        <f t="shared" si="37"/>
        <v>#REF!</v>
      </c>
      <c r="T172" s="30" t="e">
        <f t="shared" si="38"/>
        <v>#REF!</v>
      </c>
    </row>
    <row r="173" spans="1:20" ht="82.8" hidden="1" outlineLevel="1">
      <c r="A173" s="162"/>
      <c r="B173" s="162"/>
      <c r="C173" s="163"/>
      <c r="D173" s="97" t="s">
        <v>188</v>
      </c>
      <c r="E173" s="73" t="e">
        <f>#REF!</f>
        <v>#REF!</v>
      </c>
      <c r="F173" s="73"/>
      <c r="G173" s="73"/>
      <c r="H173" s="73"/>
      <c r="I173" s="73"/>
      <c r="J173" s="73"/>
      <c r="K173" s="73"/>
      <c r="L173" s="73"/>
      <c r="M173" s="73"/>
      <c r="N173" s="74"/>
      <c r="O173" s="74"/>
      <c r="P173" s="74"/>
      <c r="Q173" s="74"/>
      <c r="R173" s="29">
        <f t="shared" si="36"/>
        <v>0</v>
      </c>
      <c r="S173" s="30" t="e">
        <f t="shared" si="37"/>
        <v>#REF!</v>
      </c>
      <c r="T173" s="30" t="e">
        <f t="shared" si="38"/>
        <v>#REF!</v>
      </c>
    </row>
    <row r="174" spans="1:20" ht="55.2" hidden="1" outlineLevel="1">
      <c r="A174" s="162"/>
      <c r="B174" s="162"/>
      <c r="C174" s="163"/>
      <c r="D174" s="97" t="s">
        <v>189</v>
      </c>
      <c r="E174" s="73" t="e">
        <f>#REF!</f>
        <v>#REF!</v>
      </c>
      <c r="F174" s="73"/>
      <c r="G174" s="73"/>
      <c r="H174" s="73"/>
      <c r="I174" s="73"/>
      <c r="J174" s="73"/>
      <c r="K174" s="73"/>
      <c r="L174" s="73"/>
      <c r="M174" s="73"/>
      <c r="N174" s="74"/>
      <c r="O174" s="74"/>
      <c r="P174" s="74"/>
      <c r="Q174" s="74"/>
      <c r="R174" s="29">
        <f t="shared" si="36"/>
        <v>0</v>
      </c>
      <c r="S174" s="30" t="e">
        <f t="shared" si="37"/>
        <v>#REF!</v>
      </c>
      <c r="T174" s="30" t="e">
        <f t="shared" si="38"/>
        <v>#REF!</v>
      </c>
    </row>
    <row r="175" spans="1:20" ht="41.4" hidden="1" outlineLevel="1">
      <c r="A175" s="162"/>
      <c r="B175" s="162"/>
      <c r="C175" s="163"/>
      <c r="D175" s="97" t="s">
        <v>190</v>
      </c>
      <c r="E175" s="73" t="e">
        <f>#REF!</f>
        <v>#REF!</v>
      </c>
      <c r="F175" s="73"/>
      <c r="G175" s="73"/>
      <c r="H175" s="73"/>
      <c r="I175" s="73"/>
      <c r="J175" s="73"/>
      <c r="K175" s="73"/>
      <c r="L175" s="73"/>
      <c r="M175" s="73"/>
      <c r="N175" s="74"/>
      <c r="O175" s="74"/>
      <c r="P175" s="74"/>
      <c r="Q175" s="74"/>
      <c r="R175" s="29">
        <f t="shared" si="36"/>
        <v>0</v>
      </c>
      <c r="S175" s="30" t="e">
        <f t="shared" si="37"/>
        <v>#REF!</v>
      </c>
      <c r="T175" s="30" t="e">
        <f t="shared" si="38"/>
        <v>#REF!</v>
      </c>
    </row>
    <row r="176" spans="1:20" ht="13.8" hidden="1" outlineLevel="1">
      <c r="A176" s="162"/>
      <c r="B176" s="162"/>
      <c r="C176" s="163"/>
      <c r="D176" s="97" t="s">
        <v>191</v>
      </c>
      <c r="E176" s="73" t="e">
        <f>#REF!</f>
        <v>#REF!</v>
      </c>
      <c r="F176" s="73"/>
      <c r="G176" s="73"/>
      <c r="H176" s="73"/>
      <c r="I176" s="73"/>
      <c r="J176" s="73"/>
      <c r="K176" s="73"/>
      <c r="L176" s="73"/>
      <c r="M176" s="73"/>
      <c r="N176" s="74"/>
      <c r="O176" s="74"/>
      <c r="P176" s="74"/>
      <c r="Q176" s="74"/>
      <c r="R176" s="29">
        <f t="shared" si="36"/>
        <v>0</v>
      </c>
      <c r="S176" s="30" t="e">
        <f t="shared" si="37"/>
        <v>#REF!</v>
      </c>
      <c r="T176" s="30" t="e">
        <f t="shared" si="38"/>
        <v>#REF!</v>
      </c>
    </row>
    <row r="177" spans="1:20" ht="13.8" hidden="1" outlineLevel="1">
      <c r="A177" s="155"/>
      <c r="B177" s="148">
        <f>R177-C177</f>
        <v>-316.22000000000003</v>
      </c>
      <c r="C177" s="148">
        <v>316.22000000000003</v>
      </c>
      <c r="D177" s="78" t="s">
        <v>192</v>
      </c>
      <c r="E177" s="29" t="e">
        <f t="shared" ref="E177:Q177" si="39">SUM(E168:E176)</f>
        <v>#REF!</v>
      </c>
      <c r="F177" s="29">
        <f t="shared" si="39"/>
        <v>0</v>
      </c>
      <c r="G177" s="29">
        <f t="shared" si="39"/>
        <v>0</v>
      </c>
      <c r="H177" s="29">
        <f t="shared" si="39"/>
        <v>0</v>
      </c>
      <c r="I177" s="29">
        <f t="shared" si="39"/>
        <v>0</v>
      </c>
      <c r="J177" s="29">
        <f t="shared" si="39"/>
        <v>0</v>
      </c>
      <c r="K177" s="29">
        <f t="shared" si="39"/>
        <v>0</v>
      </c>
      <c r="L177" s="29">
        <f t="shared" si="39"/>
        <v>0</v>
      </c>
      <c r="M177" s="29">
        <f t="shared" si="39"/>
        <v>0</v>
      </c>
      <c r="N177" s="29">
        <f t="shared" si="39"/>
        <v>0</v>
      </c>
      <c r="O177" s="29">
        <f t="shared" si="39"/>
        <v>0</v>
      </c>
      <c r="P177" s="29">
        <f t="shared" si="39"/>
        <v>0</v>
      </c>
      <c r="Q177" s="29">
        <f t="shared" si="39"/>
        <v>0</v>
      </c>
      <c r="R177" s="29">
        <f t="shared" si="36"/>
        <v>0</v>
      </c>
      <c r="S177" s="30" t="e">
        <f t="shared" si="37"/>
        <v>#REF!</v>
      </c>
      <c r="T177" s="30" t="e">
        <f t="shared" si="38"/>
        <v>#REF!</v>
      </c>
    </row>
    <row r="178" spans="1:20" ht="13.8" hidden="1" outlineLevel="1">
      <c r="A178" s="139"/>
      <c r="B178" s="139"/>
      <c r="C178" s="140"/>
      <c r="D178" s="334" t="s">
        <v>193</v>
      </c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7"/>
      <c r="S178" s="71"/>
      <c r="T178" s="71"/>
    </row>
    <row r="179" spans="1:20" ht="13.8" hidden="1" outlineLevel="1">
      <c r="A179" s="151"/>
      <c r="B179" s="151"/>
      <c r="C179" s="152"/>
      <c r="D179" s="39" t="s">
        <v>194</v>
      </c>
      <c r="E179" s="73" t="e">
        <f>#REF!</f>
        <v>#REF!</v>
      </c>
      <c r="F179" s="75"/>
      <c r="G179" s="73"/>
      <c r="H179" s="73"/>
      <c r="I179" s="73"/>
      <c r="J179" s="73"/>
      <c r="K179" s="73"/>
      <c r="L179" s="73"/>
      <c r="M179" s="73"/>
      <c r="N179" s="74"/>
      <c r="O179" s="74"/>
      <c r="P179" s="74"/>
      <c r="Q179" s="74"/>
      <c r="R179" s="29">
        <f t="shared" ref="R179:R180" si="40">SUM(F179:Q179)</f>
        <v>0</v>
      </c>
      <c r="S179" s="30" t="e">
        <f t="shared" ref="S179:S180" si="41">M179+L179+K179+J179+I179+H179+G179+F179+E179</f>
        <v>#REF!</v>
      </c>
      <c r="T179" s="30" t="e">
        <f t="shared" ref="T179:T180" si="42">S179-R179</f>
        <v>#REF!</v>
      </c>
    </row>
    <row r="180" spans="1:20" ht="13.8" hidden="1" outlineLevel="1">
      <c r="A180" s="155"/>
      <c r="B180" s="155"/>
      <c r="C180" s="148"/>
      <c r="D180" s="78" t="s">
        <v>195</v>
      </c>
      <c r="E180" s="29" t="e">
        <f t="shared" ref="E180:Q180" si="43">E179</f>
        <v>#REF!</v>
      </c>
      <c r="F180" s="29">
        <f t="shared" si="43"/>
        <v>0</v>
      </c>
      <c r="G180" s="29">
        <f t="shared" si="43"/>
        <v>0</v>
      </c>
      <c r="H180" s="29">
        <f t="shared" si="43"/>
        <v>0</v>
      </c>
      <c r="I180" s="29">
        <f t="shared" si="43"/>
        <v>0</v>
      </c>
      <c r="J180" s="29">
        <f t="shared" si="43"/>
        <v>0</v>
      </c>
      <c r="K180" s="29">
        <f t="shared" si="43"/>
        <v>0</v>
      </c>
      <c r="L180" s="29">
        <f t="shared" si="43"/>
        <v>0</v>
      </c>
      <c r="M180" s="29">
        <f t="shared" si="43"/>
        <v>0</v>
      </c>
      <c r="N180" s="29">
        <f t="shared" si="43"/>
        <v>0</v>
      </c>
      <c r="O180" s="29">
        <f t="shared" si="43"/>
        <v>0</v>
      </c>
      <c r="P180" s="29">
        <f t="shared" si="43"/>
        <v>0</v>
      </c>
      <c r="Q180" s="29">
        <f t="shared" si="43"/>
        <v>0</v>
      </c>
      <c r="R180" s="29">
        <f t="shared" si="40"/>
        <v>0</v>
      </c>
      <c r="S180" s="30" t="e">
        <f t="shared" si="41"/>
        <v>#REF!</v>
      </c>
      <c r="T180" s="30" t="e">
        <f t="shared" si="42"/>
        <v>#REF!</v>
      </c>
    </row>
    <row r="181" spans="1:20" ht="13.8">
      <c r="A181" s="139"/>
      <c r="B181" s="139"/>
      <c r="C181" s="140"/>
      <c r="D181" s="334" t="s">
        <v>196</v>
      </c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7"/>
      <c r="S181" s="71"/>
      <c r="T181" s="71"/>
    </row>
    <row r="182" spans="1:20" ht="13.8" collapsed="1">
      <c r="A182" s="151"/>
      <c r="B182" s="151"/>
      <c r="C182" s="152"/>
      <c r="D182" s="39" t="s">
        <v>197</v>
      </c>
      <c r="E182" s="73" t="e">
        <f>#REF!</f>
        <v>#REF!</v>
      </c>
      <c r="F182" s="73">
        <f>3*1810/1000</f>
        <v>5.43</v>
      </c>
      <c r="G182" s="73">
        <f>5*1810/1000</f>
        <v>9.0500000000000007</v>
      </c>
      <c r="H182" s="73">
        <f t="shared" ref="H182:I182" si="44">3*1810/1000</f>
        <v>5.43</v>
      </c>
      <c r="I182" s="73">
        <f t="shared" si="44"/>
        <v>5.43</v>
      </c>
      <c r="J182" s="73">
        <f>1*1810/1000</f>
        <v>1.81</v>
      </c>
      <c r="K182" s="73">
        <f>2*1810/1000</f>
        <v>3.62</v>
      </c>
      <c r="L182" s="73">
        <f>3*1810/1000</f>
        <v>5.43</v>
      </c>
      <c r="M182" s="73">
        <f>2*1810/1000</f>
        <v>3.62</v>
      </c>
      <c r="N182" s="73">
        <f t="shared" ref="N182:O182" si="45">4*1810/1000</f>
        <v>7.24</v>
      </c>
      <c r="O182" s="73">
        <f t="shared" si="45"/>
        <v>7.24</v>
      </c>
      <c r="P182" s="73">
        <f>1*1810/1000</f>
        <v>1.81</v>
      </c>
      <c r="Q182" s="73"/>
      <c r="R182" s="29">
        <f t="shared" ref="R182:R183" si="46">SUM(F182:Q182)</f>
        <v>56.110000000000007</v>
      </c>
      <c r="S182" s="30">
        <f>Q182+P182+O182+N182+M182+L182+K182+J182+I182+H182+G182+F182</f>
        <v>56.110000000000007</v>
      </c>
      <c r="T182" s="30">
        <f t="shared" ref="T182:T186" si="47">S182-R182</f>
        <v>0</v>
      </c>
    </row>
    <row r="183" spans="1:20" ht="13.8" hidden="1" outlineLevel="1">
      <c r="A183" s="155"/>
      <c r="B183" s="148">
        <f>R183-C183</f>
        <v>-3.6199999999999903</v>
      </c>
      <c r="C183" s="148">
        <v>59.73</v>
      </c>
      <c r="D183" s="78" t="s">
        <v>198</v>
      </c>
      <c r="E183" s="29" t="e">
        <f t="shared" ref="E183:Q183" si="48">E182</f>
        <v>#REF!</v>
      </c>
      <c r="F183" s="29">
        <f t="shared" si="48"/>
        <v>5.43</v>
      </c>
      <c r="G183" s="29">
        <f t="shared" si="48"/>
        <v>9.0500000000000007</v>
      </c>
      <c r="H183" s="29">
        <f t="shared" si="48"/>
        <v>5.43</v>
      </c>
      <c r="I183" s="29">
        <f t="shared" si="48"/>
        <v>5.43</v>
      </c>
      <c r="J183" s="29">
        <f t="shared" si="48"/>
        <v>1.81</v>
      </c>
      <c r="K183" s="29">
        <f t="shared" si="48"/>
        <v>3.62</v>
      </c>
      <c r="L183" s="29">
        <f t="shared" si="48"/>
        <v>5.43</v>
      </c>
      <c r="M183" s="29">
        <f t="shared" si="48"/>
        <v>3.62</v>
      </c>
      <c r="N183" s="29">
        <f t="shared" si="48"/>
        <v>7.24</v>
      </c>
      <c r="O183" s="29">
        <f t="shared" si="48"/>
        <v>7.24</v>
      </c>
      <c r="P183" s="29">
        <f t="shared" si="48"/>
        <v>1.81</v>
      </c>
      <c r="Q183" s="29">
        <f t="shared" si="48"/>
        <v>0</v>
      </c>
      <c r="R183" s="29">
        <f t="shared" si="46"/>
        <v>56.110000000000007</v>
      </c>
      <c r="S183" s="30" t="e">
        <f t="shared" ref="S183:S186" si="49">M183+L183+K183+J183+I183+H183+G183+F183+E183</f>
        <v>#REF!</v>
      </c>
      <c r="T183" s="30" t="e">
        <f t="shared" si="47"/>
        <v>#REF!</v>
      </c>
    </row>
    <row r="184" spans="1:20" ht="13.8" hidden="1" outlineLevel="1">
      <c r="A184" s="139"/>
      <c r="B184" s="139"/>
      <c r="C184" s="140"/>
      <c r="D184" s="334" t="s">
        <v>199</v>
      </c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7"/>
      <c r="S184" s="71">
        <f t="shared" si="49"/>
        <v>0</v>
      </c>
      <c r="T184" s="71">
        <f t="shared" si="47"/>
        <v>0</v>
      </c>
    </row>
    <row r="185" spans="1:20" ht="13.8" hidden="1" outlineLevel="1">
      <c r="A185" s="151"/>
      <c r="B185" s="151"/>
      <c r="C185" s="152"/>
      <c r="D185" s="39" t="s">
        <v>200</v>
      </c>
      <c r="E185" s="73" t="e">
        <f>#REF!</f>
        <v>#REF!</v>
      </c>
      <c r="F185" s="75"/>
      <c r="G185" s="75"/>
      <c r="H185" s="75"/>
      <c r="I185" s="73"/>
      <c r="J185" s="75"/>
      <c r="K185" s="75"/>
      <c r="L185" s="73"/>
      <c r="M185" s="73"/>
      <c r="N185" s="74"/>
      <c r="O185" s="74"/>
      <c r="P185" s="74"/>
      <c r="Q185" s="74"/>
      <c r="R185" s="29">
        <f>SUM(F185:Q185)</f>
        <v>0</v>
      </c>
      <c r="S185" s="30" t="e">
        <f t="shared" si="49"/>
        <v>#REF!</v>
      </c>
      <c r="T185" s="30" t="e">
        <f t="shared" si="47"/>
        <v>#REF!</v>
      </c>
    </row>
    <row r="186" spans="1:20" ht="13.8" hidden="1" outlineLevel="1">
      <c r="A186" s="155"/>
      <c r="B186" s="148">
        <f>R186-C186</f>
        <v>0</v>
      </c>
      <c r="C186" s="148"/>
      <c r="D186" s="78" t="s">
        <v>201</v>
      </c>
      <c r="E186" s="29" t="e">
        <f t="shared" ref="E186:R186" si="50">E185</f>
        <v>#REF!</v>
      </c>
      <c r="F186" s="29">
        <f t="shared" si="50"/>
        <v>0</v>
      </c>
      <c r="G186" s="29">
        <f t="shared" si="50"/>
        <v>0</v>
      </c>
      <c r="H186" s="29">
        <f t="shared" si="50"/>
        <v>0</v>
      </c>
      <c r="I186" s="29">
        <f t="shared" si="50"/>
        <v>0</v>
      </c>
      <c r="J186" s="29">
        <f t="shared" si="50"/>
        <v>0</v>
      </c>
      <c r="K186" s="29">
        <f t="shared" si="50"/>
        <v>0</v>
      </c>
      <c r="L186" s="29">
        <f t="shared" si="50"/>
        <v>0</v>
      </c>
      <c r="M186" s="29">
        <f t="shared" si="50"/>
        <v>0</v>
      </c>
      <c r="N186" s="29">
        <f t="shared" si="50"/>
        <v>0</v>
      </c>
      <c r="O186" s="29">
        <f t="shared" si="50"/>
        <v>0</v>
      </c>
      <c r="P186" s="29">
        <f t="shared" si="50"/>
        <v>0</v>
      </c>
      <c r="Q186" s="29">
        <f t="shared" si="50"/>
        <v>0</v>
      </c>
      <c r="R186" s="29">
        <f t="shared" si="50"/>
        <v>0</v>
      </c>
      <c r="S186" s="30" t="e">
        <f t="shared" si="49"/>
        <v>#REF!</v>
      </c>
      <c r="T186" s="30" t="e">
        <f t="shared" si="47"/>
        <v>#REF!</v>
      </c>
    </row>
    <row r="187" spans="1:20" ht="13.8">
      <c r="A187" s="137"/>
      <c r="B187" s="137"/>
      <c r="C187" s="138"/>
      <c r="D187" s="55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71"/>
      <c r="T187" s="71"/>
    </row>
    <row r="188" spans="1:20" ht="13.8">
      <c r="A188" s="162"/>
      <c r="B188" s="162"/>
      <c r="C188" s="163"/>
      <c r="D188" s="98" t="e">
        <f>'4611141'!D190</f>
        <v>#REF!</v>
      </c>
      <c r="E188" s="56"/>
      <c r="F188" s="56"/>
      <c r="G188" s="56"/>
      <c r="H188" s="56"/>
      <c r="I188" s="335" t="e">
        <f>'4611141'!I190</f>
        <v>#REF!</v>
      </c>
      <c r="J188" s="319"/>
      <c r="K188" s="56"/>
      <c r="L188" s="56"/>
      <c r="M188" s="56"/>
      <c r="N188" s="56"/>
      <c r="O188" s="56"/>
      <c r="P188" s="56"/>
      <c r="Q188" s="56"/>
      <c r="R188" s="56"/>
      <c r="S188" s="58"/>
      <c r="T188" s="58"/>
    </row>
    <row r="189" spans="1:20" ht="13.8">
      <c r="A189" s="137"/>
      <c r="B189" s="137"/>
      <c r="C189" s="138"/>
      <c r="D189" s="55"/>
      <c r="E189" s="56"/>
      <c r="F189" s="56"/>
      <c r="G189" s="56"/>
      <c r="H189" s="56"/>
      <c r="I189" s="99"/>
      <c r="J189" s="56"/>
      <c r="K189" s="56"/>
      <c r="L189" s="56"/>
      <c r="M189" s="56"/>
      <c r="N189" s="56"/>
      <c r="O189" s="56"/>
      <c r="P189" s="56"/>
      <c r="Q189" s="56"/>
      <c r="R189" s="56"/>
      <c r="S189" s="58"/>
      <c r="T189" s="58"/>
    </row>
    <row r="190" spans="1:20" ht="13.8">
      <c r="A190" s="162"/>
      <c r="B190" s="162"/>
      <c r="C190" s="163"/>
      <c r="D190" s="98" t="s">
        <v>202</v>
      </c>
      <c r="E190" s="56"/>
      <c r="F190" s="56"/>
      <c r="G190" s="56"/>
      <c r="H190" s="56"/>
      <c r="I190" s="335" t="s">
        <v>203</v>
      </c>
      <c r="J190" s="319"/>
      <c r="K190" s="56"/>
      <c r="L190" s="56"/>
      <c r="M190" s="56"/>
      <c r="N190" s="56"/>
      <c r="O190" s="56"/>
      <c r="P190" s="56"/>
      <c r="Q190" s="56"/>
      <c r="R190" s="56"/>
      <c r="S190" s="58"/>
      <c r="T190" s="58"/>
    </row>
    <row r="191" spans="1:20" ht="13.8">
      <c r="A191" s="137"/>
      <c r="B191" s="137"/>
      <c r="C191" s="138"/>
      <c r="D191" s="55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8"/>
      <c r="T191" s="58"/>
    </row>
    <row r="192" spans="1:20" ht="13.8">
      <c r="A192" s="137"/>
      <c r="B192" s="137"/>
      <c r="C192" s="138"/>
      <c r="D192" s="55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8"/>
      <c r="T192" s="58"/>
    </row>
    <row r="193" spans="1:20" ht="13.8">
      <c r="A193" s="137"/>
      <c r="B193" s="137"/>
      <c r="C193" s="138"/>
      <c r="D193" s="55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8"/>
      <c r="T193" s="58"/>
    </row>
    <row r="194" spans="1:20" ht="13.8">
      <c r="A194" s="137"/>
      <c r="B194" s="137"/>
      <c r="C194" s="138"/>
      <c r="D194" s="55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8"/>
      <c r="T194" s="58"/>
    </row>
    <row r="195" spans="1:20" ht="13.2">
      <c r="A195" s="164"/>
      <c r="B195" s="164"/>
      <c r="C195" s="165"/>
      <c r="D195" s="100" t="s">
        <v>204</v>
      </c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2"/>
      <c r="T195" s="102"/>
    </row>
    <row r="196" spans="1:20" ht="13.2">
      <c r="A196" s="164"/>
      <c r="B196" s="164"/>
      <c r="C196" s="165"/>
      <c r="D196" s="100" t="s">
        <v>205</v>
      </c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2"/>
      <c r="T196" s="102"/>
    </row>
    <row r="197" spans="1:20" ht="13.2">
      <c r="A197" s="164"/>
      <c r="B197" s="164"/>
      <c r="C197" s="165"/>
      <c r="D197" s="100" t="s">
        <v>206</v>
      </c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2"/>
      <c r="T197" s="102"/>
    </row>
    <row r="198" spans="1:20" ht="13.8">
      <c r="A198" s="137"/>
      <c r="B198" s="137"/>
      <c r="C198" s="138"/>
      <c r="D198" s="55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8"/>
      <c r="T198" s="58"/>
    </row>
    <row r="199" spans="1:20" ht="13.8">
      <c r="A199" s="137"/>
      <c r="B199" s="137"/>
      <c r="C199" s="138"/>
      <c r="D199" s="55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8"/>
      <c r="T199" s="58"/>
    </row>
    <row r="200" spans="1:20" ht="13.8">
      <c r="A200" s="137"/>
      <c r="B200" s="137"/>
      <c r="C200" s="138"/>
      <c r="D200" s="55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8"/>
      <c r="T200" s="58"/>
    </row>
    <row r="201" spans="1:20" ht="13.8">
      <c r="A201" s="137"/>
      <c r="B201" s="137"/>
      <c r="C201" s="138"/>
      <c r="D201" s="55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8"/>
      <c r="T201" s="58"/>
    </row>
    <row r="202" spans="1:20" ht="13.8">
      <c r="A202" s="137"/>
      <c r="B202" s="137"/>
      <c r="C202" s="138"/>
      <c r="D202" s="55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8"/>
      <c r="T202" s="58"/>
    </row>
    <row r="203" spans="1:20" ht="13.8">
      <c r="A203" s="137"/>
      <c r="B203" s="137"/>
      <c r="C203" s="138"/>
      <c r="D203" s="55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8"/>
      <c r="T203" s="58"/>
    </row>
    <row r="204" spans="1:20" ht="13.8">
      <c r="A204" s="137"/>
      <c r="B204" s="137"/>
      <c r="C204" s="138"/>
      <c r="D204" s="55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8"/>
      <c r="T204" s="58"/>
    </row>
    <row r="205" spans="1:20" ht="13.8">
      <c r="A205" s="137"/>
      <c r="B205" s="137"/>
      <c r="C205" s="138"/>
      <c r="D205" s="55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8"/>
      <c r="T205" s="58"/>
    </row>
    <row r="206" spans="1:20" ht="13.8">
      <c r="A206" s="137"/>
      <c r="B206" s="137"/>
      <c r="C206" s="138"/>
      <c r="D206" s="55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8"/>
      <c r="T206" s="58"/>
    </row>
    <row r="207" spans="1:20" ht="13.8">
      <c r="A207" s="137"/>
      <c r="B207" s="137"/>
      <c r="C207" s="138"/>
      <c r="D207" s="55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8"/>
      <c r="T207" s="58"/>
    </row>
    <row r="208" spans="1:20" ht="13.8">
      <c r="A208" s="137"/>
      <c r="B208" s="137"/>
      <c r="C208" s="138"/>
      <c r="D208" s="55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8"/>
      <c r="T208" s="58"/>
    </row>
    <row r="209" spans="1:20" ht="13.8">
      <c r="A209" s="137"/>
      <c r="B209" s="137"/>
      <c r="C209" s="138"/>
      <c r="D209" s="55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8"/>
      <c r="T209" s="58"/>
    </row>
    <row r="210" spans="1:20" ht="13.8">
      <c r="A210" s="137"/>
      <c r="B210" s="137"/>
      <c r="C210" s="138"/>
      <c r="D210" s="55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8"/>
      <c r="T210" s="58"/>
    </row>
    <row r="211" spans="1:20" ht="13.8">
      <c r="A211" s="137"/>
      <c r="B211" s="137"/>
      <c r="C211" s="138"/>
      <c r="D211" s="55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8"/>
      <c r="T211" s="58"/>
    </row>
    <row r="212" spans="1:20" ht="13.8">
      <c r="A212" s="137"/>
      <c r="B212" s="137"/>
      <c r="C212" s="138"/>
      <c r="D212" s="55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8"/>
      <c r="T212" s="58"/>
    </row>
    <row r="213" spans="1:20" ht="13.8">
      <c r="A213" s="137"/>
      <c r="B213" s="137"/>
      <c r="C213" s="138"/>
      <c r="D213" s="55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8"/>
      <c r="T213" s="58"/>
    </row>
    <row r="214" spans="1:20" ht="13.8">
      <c r="A214" s="137"/>
      <c r="B214" s="137"/>
      <c r="C214" s="138"/>
      <c r="D214" s="55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8"/>
      <c r="T214" s="58"/>
    </row>
    <row r="215" spans="1:20" ht="13.8">
      <c r="A215" s="137"/>
      <c r="B215" s="137"/>
      <c r="C215" s="138"/>
      <c r="D215" s="55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8"/>
      <c r="T215" s="58"/>
    </row>
    <row r="216" spans="1:20" ht="13.8">
      <c r="A216" s="137"/>
      <c r="B216" s="137"/>
      <c r="C216" s="138"/>
      <c r="D216" s="55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8"/>
      <c r="T216" s="58"/>
    </row>
    <row r="217" spans="1:20" ht="13.8">
      <c r="A217" s="137"/>
      <c r="B217" s="137"/>
      <c r="C217" s="138"/>
      <c r="D217" s="55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8"/>
      <c r="T217" s="58"/>
    </row>
    <row r="218" spans="1:20" ht="13.8">
      <c r="A218" s="137"/>
      <c r="B218" s="137"/>
      <c r="C218" s="138"/>
      <c r="D218" s="55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8"/>
      <c r="T218" s="58"/>
    </row>
    <row r="219" spans="1:20" ht="13.8">
      <c r="A219" s="137"/>
      <c r="B219" s="137"/>
      <c r="C219" s="138"/>
      <c r="D219" s="55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8"/>
      <c r="T219" s="58"/>
    </row>
    <row r="220" spans="1:20" ht="13.8">
      <c r="A220" s="137"/>
      <c r="B220" s="137"/>
      <c r="C220" s="138"/>
      <c r="D220" s="55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8"/>
      <c r="T220" s="58"/>
    </row>
    <row r="221" spans="1:20" ht="13.2">
      <c r="A221" s="166"/>
      <c r="B221" s="166"/>
      <c r="C221" s="167"/>
      <c r="D221" s="103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5"/>
      <c r="T221" s="105"/>
    </row>
    <row r="222" spans="1:20" ht="13.2">
      <c r="A222" s="166"/>
      <c r="B222" s="166"/>
      <c r="C222" s="167"/>
      <c r="D222" s="103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5"/>
      <c r="T222" s="105"/>
    </row>
    <row r="223" spans="1:20" ht="13.2">
      <c r="A223" s="166"/>
      <c r="B223" s="166"/>
      <c r="C223" s="167"/>
      <c r="D223" s="103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5"/>
      <c r="T223" s="105"/>
    </row>
    <row r="224" spans="1:20" ht="13.2">
      <c r="A224" s="166"/>
      <c r="B224" s="166"/>
      <c r="C224" s="167"/>
      <c r="D224" s="103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5"/>
      <c r="T224" s="105"/>
    </row>
    <row r="225" spans="1:20" ht="13.2">
      <c r="A225" s="166"/>
      <c r="B225" s="166"/>
      <c r="C225" s="167"/>
      <c r="D225" s="103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5"/>
      <c r="T225" s="105"/>
    </row>
    <row r="226" spans="1:20" ht="13.2">
      <c r="A226" s="166"/>
      <c r="B226" s="166"/>
      <c r="C226" s="167"/>
      <c r="D226" s="103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5"/>
      <c r="T226" s="105"/>
    </row>
    <row r="227" spans="1:20" ht="13.2">
      <c r="A227" s="166"/>
      <c r="B227" s="166"/>
      <c r="C227" s="167"/>
      <c r="D227" s="103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5"/>
      <c r="T227" s="105"/>
    </row>
    <row r="228" spans="1:20" ht="13.2">
      <c r="A228" s="166"/>
      <c r="B228" s="166"/>
      <c r="C228" s="167"/>
      <c r="D228" s="103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5"/>
      <c r="T228" s="105"/>
    </row>
    <row r="229" spans="1:20" ht="13.2">
      <c r="A229" s="166"/>
      <c r="B229" s="166"/>
      <c r="C229" s="167"/>
      <c r="D229" s="103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5"/>
      <c r="T229" s="105"/>
    </row>
    <row r="230" spans="1:20" ht="13.2">
      <c r="A230" s="166"/>
      <c r="B230" s="166"/>
      <c r="C230" s="167"/>
      <c r="D230" s="103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5"/>
      <c r="T230" s="105"/>
    </row>
    <row r="231" spans="1:20" ht="13.2">
      <c r="A231" s="166"/>
      <c r="B231" s="166"/>
      <c r="C231" s="167"/>
      <c r="D231" s="103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5"/>
      <c r="T231" s="105"/>
    </row>
    <row r="232" spans="1:20" ht="13.2">
      <c r="A232" s="166"/>
      <c r="B232" s="166"/>
      <c r="C232" s="167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5"/>
      <c r="T232" s="105"/>
    </row>
    <row r="233" spans="1:20" ht="13.2">
      <c r="A233" s="166"/>
      <c r="B233" s="166"/>
      <c r="C233" s="167"/>
      <c r="D233" s="103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5"/>
      <c r="T233" s="105"/>
    </row>
    <row r="234" spans="1:20" ht="13.2">
      <c r="A234" s="166"/>
      <c r="B234" s="166"/>
      <c r="C234" s="167"/>
      <c r="D234" s="103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5"/>
      <c r="T234" s="105"/>
    </row>
    <row r="235" spans="1:20" ht="13.2">
      <c r="A235" s="166"/>
      <c r="B235" s="166"/>
      <c r="C235" s="167"/>
      <c r="D235" s="103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5"/>
      <c r="T235" s="105"/>
    </row>
    <row r="236" spans="1:20" ht="13.2">
      <c r="A236" s="166"/>
      <c r="B236" s="166"/>
      <c r="C236" s="167"/>
      <c r="D236" s="103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5"/>
      <c r="T236" s="105"/>
    </row>
    <row r="237" spans="1:20" ht="13.2">
      <c r="A237" s="166"/>
      <c r="B237" s="166"/>
      <c r="C237" s="167"/>
      <c r="D237" s="103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5"/>
      <c r="T237" s="105"/>
    </row>
    <row r="238" spans="1:20" ht="13.2">
      <c r="A238" s="166"/>
      <c r="B238" s="166"/>
      <c r="C238" s="167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5"/>
      <c r="T238" s="105"/>
    </row>
    <row r="239" spans="1:20" ht="13.2">
      <c r="A239" s="166"/>
      <c r="B239" s="166"/>
      <c r="C239" s="167"/>
      <c r="D239" s="103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5"/>
      <c r="T239" s="105"/>
    </row>
    <row r="240" spans="1:20" ht="13.2">
      <c r="A240" s="166"/>
      <c r="B240" s="166"/>
      <c r="C240" s="167"/>
      <c r="D240" s="103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5"/>
      <c r="T240" s="105"/>
    </row>
    <row r="241" spans="1:20" ht="13.2">
      <c r="A241" s="166"/>
      <c r="B241" s="166"/>
      <c r="C241" s="167"/>
      <c r="D241" s="103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5"/>
      <c r="T241" s="105"/>
    </row>
    <row r="242" spans="1:20" ht="13.2">
      <c r="A242" s="166"/>
      <c r="B242" s="166"/>
      <c r="C242" s="167"/>
      <c r="D242" s="103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5"/>
      <c r="T242" s="105"/>
    </row>
    <row r="243" spans="1:20" ht="13.2">
      <c r="A243" s="166"/>
      <c r="B243" s="166"/>
      <c r="C243" s="167"/>
      <c r="D243" s="103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5"/>
      <c r="T243" s="105"/>
    </row>
    <row r="244" spans="1:20" ht="13.2">
      <c r="A244" s="166"/>
      <c r="B244" s="166"/>
      <c r="C244" s="167"/>
      <c r="D244" s="103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5"/>
      <c r="T244" s="105"/>
    </row>
    <row r="245" spans="1:20" ht="13.2">
      <c r="A245" s="166"/>
      <c r="B245" s="166"/>
      <c r="C245" s="167"/>
      <c r="D245" s="103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5"/>
      <c r="T245" s="105"/>
    </row>
    <row r="246" spans="1:20" ht="13.2">
      <c r="A246" s="166"/>
      <c r="B246" s="166"/>
      <c r="C246" s="167"/>
      <c r="D246" s="103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5"/>
      <c r="T246" s="105"/>
    </row>
    <row r="247" spans="1:20" ht="13.2">
      <c r="A247" s="166"/>
      <c r="B247" s="166"/>
      <c r="C247" s="167"/>
      <c r="D247" s="103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5"/>
      <c r="T247" s="105"/>
    </row>
    <row r="248" spans="1:20" ht="13.2">
      <c r="A248" s="166"/>
      <c r="B248" s="166"/>
      <c r="C248" s="167"/>
      <c r="D248" s="103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5"/>
      <c r="T248" s="105"/>
    </row>
    <row r="249" spans="1:20" ht="13.2">
      <c r="A249" s="166"/>
      <c r="B249" s="166"/>
      <c r="C249" s="167"/>
      <c r="D249" s="103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5"/>
      <c r="T249" s="105"/>
    </row>
    <row r="250" spans="1:20" ht="13.2">
      <c r="A250" s="166"/>
      <c r="B250" s="166"/>
      <c r="C250" s="167"/>
      <c r="D250" s="103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5"/>
      <c r="T250" s="105"/>
    </row>
    <row r="251" spans="1:20" ht="13.2">
      <c r="A251" s="166"/>
      <c r="B251" s="166"/>
      <c r="C251" s="167"/>
      <c r="D251" s="103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5"/>
      <c r="T251" s="105"/>
    </row>
    <row r="252" spans="1:20" ht="13.2">
      <c r="A252" s="166"/>
      <c r="B252" s="166"/>
      <c r="C252" s="167"/>
      <c r="D252" s="103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5"/>
      <c r="T252" s="105"/>
    </row>
    <row r="253" spans="1:20" ht="13.2">
      <c r="A253" s="166"/>
      <c r="B253" s="166"/>
      <c r="C253" s="167"/>
      <c r="D253" s="103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5"/>
      <c r="T253" s="105"/>
    </row>
    <row r="254" spans="1:20" ht="13.2">
      <c r="A254" s="166"/>
      <c r="B254" s="166"/>
      <c r="C254" s="167"/>
      <c r="D254" s="103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5"/>
      <c r="T254" s="105"/>
    </row>
    <row r="255" spans="1:20" ht="13.2">
      <c r="A255" s="166"/>
      <c r="B255" s="166"/>
      <c r="C255" s="167"/>
      <c r="D255" s="103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5"/>
      <c r="T255" s="105"/>
    </row>
    <row r="256" spans="1:20" ht="13.2">
      <c r="A256" s="166"/>
      <c r="B256" s="166"/>
      <c r="C256" s="167"/>
      <c r="D256" s="103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5"/>
      <c r="T256" s="105"/>
    </row>
    <row r="257" spans="1:20" ht="13.2">
      <c r="A257" s="166"/>
      <c r="B257" s="166"/>
      <c r="C257" s="167"/>
      <c r="D257" s="103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5"/>
      <c r="T257" s="105"/>
    </row>
    <row r="258" spans="1:20" ht="13.2">
      <c r="A258" s="166"/>
      <c r="B258" s="166"/>
      <c r="C258" s="167"/>
      <c r="D258" s="103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5"/>
      <c r="T258" s="105"/>
    </row>
    <row r="259" spans="1:20" ht="13.2">
      <c r="A259" s="166"/>
      <c r="B259" s="166"/>
      <c r="C259" s="167"/>
      <c r="D259" s="103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5"/>
      <c r="T259" s="105"/>
    </row>
    <row r="260" spans="1:20" ht="13.2">
      <c r="A260" s="166"/>
      <c r="B260" s="166"/>
      <c r="C260" s="167"/>
      <c r="D260" s="103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5"/>
      <c r="T260" s="105"/>
    </row>
    <row r="261" spans="1:20" ht="13.2">
      <c r="A261" s="166"/>
      <c r="B261" s="166"/>
      <c r="C261" s="167"/>
      <c r="D261" s="103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5"/>
      <c r="T261" s="105"/>
    </row>
    <row r="262" spans="1:20" ht="13.2">
      <c r="A262" s="166"/>
      <c r="B262" s="166"/>
      <c r="C262" s="167"/>
      <c r="D262" s="103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5"/>
      <c r="T262" s="105"/>
    </row>
    <row r="263" spans="1:20" ht="13.2">
      <c r="A263" s="166"/>
      <c r="B263" s="166"/>
      <c r="C263" s="167"/>
      <c r="D263" s="103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5"/>
      <c r="T263" s="105"/>
    </row>
    <row r="264" spans="1:20" ht="13.2">
      <c r="A264" s="166"/>
      <c r="B264" s="166"/>
      <c r="C264" s="167"/>
      <c r="D264" s="103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5"/>
      <c r="T264" s="105"/>
    </row>
    <row r="265" spans="1:20" ht="13.2">
      <c r="A265" s="166"/>
      <c r="B265" s="166"/>
      <c r="C265" s="167"/>
      <c r="D265" s="103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5"/>
      <c r="T265" s="105"/>
    </row>
    <row r="266" spans="1:20" ht="13.2">
      <c r="A266" s="166"/>
      <c r="B266" s="166"/>
      <c r="C266" s="167"/>
      <c r="D266" s="103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5"/>
      <c r="T266" s="105"/>
    </row>
    <row r="267" spans="1:20" ht="13.2">
      <c r="A267" s="166"/>
      <c r="B267" s="166"/>
      <c r="C267" s="167"/>
      <c r="D267" s="103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5"/>
      <c r="T267" s="105"/>
    </row>
    <row r="268" spans="1:20" ht="13.2">
      <c r="A268" s="166"/>
      <c r="B268" s="166"/>
      <c r="C268" s="167"/>
      <c r="D268" s="103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5"/>
      <c r="T268" s="105"/>
    </row>
    <row r="269" spans="1:20" ht="13.2">
      <c r="A269" s="166"/>
      <c r="B269" s="166"/>
      <c r="C269" s="167"/>
      <c r="D269" s="103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5"/>
      <c r="T269" s="105"/>
    </row>
    <row r="270" spans="1:20" ht="13.2">
      <c r="A270" s="166"/>
      <c r="B270" s="166"/>
      <c r="C270" s="167"/>
      <c r="D270" s="103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5"/>
      <c r="T270" s="105"/>
    </row>
    <row r="271" spans="1:20" ht="13.2">
      <c r="A271" s="166"/>
      <c r="B271" s="166"/>
      <c r="C271" s="167"/>
      <c r="D271" s="103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5"/>
      <c r="T271" s="105"/>
    </row>
    <row r="272" spans="1:20" ht="13.2">
      <c r="A272" s="166"/>
      <c r="B272" s="166"/>
      <c r="C272" s="167"/>
      <c r="D272" s="103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5"/>
      <c r="T272" s="105"/>
    </row>
    <row r="273" spans="1:20" ht="13.2">
      <c r="A273" s="166"/>
      <c r="B273" s="166"/>
      <c r="C273" s="167"/>
      <c r="D273" s="103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5"/>
      <c r="T273" s="105"/>
    </row>
    <row r="274" spans="1:20" ht="13.2">
      <c r="A274" s="166"/>
      <c r="B274" s="166"/>
      <c r="C274" s="167"/>
      <c r="D274" s="103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5"/>
      <c r="T274" s="105"/>
    </row>
    <row r="275" spans="1:20" ht="13.2">
      <c r="A275" s="166"/>
      <c r="B275" s="166"/>
      <c r="C275" s="167"/>
      <c r="D275" s="103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5"/>
      <c r="T275" s="105"/>
    </row>
    <row r="276" spans="1:20" ht="13.2">
      <c r="A276" s="166"/>
      <c r="B276" s="166"/>
      <c r="C276" s="167"/>
      <c r="D276" s="103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5"/>
      <c r="T276" s="105"/>
    </row>
    <row r="277" spans="1:20" ht="13.2">
      <c r="A277" s="166"/>
      <c r="B277" s="166"/>
      <c r="C277" s="167"/>
      <c r="D277" s="103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5"/>
      <c r="T277" s="105"/>
    </row>
    <row r="278" spans="1:20" ht="13.2">
      <c r="A278" s="166"/>
      <c r="B278" s="166"/>
      <c r="C278" s="167"/>
      <c r="D278" s="103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5"/>
      <c r="T278" s="105"/>
    </row>
    <row r="279" spans="1:20" ht="13.2">
      <c r="A279" s="166"/>
      <c r="B279" s="166"/>
      <c r="C279" s="167"/>
      <c r="D279" s="103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5"/>
      <c r="T279" s="105"/>
    </row>
    <row r="280" spans="1:20" ht="13.2">
      <c r="A280" s="166"/>
      <c r="B280" s="166"/>
      <c r="C280" s="167"/>
      <c r="D280" s="103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5"/>
      <c r="T280" s="105"/>
    </row>
    <row r="281" spans="1:20" ht="13.2">
      <c r="A281" s="166"/>
      <c r="B281" s="166"/>
      <c r="C281" s="167"/>
      <c r="D281" s="103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5"/>
      <c r="T281" s="105"/>
    </row>
    <row r="282" spans="1:20" ht="13.2">
      <c r="A282" s="166"/>
      <c r="B282" s="166"/>
      <c r="C282" s="167"/>
      <c r="D282" s="103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5"/>
      <c r="T282" s="105"/>
    </row>
    <row r="283" spans="1:20" ht="13.2">
      <c r="A283" s="166"/>
      <c r="B283" s="166"/>
      <c r="C283" s="167"/>
      <c r="D283" s="103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5"/>
      <c r="T283" s="105"/>
    </row>
    <row r="284" spans="1:20" ht="13.2">
      <c r="A284" s="166"/>
      <c r="B284" s="166"/>
      <c r="C284" s="167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5"/>
      <c r="T284" s="105"/>
    </row>
    <row r="285" spans="1:20" ht="13.2">
      <c r="A285" s="166"/>
      <c r="B285" s="166"/>
      <c r="C285" s="167"/>
      <c r="D285" s="103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5"/>
      <c r="T285" s="105"/>
    </row>
    <row r="286" spans="1:20" ht="13.2">
      <c r="A286" s="166"/>
      <c r="B286" s="166"/>
      <c r="C286" s="167"/>
      <c r="D286" s="103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5"/>
      <c r="T286" s="105"/>
    </row>
    <row r="287" spans="1:20" ht="13.2">
      <c r="A287" s="166"/>
      <c r="B287" s="166"/>
      <c r="C287" s="167"/>
      <c r="D287" s="103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5"/>
      <c r="T287" s="105"/>
    </row>
    <row r="288" spans="1:20" ht="13.2">
      <c r="A288" s="166"/>
      <c r="B288" s="166"/>
      <c r="C288" s="167"/>
      <c r="D288" s="103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5"/>
      <c r="T288" s="105"/>
    </row>
    <row r="289" spans="1:20" ht="13.2">
      <c r="A289" s="166"/>
      <c r="B289" s="166"/>
      <c r="C289" s="167"/>
      <c r="D289" s="103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5"/>
      <c r="T289" s="105"/>
    </row>
    <row r="290" spans="1:20" ht="13.2">
      <c r="A290" s="166"/>
      <c r="B290" s="166"/>
      <c r="C290" s="167"/>
      <c r="D290" s="103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5"/>
      <c r="T290" s="105"/>
    </row>
    <row r="291" spans="1:20" ht="13.2">
      <c r="A291" s="166"/>
      <c r="B291" s="166"/>
      <c r="C291" s="167"/>
      <c r="D291" s="103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5"/>
      <c r="T291" s="105"/>
    </row>
    <row r="292" spans="1:20" ht="13.2">
      <c r="A292" s="166"/>
      <c r="B292" s="166"/>
      <c r="C292" s="167"/>
      <c r="D292" s="103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5"/>
      <c r="T292" s="105"/>
    </row>
    <row r="293" spans="1:20" ht="13.2">
      <c r="A293" s="166"/>
      <c r="B293" s="166"/>
      <c r="C293" s="167"/>
      <c r="D293" s="103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5"/>
      <c r="T293" s="105"/>
    </row>
    <row r="294" spans="1:20" ht="13.2">
      <c r="A294" s="166"/>
      <c r="B294" s="166"/>
      <c r="C294" s="167"/>
      <c r="D294" s="103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5"/>
      <c r="T294" s="105"/>
    </row>
    <row r="295" spans="1:20" ht="13.2">
      <c r="A295" s="166"/>
      <c r="B295" s="166"/>
      <c r="C295" s="167"/>
      <c r="D295" s="103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5"/>
      <c r="T295" s="105"/>
    </row>
    <row r="296" spans="1:20" ht="13.2">
      <c r="A296" s="166"/>
      <c r="B296" s="166"/>
      <c r="C296" s="167"/>
      <c r="D296" s="103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5"/>
      <c r="T296" s="105"/>
    </row>
    <row r="297" spans="1:20" ht="13.2">
      <c r="A297" s="166"/>
      <c r="B297" s="166"/>
      <c r="C297" s="167"/>
      <c r="D297" s="103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5"/>
      <c r="T297" s="105"/>
    </row>
    <row r="298" spans="1:20" ht="13.2">
      <c r="A298" s="166"/>
      <c r="B298" s="166"/>
      <c r="C298" s="167"/>
      <c r="D298" s="103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5"/>
      <c r="T298" s="105"/>
    </row>
    <row r="299" spans="1:20" ht="13.2">
      <c r="A299" s="166"/>
      <c r="B299" s="166"/>
      <c r="C299" s="167"/>
      <c r="D299" s="103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5"/>
      <c r="T299" s="105"/>
    </row>
    <row r="300" spans="1:20" ht="13.2">
      <c r="A300" s="166"/>
      <c r="B300" s="166"/>
      <c r="C300" s="167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5"/>
      <c r="T300" s="105"/>
    </row>
    <row r="301" spans="1:20" ht="13.2">
      <c r="A301" s="166"/>
      <c r="B301" s="166"/>
      <c r="C301" s="167"/>
      <c r="D301" s="103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5"/>
      <c r="T301" s="105"/>
    </row>
    <row r="302" spans="1:20" ht="13.2">
      <c r="A302" s="166"/>
      <c r="B302" s="166"/>
      <c r="C302" s="167"/>
      <c r="D302" s="103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5"/>
      <c r="T302" s="105"/>
    </row>
    <row r="303" spans="1:20" ht="13.2">
      <c r="A303" s="166"/>
      <c r="B303" s="166"/>
      <c r="C303" s="167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5"/>
      <c r="T303" s="105"/>
    </row>
    <row r="304" spans="1:20" ht="13.2">
      <c r="A304" s="166"/>
      <c r="B304" s="166"/>
      <c r="C304" s="167"/>
      <c r="D304" s="103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5"/>
      <c r="T304" s="105"/>
    </row>
    <row r="305" spans="1:20" ht="13.2">
      <c r="A305" s="166"/>
      <c r="B305" s="166"/>
      <c r="C305" s="167"/>
      <c r="D305" s="103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5"/>
      <c r="T305" s="105"/>
    </row>
    <row r="306" spans="1:20" ht="13.2">
      <c r="A306" s="166"/>
      <c r="B306" s="166"/>
      <c r="C306" s="167"/>
      <c r="D306" s="103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5"/>
      <c r="T306" s="105"/>
    </row>
    <row r="307" spans="1:20" ht="13.2">
      <c r="A307" s="166"/>
      <c r="B307" s="166"/>
      <c r="C307" s="167"/>
      <c r="D307" s="103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5"/>
      <c r="T307" s="105"/>
    </row>
    <row r="308" spans="1:20" ht="13.2">
      <c r="A308" s="166"/>
      <c r="B308" s="166"/>
      <c r="C308" s="167"/>
      <c r="D308" s="103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5"/>
      <c r="T308" s="105"/>
    </row>
    <row r="309" spans="1:20" ht="13.2">
      <c r="A309" s="166"/>
      <c r="B309" s="166"/>
      <c r="C309" s="167"/>
      <c r="D309" s="103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5"/>
      <c r="T309" s="105"/>
    </row>
    <row r="310" spans="1:20" ht="13.2">
      <c r="A310" s="166"/>
      <c r="B310" s="166"/>
      <c r="C310" s="167"/>
      <c r="D310" s="103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5"/>
      <c r="T310" s="105"/>
    </row>
    <row r="311" spans="1:20" ht="13.2">
      <c r="A311" s="166"/>
      <c r="B311" s="166"/>
      <c r="C311" s="167"/>
      <c r="D311" s="103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5"/>
      <c r="T311" s="105"/>
    </row>
    <row r="312" spans="1:20" ht="13.2">
      <c r="A312" s="166"/>
      <c r="B312" s="166"/>
      <c r="C312" s="167"/>
      <c r="D312" s="103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5"/>
      <c r="T312" s="105"/>
    </row>
    <row r="313" spans="1:20" ht="13.2">
      <c r="A313" s="166"/>
      <c r="B313" s="166"/>
      <c r="C313" s="167"/>
      <c r="D313" s="103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5"/>
      <c r="T313" s="105"/>
    </row>
    <row r="314" spans="1:20" ht="13.2">
      <c r="A314" s="166"/>
      <c r="B314" s="166"/>
      <c r="C314" s="167"/>
      <c r="D314" s="103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5"/>
      <c r="T314" s="105"/>
    </row>
    <row r="315" spans="1:20" ht="13.2">
      <c r="A315" s="166"/>
      <c r="B315" s="166"/>
      <c r="C315" s="167"/>
      <c r="D315" s="103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5"/>
      <c r="T315" s="105"/>
    </row>
    <row r="316" spans="1:20" ht="13.2">
      <c r="A316" s="166"/>
      <c r="B316" s="166"/>
      <c r="C316" s="167"/>
      <c r="D316" s="103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5"/>
      <c r="T316" s="105"/>
    </row>
    <row r="317" spans="1:20" ht="13.2">
      <c r="A317" s="166"/>
      <c r="B317" s="166"/>
      <c r="C317" s="167"/>
      <c r="D317" s="103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5"/>
      <c r="T317" s="105"/>
    </row>
    <row r="318" spans="1:20" ht="13.2">
      <c r="A318" s="166"/>
      <c r="B318" s="166"/>
      <c r="C318" s="167"/>
      <c r="D318" s="103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5"/>
      <c r="T318" s="105"/>
    </row>
    <row r="319" spans="1:20" ht="13.2">
      <c r="A319" s="166"/>
      <c r="B319" s="166"/>
      <c r="C319" s="167"/>
      <c r="D319" s="103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5"/>
      <c r="T319" s="105"/>
    </row>
    <row r="320" spans="1:20" ht="13.2">
      <c r="A320" s="166"/>
      <c r="B320" s="166"/>
      <c r="C320" s="167"/>
      <c r="D320" s="103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5"/>
      <c r="T320" s="105"/>
    </row>
    <row r="321" spans="1:20" ht="13.2">
      <c r="A321" s="166"/>
      <c r="B321" s="166"/>
      <c r="C321" s="167"/>
      <c r="D321" s="103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5"/>
      <c r="T321" s="105"/>
    </row>
    <row r="322" spans="1:20" ht="13.2">
      <c r="A322" s="166"/>
      <c r="B322" s="166"/>
      <c r="C322" s="167"/>
      <c r="D322" s="103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5"/>
      <c r="T322" s="105"/>
    </row>
    <row r="323" spans="1:20" ht="13.2">
      <c r="A323" s="166"/>
      <c r="B323" s="166"/>
      <c r="C323" s="167"/>
      <c r="D323" s="103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5"/>
      <c r="T323" s="105"/>
    </row>
    <row r="324" spans="1:20" ht="13.2">
      <c r="A324" s="166"/>
      <c r="B324" s="166"/>
      <c r="C324" s="167"/>
      <c r="D324" s="103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5"/>
      <c r="T324" s="105"/>
    </row>
    <row r="325" spans="1:20" ht="13.2">
      <c r="A325" s="166"/>
      <c r="B325" s="166"/>
      <c r="C325" s="167"/>
      <c r="D325" s="103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5"/>
      <c r="T325" s="105"/>
    </row>
    <row r="326" spans="1:20" ht="13.2">
      <c r="A326" s="166"/>
      <c r="B326" s="166"/>
      <c r="C326" s="167"/>
      <c r="D326" s="103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5"/>
      <c r="T326" s="105"/>
    </row>
    <row r="327" spans="1:20" ht="13.2">
      <c r="A327" s="166"/>
      <c r="B327" s="166"/>
      <c r="C327" s="167"/>
      <c r="D327" s="103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5"/>
      <c r="T327" s="105"/>
    </row>
    <row r="328" spans="1:20" ht="13.2">
      <c r="A328" s="166"/>
      <c r="B328" s="166"/>
      <c r="C328" s="167"/>
      <c r="D328" s="103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5"/>
      <c r="T328" s="105"/>
    </row>
    <row r="329" spans="1:20" ht="13.2">
      <c r="A329" s="166"/>
      <c r="B329" s="166"/>
      <c r="C329" s="167"/>
      <c r="D329" s="103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5"/>
      <c r="T329" s="105"/>
    </row>
    <row r="330" spans="1:20" ht="13.2">
      <c r="A330" s="166"/>
      <c r="B330" s="166"/>
      <c r="C330" s="167"/>
      <c r="D330" s="103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5"/>
      <c r="T330" s="105"/>
    </row>
    <row r="331" spans="1:20" ht="13.2">
      <c r="A331" s="166"/>
      <c r="B331" s="166"/>
      <c r="C331" s="167"/>
      <c r="D331" s="103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5"/>
      <c r="T331" s="105"/>
    </row>
    <row r="332" spans="1:20" ht="13.2">
      <c r="A332" s="166"/>
      <c r="B332" s="166"/>
      <c r="C332" s="167"/>
      <c r="D332" s="103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5"/>
      <c r="T332" s="105"/>
    </row>
    <row r="333" spans="1:20" ht="13.2">
      <c r="A333" s="166"/>
      <c r="B333" s="166"/>
      <c r="C333" s="167"/>
      <c r="D333" s="103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5"/>
      <c r="T333" s="105"/>
    </row>
    <row r="334" spans="1:20" ht="13.2">
      <c r="A334" s="166"/>
      <c r="B334" s="166"/>
      <c r="C334" s="167"/>
      <c r="D334" s="103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5"/>
      <c r="T334" s="105"/>
    </row>
    <row r="335" spans="1:20" ht="13.2">
      <c r="A335" s="166"/>
      <c r="B335" s="166"/>
      <c r="C335" s="167"/>
      <c r="D335" s="103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5"/>
      <c r="T335" s="105"/>
    </row>
    <row r="336" spans="1:20" ht="13.2">
      <c r="A336" s="166"/>
      <c r="B336" s="166"/>
      <c r="C336" s="167"/>
      <c r="D336" s="103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5"/>
      <c r="T336" s="105"/>
    </row>
    <row r="337" spans="1:20" ht="13.2">
      <c r="A337" s="166"/>
      <c r="B337" s="166"/>
      <c r="C337" s="167"/>
      <c r="D337" s="103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5"/>
      <c r="T337" s="105"/>
    </row>
    <row r="338" spans="1:20" ht="13.2">
      <c r="A338" s="166"/>
      <c r="B338" s="166"/>
      <c r="C338" s="167"/>
      <c r="D338" s="103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5"/>
      <c r="T338" s="105"/>
    </row>
    <row r="339" spans="1:20" ht="13.2">
      <c r="A339" s="166"/>
      <c r="B339" s="166"/>
      <c r="C339" s="167"/>
      <c r="D339" s="103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5"/>
      <c r="T339" s="105"/>
    </row>
    <row r="340" spans="1:20" ht="13.2">
      <c r="A340" s="166"/>
      <c r="B340" s="166"/>
      <c r="C340" s="167"/>
      <c r="D340" s="103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5"/>
      <c r="T340" s="105"/>
    </row>
    <row r="341" spans="1:20" ht="13.2">
      <c r="A341" s="166"/>
      <c r="B341" s="166"/>
      <c r="C341" s="167"/>
      <c r="D341" s="103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5"/>
      <c r="T341" s="105"/>
    </row>
    <row r="342" spans="1:20" ht="13.2">
      <c r="A342" s="166"/>
      <c r="B342" s="166"/>
      <c r="C342" s="167"/>
      <c r="D342" s="103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5"/>
      <c r="T342" s="105"/>
    </row>
    <row r="343" spans="1:20" ht="13.2">
      <c r="A343" s="166"/>
      <c r="B343" s="166"/>
      <c r="C343" s="167"/>
      <c r="D343" s="103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5"/>
      <c r="T343" s="105"/>
    </row>
    <row r="344" spans="1:20" ht="13.2">
      <c r="A344" s="166"/>
      <c r="B344" s="166"/>
      <c r="C344" s="167"/>
      <c r="D344" s="103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5"/>
      <c r="T344" s="105"/>
    </row>
    <row r="345" spans="1:20" ht="13.2">
      <c r="A345" s="166"/>
      <c r="B345" s="166"/>
      <c r="C345" s="167"/>
      <c r="D345" s="103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5"/>
      <c r="T345" s="105"/>
    </row>
    <row r="346" spans="1:20" ht="13.2">
      <c r="A346" s="166"/>
      <c r="B346" s="166"/>
      <c r="C346" s="167"/>
      <c r="D346" s="103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5"/>
      <c r="T346" s="105"/>
    </row>
    <row r="347" spans="1:20" ht="13.2">
      <c r="A347" s="166"/>
      <c r="B347" s="166"/>
      <c r="C347" s="167"/>
      <c r="D347" s="103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5"/>
      <c r="T347" s="105"/>
    </row>
    <row r="348" spans="1:20" ht="13.2">
      <c r="A348" s="166"/>
      <c r="B348" s="166"/>
      <c r="C348" s="167"/>
      <c r="D348" s="103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5"/>
      <c r="T348" s="105"/>
    </row>
    <row r="349" spans="1:20" ht="13.2">
      <c r="A349" s="166"/>
      <c r="B349" s="166"/>
      <c r="C349" s="167"/>
      <c r="D349" s="103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5"/>
      <c r="T349" s="105"/>
    </row>
    <row r="350" spans="1:20" ht="13.2">
      <c r="A350" s="166"/>
      <c r="B350" s="166"/>
      <c r="C350" s="167"/>
      <c r="D350" s="103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5"/>
      <c r="T350" s="105"/>
    </row>
    <row r="351" spans="1:20" ht="13.2">
      <c r="A351" s="166"/>
      <c r="B351" s="166"/>
      <c r="C351" s="167"/>
      <c r="D351" s="103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5"/>
      <c r="T351" s="105"/>
    </row>
    <row r="352" spans="1:20" ht="13.2">
      <c r="A352" s="166"/>
      <c r="B352" s="166"/>
      <c r="C352" s="167"/>
      <c r="D352" s="103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5"/>
      <c r="T352" s="105"/>
    </row>
    <row r="353" spans="1:20" ht="13.2">
      <c r="A353" s="166"/>
      <c r="B353" s="166"/>
      <c r="C353" s="167"/>
      <c r="D353" s="103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5"/>
      <c r="T353" s="105"/>
    </row>
    <row r="354" spans="1:20" ht="13.2">
      <c r="A354" s="166"/>
      <c r="B354" s="166"/>
      <c r="C354" s="167"/>
      <c r="D354" s="103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5"/>
      <c r="T354" s="105"/>
    </row>
    <row r="355" spans="1:20" ht="13.2">
      <c r="A355" s="166"/>
      <c r="B355" s="166"/>
      <c r="C355" s="167"/>
      <c r="D355" s="103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5"/>
      <c r="T355" s="105"/>
    </row>
    <row r="356" spans="1:20" ht="13.2">
      <c r="A356" s="166"/>
      <c r="B356" s="166"/>
      <c r="C356" s="167"/>
      <c r="D356" s="103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5"/>
      <c r="T356" s="105"/>
    </row>
    <row r="357" spans="1:20" ht="13.2">
      <c r="A357" s="166"/>
      <c r="B357" s="166"/>
      <c r="C357" s="167"/>
      <c r="D357" s="103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5"/>
      <c r="T357" s="105"/>
    </row>
    <row r="358" spans="1:20" ht="13.2">
      <c r="A358" s="166"/>
      <c r="B358" s="166"/>
      <c r="C358" s="167"/>
      <c r="D358" s="103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5"/>
      <c r="T358" s="105"/>
    </row>
    <row r="359" spans="1:20" ht="13.2">
      <c r="A359" s="166"/>
      <c r="B359" s="166"/>
      <c r="C359" s="167"/>
      <c r="D359" s="103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5"/>
      <c r="T359" s="105"/>
    </row>
    <row r="360" spans="1:20" ht="13.2">
      <c r="A360" s="166"/>
      <c r="B360" s="166"/>
      <c r="C360" s="167"/>
      <c r="D360" s="103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5"/>
      <c r="T360" s="105"/>
    </row>
    <row r="361" spans="1:20" ht="13.2">
      <c r="A361" s="166"/>
      <c r="B361" s="166"/>
      <c r="C361" s="167"/>
      <c r="D361" s="103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5"/>
      <c r="T361" s="105"/>
    </row>
    <row r="362" spans="1:20" ht="13.2">
      <c r="A362" s="166"/>
      <c r="B362" s="166"/>
      <c r="C362" s="167"/>
      <c r="D362" s="103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5"/>
      <c r="T362" s="105"/>
    </row>
    <row r="363" spans="1:20" ht="13.2">
      <c r="A363" s="166"/>
      <c r="B363" s="166"/>
      <c r="C363" s="167"/>
      <c r="D363" s="103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5"/>
      <c r="T363" s="105"/>
    </row>
    <row r="364" spans="1:20" ht="13.2">
      <c r="A364" s="166"/>
      <c r="B364" s="166"/>
      <c r="C364" s="167"/>
      <c r="D364" s="103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5"/>
      <c r="T364" s="105"/>
    </row>
    <row r="365" spans="1:20" ht="13.2">
      <c r="A365" s="166"/>
      <c r="B365" s="166"/>
      <c r="C365" s="167"/>
      <c r="D365" s="103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5"/>
      <c r="T365" s="105"/>
    </row>
    <row r="366" spans="1:20" ht="13.2">
      <c r="A366" s="166"/>
      <c r="B366" s="166"/>
      <c r="C366" s="167"/>
      <c r="D366" s="103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5"/>
      <c r="T366" s="105"/>
    </row>
    <row r="367" spans="1:20" ht="13.2">
      <c r="A367" s="166"/>
      <c r="B367" s="166"/>
      <c r="C367" s="167"/>
      <c r="D367" s="103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5"/>
      <c r="T367" s="105"/>
    </row>
    <row r="368" spans="1:20" ht="13.2">
      <c r="A368" s="166"/>
      <c r="B368" s="166"/>
      <c r="C368" s="167"/>
      <c r="D368" s="103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5"/>
      <c r="T368" s="105"/>
    </row>
    <row r="369" spans="1:20" ht="13.2">
      <c r="A369" s="166"/>
      <c r="B369" s="166"/>
      <c r="C369" s="167"/>
      <c r="D369" s="103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5"/>
      <c r="T369" s="105"/>
    </row>
    <row r="370" spans="1:20" ht="13.2">
      <c r="A370" s="166"/>
      <c r="B370" s="166"/>
      <c r="C370" s="167"/>
      <c r="D370" s="103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5"/>
      <c r="T370" s="105"/>
    </row>
    <row r="371" spans="1:20" ht="13.2">
      <c r="A371" s="166"/>
      <c r="B371" s="166"/>
      <c r="C371" s="167"/>
      <c r="D371" s="103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5"/>
      <c r="T371" s="105"/>
    </row>
    <row r="372" spans="1:20" ht="13.2">
      <c r="A372" s="166"/>
      <c r="B372" s="166"/>
      <c r="C372" s="167"/>
      <c r="D372" s="103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5"/>
      <c r="T372" s="105"/>
    </row>
    <row r="373" spans="1:20" ht="13.2">
      <c r="A373" s="166"/>
      <c r="B373" s="166"/>
      <c r="C373" s="167"/>
      <c r="D373" s="103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5"/>
      <c r="T373" s="105"/>
    </row>
    <row r="374" spans="1:20" ht="13.2">
      <c r="A374" s="166"/>
      <c r="B374" s="166"/>
      <c r="C374" s="167"/>
      <c r="D374" s="103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5"/>
      <c r="T374" s="105"/>
    </row>
    <row r="375" spans="1:20" ht="13.2">
      <c r="A375" s="166"/>
      <c r="B375" s="166"/>
      <c r="C375" s="167"/>
      <c r="D375" s="103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5"/>
      <c r="T375" s="105"/>
    </row>
    <row r="376" spans="1:20" ht="13.2">
      <c r="A376" s="166"/>
      <c r="B376" s="166"/>
      <c r="C376" s="167"/>
      <c r="D376" s="103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5"/>
      <c r="T376" s="105"/>
    </row>
    <row r="377" spans="1:20" ht="13.2">
      <c r="A377" s="166"/>
      <c r="B377" s="166"/>
      <c r="C377" s="167"/>
      <c r="D377" s="103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5"/>
      <c r="T377" s="105"/>
    </row>
    <row r="378" spans="1:20" ht="13.2">
      <c r="A378" s="166"/>
      <c r="B378" s="166"/>
      <c r="C378" s="167"/>
      <c r="D378" s="103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5"/>
      <c r="T378" s="105"/>
    </row>
    <row r="379" spans="1:20" ht="13.2">
      <c r="A379" s="166"/>
      <c r="B379" s="166"/>
      <c r="C379" s="167"/>
      <c r="D379" s="103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5"/>
      <c r="T379" s="105"/>
    </row>
    <row r="380" spans="1:20" ht="13.2">
      <c r="A380" s="166"/>
      <c r="B380" s="166"/>
      <c r="C380" s="167"/>
      <c r="D380" s="103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5"/>
      <c r="T380" s="105"/>
    </row>
    <row r="381" spans="1:20" ht="13.2">
      <c r="A381" s="166"/>
      <c r="B381" s="166"/>
      <c r="C381" s="167"/>
      <c r="D381" s="103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5"/>
      <c r="T381" s="105"/>
    </row>
    <row r="382" spans="1:20" ht="13.2">
      <c r="A382" s="166"/>
      <c r="B382" s="166"/>
      <c r="C382" s="167"/>
      <c r="D382" s="103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5"/>
      <c r="T382" s="105"/>
    </row>
    <row r="383" spans="1:20" ht="13.2">
      <c r="A383" s="166"/>
      <c r="B383" s="166"/>
      <c r="C383" s="167"/>
      <c r="D383" s="103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5"/>
      <c r="T383" s="105"/>
    </row>
    <row r="384" spans="1:20" ht="13.2">
      <c r="A384" s="166"/>
      <c r="B384" s="166"/>
      <c r="C384" s="167"/>
      <c r="D384" s="103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5"/>
      <c r="T384" s="105"/>
    </row>
    <row r="385" spans="1:20" ht="13.2">
      <c r="A385" s="166"/>
      <c r="B385" s="166"/>
      <c r="C385" s="167"/>
      <c r="D385" s="103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5"/>
      <c r="T385" s="105"/>
    </row>
    <row r="386" spans="1:20" ht="13.2">
      <c r="A386" s="166"/>
      <c r="B386" s="166"/>
      <c r="C386" s="167"/>
      <c r="D386" s="103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5"/>
      <c r="T386" s="105"/>
    </row>
    <row r="387" spans="1:20" ht="13.2">
      <c r="A387" s="166"/>
      <c r="B387" s="166"/>
      <c r="C387" s="167"/>
      <c r="D387" s="103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5"/>
      <c r="T387" s="105"/>
    </row>
    <row r="388" spans="1:20" ht="13.2">
      <c r="A388" s="166"/>
      <c r="B388" s="166"/>
      <c r="C388" s="167"/>
      <c r="D388" s="103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5"/>
      <c r="T388" s="105"/>
    </row>
    <row r="389" spans="1:20" ht="13.2">
      <c r="A389" s="166"/>
      <c r="B389" s="166"/>
      <c r="C389" s="167"/>
      <c r="D389" s="103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5"/>
      <c r="T389" s="105"/>
    </row>
    <row r="390" spans="1:20" ht="13.2">
      <c r="A390" s="166"/>
      <c r="B390" s="166"/>
      <c r="C390" s="167"/>
      <c r="D390" s="103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5"/>
      <c r="T390" s="105"/>
    </row>
    <row r="391" spans="1:20" ht="13.2">
      <c r="A391" s="166"/>
      <c r="B391" s="166"/>
      <c r="C391" s="167"/>
      <c r="D391" s="103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5"/>
      <c r="T391" s="105"/>
    </row>
    <row r="392" spans="1:20" ht="13.2">
      <c r="A392" s="166"/>
      <c r="B392" s="166"/>
      <c r="C392" s="167"/>
      <c r="D392" s="103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5"/>
      <c r="T392" s="105"/>
    </row>
    <row r="393" spans="1:20" ht="13.2">
      <c r="A393" s="166"/>
      <c r="B393" s="166"/>
      <c r="C393" s="167"/>
      <c r="D393" s="103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5"/>
      <c r="T393" s="105"/>
    </row>
    <row r="394" spans="1:20" ht="13.2">
      <c r="A394" s="166"/>
      <c r="B394" s="166"/>
      <c r="C394" s="167"/>
      <c r="D394" s="103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5"/>
      <c r="T394" s="105"/>
    </row>
    <row r="395" spans="1:20" ht="13.2">
      <c r="A395" s="166"/>
      <c r="B395" s="166"/>
      <c r="C395" s="167"/>
      <c r="D395" s="103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5"/>
      <c r="T395" s="105"/>
    </row>
    <row r="396" spans="1:20" ht="13.2">
      <c r="A396" s="166"/>
      <c r="B396" s="166"/>
      <c r="C396" s="167"/>
      <c r="D396" s="103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5"/>
      <c r="T396" s="105"/>
    </row>
    <row r="397" spans="1:20" ht="13.2">
      <c r="A397" s="166"/>
      <c r="B397" s="166"/>
      <c r="C397" s="167"/>
      <c r="D397" s="103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5"/>
      <c r="T397" s="105"/>
    </row>
    <row r="398" spans="1:20" ht="13.2">
      <c r="A398" s="166"/>
      <c r="B398" s="166"/>
      <c r="C398" s="167"/>
      <c r="D398" s="103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5"/>
      <c r="T398" s="105"/>
    </row>
    <row r="399" spans="1:20" ht="13.2">
      <c r="A399" s="166"/>
      <c r="B399" s="166"/>
      <c r="C399" s="167"/>
      <c r="D399" s="103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5"/>
      <c r="T399" s="105"/>
    </row>
    <row r="400" spans="1:20" ht="13.2">
      <c r="A400" s="166"/>
      <c r="B400" s="166"/>
      <c r="C400" s="167"/>
      <c r="D400" s="103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5"/>
      <c r="T400" s="105"/>
    </row>
    <row r="401" spans="1:20" ht="13.2">
      <c r="A401" s="166"/>
      <c r="B401" s="166"/>
      <c r="C401" s="167"/>
      <c r="D401" s="103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5"/>
      <c r="T401" s="105"/>
    </row>
    <row r="402" spans="1:20" ht="13.2">
      <c r="A402" s="166"/>
      <c r="B402" s="166"/>
      <c r="C402" s="167"/>
      <c r="D402" s="103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5"/>
      <c r="T402" s="105"/>
    </row>
    <row r="403" spans="1:20" ht="13.2">
      <c r="A403" s="166"/>
      <c r="B403" s="166"/>
      <c r="C403" s="167"/>
      <c r="D403" s="103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5"/>
      <c r="T403" s="105"/>
    </row>
    <row r="404" spans="1:20" ht="13.2">
      <c r="A404" s="166"/>
      <c r="B404" s="166"/>
      <c r="C404" s="167"/>
      <c r="D404" s="103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5"/>
      <c r="T404" s="105"/>
    </row>
    <row r="405" spans="1:20" ht="13.2">
      <c r="A405" s="166"/>
      <c r="B405" s="166"/>
      <c r="C405" s="167"/>
      <c r="D405" s="103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5"/>
      <c r="T405" s="105"/>
    </row>
    <row r="406" spans="1:20" ht="13.2">
      <c r="A406" s="166"/>
      <c r="B406" s="166"/>
      <c r="C406" s="167"/>
      <c r="D406" s="103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5"/>
      <c r="T406" s="105"/>
    </row>
    <row r="407" spans="1:20" ht="13.2">
      <c r="A407" s="166"/>
      <c r="B407" s="166"/>
      <c r="C407" s="167"/>
      <c r="D407" s="103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5"/>
      <c r="T407" s="105"/>
    </row>
    <row r="408" spans="1:20" ht="13.2">
      <c r="A408" s="166"/>
      <c r="B408" s="166"/>
      <c r="C408" s="167"/>
      <c r="D408" s="103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5"/>
      <c r="T408" s="105"/>
    </row>
    <row r="409" spans="1:20" ht="13.2">
      <c r="A409" s="166"/>
      <c r="B409" s="166"/>
      <c r="C409" s="167"/>
      <c r="D409" s="103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5"/>
      <c r="T409" s="105"/>
    </row>
    <row r="410" spans="1:20" ht="13.2">
      <c r="A410" s="166"/>
      <c r="B410" s="166"/>
      <c r="C410" s="167"/>
      <c r="D410" s="103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5"/>
      <c r="T410" s="105"/>
    </row>
    <row r="411" spans="1:20" ht="13.2">
      <c r="A411" s="166"/>
      <c r="B411" s="166"/>
      <c r="C411" s="167"/>
      <c r="D411" s="103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5"/>
      <c r="T411" s="105"/>
    </row>
    <row r="412" spans="1:20" ht="13.2">
      <c r="A412" s="166"/>
      <c r="B412" s="166"/>
      <c r="C412" s="167"/>
      <c r="D412" s="103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5"/>
      <c r="T412" s="105"/>
    </row>
    <row r="413" spans="1:20" ht="13.2">
      <c r="A413" s="166"/>
      <c r="B413" s="166"/>
      <c r="C413" s="167"/>
      <c r="D413" s="103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5"/>
      <c r="T413" s="105"/>
    </row>
    <row r="414" spans="1:20" ht="13.2">
      <c r="A414" s="166"/>
      <c r="B414" s="166"/>
      <c r="C414" s="167"/>
      <c r="D414" s="103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5"/>
      <c r="T414" s="105"/>
    </row>
    <row r="415" spans="1:20" ht="13.2">
      <c r="A415" s="166"/>
      <c r="B415" s="166"/>
      <c r="C415" s="167"/>
      <c r="D415" s="103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5"/>
      <c r="T415" s="105"/>
    </row>
    <row r="416" spans="1:20" ht="13.2">
      <c r="A416" s="166"/>
      <c r="B416" s="166"/>
      <c r="C416" s="167"/>
      <c r="D416" s="103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5"/>
      <c r="T416" s="105"/>
    </row>
    <row r="417" spans="1:20" ht="13.2">
      <c r="A417" s="166"/>
      <c r="B417" s="166"/>
      <c r="C417" s="167"/>
      <c r="D417" s="103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5"/>
      <c r="T417" s="105"/>
    </row>
    <row r="418" spans="1:20" ht="13.2">
      <c r="A418" s="166"/>
      <c r="B418" s="166"/>
      <c r="C418" s="167"/>
      <c r="D418" s="103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5"/>
      <c r="T418" s="105"/>
    </row>
    <row r="419" spans="1:20" ht="13.2">
      <c r="A419" s="166"/>
      <c r="B419" s="166"/>
      <c r="C419" s="167"/>
      <c r="D419" s="103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5"/>
      <c r="T419" s="105"/>
    </row>
    <row r="420" spans="1:20" ht="13.2">
      <c r="A420" s="166"/>
      <c r="B420" s="166"/>
      <c r="C420" s="167"/>
      <c r="D420" s="103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5"/>
      <c r="T420" s="105"/>
    </row>
    <row r="421" spans="1:20" ht="13.2">
      <c r="A421" s="166"/>
      <c r="B421" s="166"/>
      <c r="C421" s="167"/>
      <c r="D421" s="103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5"/>
      <c r="T421" s="105"/>
    </row>
    <row r="422" spans="1:20" ht="13.2">
      <c r="A422" s="166"/>
      <c r="B422" s="166"/>
      <c r="C422" s="167"/>
      <c r="D422" s="103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5"/>
      <c r="T422" s="105"/>
    </row>
    <row r="423" spans="1:20" ht="13.2">
      <c r="A423" s="166"/>
      <c r="B423" s="166"/>
      <c r="C423" s="167"/>
      <c r="D423" s="103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5"/>
      <c r="T423" s="105"/>
    </row>
    <row r="424" spans="1:20" ht="13.2">
      <c r="A424" s="166"/>
      <c r="B424" s="166"/>
      <c r="C424" s="167"/>
      <c r="D424" s="103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5"/>
      <c r="T424" s="105"/>
    </row>
    <row r="425" spans="1:20" ht="13.2">
      <c r="A425" s="166"/>
      <c r="B425" s="166"/>
      <c r="C425" s="167"/>
      <c r="D425" s="103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5"/>
      <c r="T425" s="105"/>
    </row>
    <row r="426" spans="1:20" ht="13.2">
      <c r="A426" s="166"/>
      <c r="B426" s="166"/>
      <c r="C426" s="167"/>
      <c r="D426" s="103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5"/>
      <c r="T426" s="105"/>
    </row>
    <row r="427" spans="1:20" ht="13.2">
      <c r="A427" s="166"/>
      <c r="B427" s="166"/>
      <c r="C427" s="167"/>
      <c r="D427" s="103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5"/>
      <c r="T427" s="105"/>
    </row>
    <row r="428" spans="1:20" ht="13.2">
      <c r="A428" s="166"/>
      <c r="B428" s="166"/>
      <c r="C428" s="167"/>
      <c r="D428" s="103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5"/>
      <c r="T428" s="105"/>
    </row>
    <row r="429" spans="1:20" ht="13.2">
      <c r="A429" s="166"/>
      <c r="B429" s="166"/>
      <c r="C429" s="167"/>
      <c r="D429" s="103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5"/>
      <c r="T429" s="105"/>
    </row>
    <row r="430" spans="1:20" ht="13.2">
      <c r="A430" s="166"/>
      <c r="B430" s="166"/>
      <c r="C430" s="167"/>
      <c r="D430" s="103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5"/>
      <c r="T430" s="105"/>
    </row>
    <row r="431" spans="1:20" ht="13.2">
      <c r="A431" s="166"/>
      <c r="B431" s="166"/>
      <c r="C431" s="167"/>
      <c r="D431" s="103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5"/>
      <c r="T431" s="105"/>
    </row>
    <row r="432" spans="1:20" ht="13.2">
      <c r="A432" s="166"/>
      <c r="B432" s="166"/>
      <c r="C432" s="167"/>
      <c r="D432" s="103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5"/>
      <c r="T432" s="105"/>
    </row>
    <row r="433" spans="1:20" ht="13.2">
      <c r="A433" s="166"/>
      <c r="B433" s="166"/>
      <c r="C433" s="167"/>
      <c r="D433" s="103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5"/>
      <c r="T433" s="105"/>
    </row>
    <row r="434" spans="1:20" ht="13.2">
      <c r="A434" s="166"/>
      <c r="B434" s="166"/>
      <c r="C434" s="167"/>
      <c r="D434" s="103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5"/>
      <c r="T434" s="105"/>
    </row>
    <row r="435" spans="1:20" ht="13.2">
      <c r="A435" s="166"/>
      <c r="B435" s="166"/>
      <c r="C435" s="167"/>
      <c r="D435" s="103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5"/>
      <c r="T435" s="105"/>
    </row>
    <row r="436" spans="1:20" ht="13.2">
      <c r="A436" s="166"/>
      <c r="B436" s="166"/>
      <c r="C436" s="167"/>
      <c r="D436" s="103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5"/>
      <c r="T436" s="105"/>
    </row>
    <row r="437" spans="1:20" ht="13.2">
      <c r="A437" s="166"/>
      <c r="B437" s="166"/>
      <c r="C437" s="167"/>
      <c r="D437" s="103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5"/>
      <c r="T437" s="105"/>
    </row>
    <row r="438" spans="1:20" ht="13.2">
      <c r="A438" s="166"/>
      <c r="B438" s="166"/>
      <c r="C438" s="167"/>
      <c r="D438" s="103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5"/>
      <c r="T438" s="105"/>
    </row>
    <row r="439" spans="1:20" ht="13.2">
      <c r="A439" s="166"/>
      <c r="B439" s="166"/>
      <c r="C439" s="167"/>
      <c r="D439" s="103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5"/>
      <c r="T439" s="105"/>
    </row>
    <row r="440" spans="1:20" ht="13.2">
      <c r="A440" s="166"/>
      <c r="B440" s="166"/>
      <c r="C440" s="167"/>
      <c r="D440" s="103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5"/>
      <c r="T440" s="105"/>
    </row>
    <row r="441" spans="1:20" ht="13.2">
      <c r="A441" s="166"/>
      <c r="B441" s="166"/>
      <c r="C441" s="167"/>
      <c r="D441" s="103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5"/>
      <c r="T441" s="105"/>
    </row>
    <row r="442" spans="1:20" ht="13.2">
      <c r="A442" s="166"/>
      <c r="B442" s="166"/>
      <c r="C442" s="167"/>
      <c r="D442" s="103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5"/>
      <c r="T442" s="105"/>
    </row>
    <row r="443" spans="1:20" ht="13.2">
      <c r="A443" s="166"/>
      <c r="B443" s="166"/>
      <c r="C443" s="167"/>
      <c r="D443" s="103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5"/>
      <c r="T443" s="105"/>
    </row>
    <row r="444" spans="1:20" ht="13.2">
      <c r="A444" s="166"/>
      <c r="B444" s="166"/>
      <c r="C444" s="167"/>
      <c r="D444" s="103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5"/>
      <c r="T444" s="105"/>
    </row>
    <row r="445" spans="1:20" ht="13.2">
      <c r="A445" s="166"/>
      <c r="B445" s="166"/>
      <c r="C445" s="167"/>
      <c r="D445" s="103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5"/>
      <c r="T445" s="105"/>
    </row>
    <row r="446" spans="1:20" ht="13.2">
      <c r="A446" s="166"/>
      <c r="B446" s="166"/>
      <c r="C446" s="167"/>
      <c r="D446" s="103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5"/>
      <c r="T446" s="105"/>
    </row>
    <row r="447" spans="1:20" ht="13.2">
      <c r="A447" s="166"/>
      <c r="B447" s="166"/>
      <c r="C447" s="167"/>
      <c r="D447" s="103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5"/>
      <c r="T447" s="105"/>
    </row>
    <row r="448" spans="1:20" ht="13.2">
      <c r="A448" s="166"/>
      <c r="B448" s="166"/>
      <c r="C448" s="167"/>
      <c r="D448" s="103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5"/>
      <c r="T448" s="105"/>
    </row>
    <row r="449" spans="1:20" ht="13.2">
      <c r="A449" s="166"/>
      <c r="B449" s="166"/>
      <c r="C449" s="167"/>
      <c r="D449" s="103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5"/>
      <c r="T449" s="105"/>
    </row>
    <row r="450" spans="1:20" ht="13.2">
      <c r="A450" s="166"/>
      <c r="B450" s="166"/>
      <c r="C450" s="167"/>
      <c r="D450" s="103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5"/>
      <c r="T450" s="105"/>
    </row>
    <row r="451" spans="1:20" ht="13.2">
      <c r="A451" s="166"/>
      <c r="B451" s="166"/>
      <c r="C451" s="167"/>
      <c r="D451" s="103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5"/>
      <c r="T451" s="105"/>
    </row>
    <row r="452" spans="1:20" ht="13.2">
      <c r="A452" s="166"/>
      <c r="B452" s="166"/>
      <c r="C452" s="167"/>
      <c r="D452" s="103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5"/>
      <c r="T452" s="105"/>
    </row>
    <row r="453" spans="1:20" ht="13.2">
      <c r="A453" s="166"/>
      <c r="B453" s="166"/>
      <c r="C453" s="167"/>
      <c r="D453" s="103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5"/>
      <c r="T453" s="105"/>
    </row>
    <row r="454" spans="1:20" ht="13.2">
      <c r="A454" s="166"/>
      <c r="B454" s="166"/>
      <c r="C454" s="167"/>
      <c r="D454" s="103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5"/>
      <c r="T454" s="105"/>
    </row>
    <row r="455" spans="1:20" ht="13.2">
      <c r="A455" s="166"/>
      <c r="B455" s="166"/>
      <c r="C455" s="167"/>
      <c r="D455" s="103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5"/>
      <c r="T455" s="105"/>
    </row>
    <row r="456" spans="1:20" ht="13.2">
      <c r="A456" s="166"/>
      <c r="B456" s="166"/>
      <c r="C456" s="167"/>
      <c r="D456" s="103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5"/>
      <c r="T456" s="105"/>
    </row>
    <row r="457" spans="1:20" ht="13.2">
      <c r="A457" s="166"/>
      <c r="B457" s="166"/>
      <c r="C457" s="167"/>
      <c r="D457" s="103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5"/>
      <c r="T457" s="105"/>
    </row>
    <row r="458" spans="1:20" ht="13.2">
      <c r="A458" s="166"/>
      <c r="B458" s="166"/>
      <c r="C458" s="167"/>
      <c r="D458" s="103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5"/>
      <c r="T458" s="105"/>
    </row>
    <row r="459" spans="1:20" ht="13.2">
      <c r="A459" s="166"/>
      <c r="B459" s="166"/>
      <c r="C459" s="167"/>
      <c r="D459" s="103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5"/>
      <c r="T459" s="105"/>
    </row>
    <row r="460" spans="1:20" ht="13.2">
      <c r="A460" s="166"/>
      <c r="B460" s="166"/>
      <c r="C460" s="167"/>
      <c r="D460" s="103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5"/>
      <c r="T460" s="105"/>
    </row>
    <row r="461" spans="1:20" ht="13.2">
      <c r="A461" s="166"/>
      <c r="B461" s="166"/>
      <c r="C461" s="167"/>
      <c r="D461" s="103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5"/>
      <c r="T461" s="105"/>
    </row>
    <row r="462" spans="1:20" ht="13.2">
      <c r="A462" s="166"/>
      <c r="B462" s="166"/>
      <c r="C462" s="167"/>
      <c r="D462" s="103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5"/>
      <c r="T462" s="105"/>
    </row>
    <row r="463" spans="1:20" ht="13.2">
      <c r="A463" s="166"/>
      <c r="B463" s="166"/>
      <c r="C463" s="167"/>
      <c r="D463" s="103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5"/>
      <c r="T463" s="105"/>
    </row>
    <row r="464" spans="1:20" ht="13.2">
      <c r="A464" s="166"/>
      <c r="B464" s="166"/>
      <c r="C464" s="167"/>
      <c r="D464" s="103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5"/>
      <c r="T464" s="105"/>
    </row>
    <row r="465" spans="1:20" ht="13.2">
      <c r="A465" s="166"/>
      <c r="B465" s="166"/>
      <c r="C465" s="167"/>
      <c r="D465" s="103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5"/>
      <c r="T465" s="105"/>
    </row>
    <row r="466" spans="1:20" ht="13.2">
      <c r="A466" s="166"/>
      <c r="B466" s="166"/>
      <c r="C466" s="167"/>
      <c r="D466" s="103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5"/>
      <c r="T466" s="105"/>
    </row>
    <row r="467" spans="1:20" ht="13.2">
      <c r="A467" s="166"/>
      <c r="B467" s="166"/>
      <c r="C467" s="167"/>
      <c r="D467" s="103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5"/>
      <c r="T467" s="105"/>
    </row>
    <row r="468" spans="1:20" ht="13.2">
      <c r="A468" s="166"/>
      <c r="B468" s="166"/>
      <c r="C468" s="167"/>
      <c r="D468" s="103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5"/>
      <c r="T468" s="105"/>
    </row>
    <row r="469" spans="1:20" ht="13.2">
      <c r="A469" s="166"/>
      <c r="B469" s="166"/>
      <c r="C469" s="167"/>
      <c r="D469" s="103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5"/>
      <c r="T469" s="105"/>
    </row>
    <row r="470" spans="1:20" ht="13.2">
      <c r="A470" s="166"/>
      <c r="B470" s="166"/>
      <c r="C470" s="167"/>
      <c r="D470" s="103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5"/>
      <c r="T470" s="105"/>
    </row>
    <row r="471" spans="1:20" ht="13.2">
      <c r="A471" s="166"/>
      <c r="B471" s="166"/>
      <c r="C471" s="167"/>
      <c r="D471" s="103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5"/>
      <c r="T471" s="105"/>
    </row>
    <row r="472" spans="1:20" ht="13.2">
      <c r="A472" s="166"/>
      <c r="B472" s="166"/>
      <c r="C472" s="167"/>
      <c r="D472" s="103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5"/>
      <c r="T472" s="105"/>
    </row>
    <row r="473" spans="1:20" ht="13.2">
      <c r="A473" s="166"/>
      <c r="B473" s="166"/>
      <c r="C473" s="167"/>
      <c r="D473" s="103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5"/>
      <c r="T473" s="105"/>
    </row>
    <row r="474" spans="1:20" ht="13.2">
      <c r="A474" s="166"/>
      <c r="B474" s="166"/>
      <c r="C474" s="167"/>
      <c r="D474" s="103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5"/>
      <c r="T474" s="105"/>
    </row>
    <row r="475" spans="1:20" ht="13.2">
      <c r="A475" s="166"/>
      <c r="B475" s="166"/>
      <c r="C475" s="167"/>
      <c r="D475" s="103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5"/>
      <c r="T475" s="105"/>
    </row>
    <row r="476" spans="1:20" ht="13.2">
      <c r="A476" s="166"/>
      <c r="B476" s="166"/>
      <c r="C476" s="167"/>
      <c r="D476" s="103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5"/>
      <c r="T476" s="105"/>
    </row>
    <row r="477" spans="1:20" ht="13.2">
      <c r="A477" s="166"/>
      <c r="B477" s="166"/>
      <c r="C477" s="167"/>
      <c r="D477" s="103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5"/>
      <c r="T477" s="105"/>
    </row>
    <row r="478" spans="1:20" ht="13.2">
      <c r="A478" s="166"/>
      <c r="B478" s="166"/>
      <c r="C478" s="167"/>
      <c r="D478" s="103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5"/>
      <c r="T478" s="105"/>
    </row>
    <row r="479" spans="1:20" ht="13.2">
      <c r="A479" s="166"/>
      <c r="B479" s="166"/>
      <c r="C479" s="167"/>
      <c r="D479" s="103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5"/>
      <c r="T479" s="105"/>
    </row>
    <row r="480" spans="1:20" ht="13.2">
      <c r="A480" s="166"/>
      <c r="B480" s="166"/>
      <c r="C480" s="167"/>
      <c r="D480" s="103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5"/>
      <c r="T480" s="105"/>
    </row>
    <row r="481" spans="1:20" ht="13.2">
      <c r="A481" s="166"/>
      <c r="B481" s="166"/>
      <c r="C481" s="167"/>
      <c r="D481" s="103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5"/>
      <c r="T481" s="105"/>
    </row>
    <row r="482" spans="1:20" ht="13.2">
      <c r="A482" s="166"/>
      <c r="B482" s="166"/>
      <c r="C482" s="167"/>
      <c r="D482" s="103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5"/>
      <c r="T482" s="105"/>
    </row>
    <row r="483" spans="1:20" ht="13.2">
      <c r="A483" s="166"/>
      <c r="B483" s="166"/>
      <c r="C483" s="167"/>
      <c r="D483" s="103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5"/>
      <c r="T483" s="105"/>
    </row>
    <row r="484" spans="1:20" ht="13.2">
      <c r="A484" s="166"/>
      <c r="B484" s="166"/>
      <c r="C484" s="167"/>
      <c r="D484" s="103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5"/>
      <c r="T484" s="105"/>
    </row>
    <row r="485" spans="1:20" ht="13.2">
      <c r="A485" s="166"/>
      <c r="B485" s="166"/>
      <c r="C485" s="167"/>
      <c r="D485" s="103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5"/>
      <c r="T485" s="105"/>
    </row>
    <row r="486" spans="1:20" ht="13.2">
      <c r="A486" s="166"/>
      <c r="B486" s="166"/>
      <c r="C486" s="167"/>
      <c r="D486" s="103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5"/>
      <c r="T486" s="105"/>
    </row>
    <row r="487" spans="1:20" ht="13.2">
      <c r="A487" s="166"/>
      <c r="B487" s="166"/>
      <c r="C487" s="167"/>
      <c r="D487" s="103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5"/>
      <c r="T487" s="105"/>
    </row>
    <row r="488" spans="1:20" ht="13.2">
      <c r="A488" s="166"/>
      <c r="B488" s="166"/>
      <c r="C488" s="167"/>
      <c r="D488" s="103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5"/>
      <c r="T488" s="105"/>
    </row>
    <row r="489" spans="1:20" ht="13.2">
      <c r="A489" s="166"/>
      <c r="B489" s="166"/>
      <c r="C489" s="167"/>
      <c r="D489" s="103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5"/>
      <c r="T489" s="105"/>
    </row>
    <row r="490" spans="1:20" ht="13.2">
      <c r="A490" s="166"/>
      <c r="B490" s="166"/>
      <c r="C490" s="167"/>
      <c r="D490" s="103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5"/>
      <c r="T490" s="105"/>
    </row>
    <row r="491" spans="1:20" ht="13.2">
      <c r="A491" s="166"/>
      <c r="B491" s="166"/>
      <c r="C491" s="167"/>
      <c r="D491" s="103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5"/>
      <c r="T491" s="105"/>
    </row>
    <row r="492" spans="1:20" ht="13.2">
      <c r="A492" s="166"/>
      <c r="B492" s="166"/>
      <c r="C492" s="167"/>
      <c r="D492" s="103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5"/>
      <c r="T492" s="105"/>
    </row>
    <row r="493" spans="1:20" ht="13.2">
      <c r="A493" s="166"/>
      <c r="B493" s="166"/>
      <c r="C493" s="167"/>
      <c r="D493" s="103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5"/>
      <c r="T493" s="105"/>
    </row>
    <row r="494" spans="1:20" ht="13.2">
      <c r="A494" s="166"/>
      <c r="B494" s="166"/>
      <c r="C494" s="167"/>
      <c r="D494" s="103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5"/>
      <c r="T494" s="105"/>
    </row>
    <row r="495" spans="1:20" ht="13.2">
      <c r="A495" s="166"/>
      <c r="B495" s="166"/>
      <c r="C495" s="167"/>
      <c r="D495" s="103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5"/>
      <c r="T495" s="105"/>
    </row>
    <row r="496" spans="1:20" ht="13.2">
      <c r="A496" s="166"/>
      <c r="B496" s="166"/>
      <c r="C496" s="167"/>
      <c r="D496" s="103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5"/>
      <c r="T496" s="105"/>
    </row>
    <row r="497" spans="1:20" ht="13.2">
      <c r="A497" s="166"/>
      <c r="B497" s="166"/>
      <c r="C497" s="167"/>
      <c r="D497" s="103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5"/>
      <c r="T497" s="105"/>
    </row>
    <row r="498" spans="1:20" ht="13.2">
      <c r="A498" s="166"/>
      <c r="B498" s="166"/>
      <c r="C498" s="167"/>
      <c r="D498" s="103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5"/>
      <c r="T498" s="105"/>
    </row>
    <row r="499" spans="1:20" ht="13.2">
      <c r="A499" s="166"/>
      <c r="B499" s="166"/>
      <c r="C499" s="167"/>
      <c r="D499" s="103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5"/>
      <c r="T499" s="105"/>
    </row>
    <row r="500" spans="1:20" ht="13.2">
      <c r="A500" s="166"/>
      <c r="B500" s="166"/>
      <c r="C500" s="167"/>
      <c r="D500" s="103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5"/>
      <c r="T500" s="105"/>
    </row>
    <row r="501" spans="1:20" ht="13.2">
      <c r="A501" s="166"/>
      <c r="B501" s="166"/>
      <c r="C501" s="167"/>
      <c r="D501" s="103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5"/>
      <c r="T501" s="105"/>
    </row>
    <row r="502" spans="1:20" ht="13.2">
      <c r="A502" s="166"/>
      <c r="B502" s="166"/>
      <c r="C502" s="167"/>
      <c r="D502" s="103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5"/>
      <c r="T502" s="105"/>
    </row>
    <row r="503" spans="1:20" ht="13.2">
      <c r="A503" s="166"/>
      <c r="B503" s="166"/>
      <c r="C503" s="167"/>
      <c r="D503" s="103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5"/>
      <c r="T503" s="105"/>
    </row>
    <row r="504" spans="1:20" ht="13.2">
      <c r="A504" s="166"/>
      <c r="B504" s="166"/>
      <c r="C504" s="167"/>
      <c r="D504" s="103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5"/>
      <c r="T504" s="105"/>
    </row>
    <row r="505" spans="1:20" ht="13.2">
      <c r="A505" s="166"/>
      <c r="B505" s="166"/>
      <c r="C505" s="167"/>
      <c r="D505" s="103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5"/>
      <c r="T505" s="105"/>
    </row>
    <row r="506" spans="1:20" ht="13.2">
      <c r="A506" s="166"/>
      <c r="B506" s="166"/>
      <c r="C506" s="167"/>
      <c r="D506" s="103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5"/>
      <c r="T506" s="105"/>
    </row>
    <row r="507" spans="1:20" ht="13.2">
      <c r="A507" s="166"/>
      <c r="B507" s="166"/>
      <c r="C507" s="167"/>
      <c r="D507" s="103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5"/>
      <c r="T507" s="105"/>
    </row>
    <row r="508" spans="1:20" ht="13.2">
      <c r="A508" s="166"/>
      <c r="B508" s="166"/>
      <c r="C508" s="167"/>
      <c r="D508" s="103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5"/>
      <c r="T508" s="105"/>
    </row>
    <row r="509" spans="1:20" ht="13.2">
      <c r="A509" s="166"/>
      <c r="B509" s="166"/>
      <c r="C509" s="167"/>
      <c r="D509" s="103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5"/>
      <c r="T509" s="105"/>
    </row>
    <row r="510" spans="1:20" ht="13.2">
      <c r="A510" s="166"/>
      <c r="B510" s="166"/>
      <c r="C510" s="167"/>
      <c r="D510" s="103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5"/>
      <c r="T510" s="105"/>
    </row>
    <row r="511" spans="1:20" ht="13.2">
      <c r="A511" s="166"/>
      <c r="B511" s="166"/>
      <c r="C511" s="167"/>
      <c r="D511" s="103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5"/>
      <c r="T511" s="105"/>
    </row>
    <row r="512" spans="1:20" ht="13.2">
      <c r="A512" s="166"/>
      <c r="B512" s="166"/>
      <c r="C512" s="167"/>
      <c r="D512" s="103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5"/>
      <c r="T512" s="105"/>
    </row>
    <row r="513" spans="1:20" ht="13.2">
      <c r="A513" s="166"/>
      <c r="B513" s="166"/>
      <c r="C513" s="167"/>
      <c r="D513" s="103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5"/>
      <c r="T513" s="105"/>
    </row>
    <row r="514" spans="1:20" ht="13.2">
      <c r="A514" s="166"/>
      <c r="B514" s="166"/>
      <c r="C514" s="167"/>
      <c r="D514" s="103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5"/>
      <c r="T514" s="105"/>
    </row>
    <row r="515" spans="1:20" ht="13.2">
      <c r="A515" s="166"/>
      <c r="B515" s="166"/>
      <c r="C515" s="167"/>
      <c r="D515" s="103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5"/>
      <c r="T515" s="105"/>
    </row>
    <row r="516" spans="1:20" ht="13.2">
      <c r="A516" s="166"/>
      <c r="B516" s="166"/>
      <c r="C516" s="167"/>
      <c r="D516" s="103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5"/>
      <c r="T516" s="105"/>
    </row>
    <row r="517" spans="1:20" ht="13.2">
      <c r="A517" s="166"/>
      <c r="B517" s="166"/>
      <c r="C517" s="167"/>
      <c r="D517" s="103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5"/>
      <c r="T517" s="105"/>
    </row>
    <row r="518" spans="1:20" ht="13.2">
      <c r="A518" s="166"/>
      <c r="B518" s="166"/>
      <c r="C518" s="167"/>
      <c r="D518" s="103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5"/>
      <c r="T518" s="105"/>
    </row>
    <row r="519" spans="1:20" ht="13.2">
      <c r="A519" s="166"/>
      <c r="B519" s="166"/>
      <c r="C519" s="167"/>
      <c r="D519" s="103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5"/>
      <c r="T519" s="105"/>
    </row>
    <row r="520" spans="1:20" ht="13.2">
      <c r="A520" s="166"/>
      <c r="B520" s="166"/>
      <c r="C520" s="167"/>
      <c r="D520" s="103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5"/>
      <c r="T520" s="105"/>
    </row>
    <row r="521" spans="1:20" ht="13.2">
      <c r="A521" s="166"/>
      <c r="B521" s="166"/>
      <c r="C521" s="167"/>
      <c r="D521" s="103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5"/>
      <c r="T521" s="105"/>
    </row>
    <row r="522" spans="1:20" ht="13.2">
      <c r="A522" s="166"/>
      <c r="B522" s="166"/>
      <c r="C522" s="167"/>
      <c r="D522" s="103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5"/>
      <c r="T522" s="105"/>
    </row>
    <row r="523" spans="1:20" ht="13.2">
      <c r="A523" s="166"/>
      <c r="B523" s="166"/>
      <c r="C523" s="167"/>
      <c r="D523" s="103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5"/>
      <c r="T523" s="105"/>
    </row>
    <row r="524" spans="1:20" ht="13.2">
      <c r="A524" s="166"/>
      <c r="B524" s="166"/>
      <c r="C524" s="167"/>
      <c r="D524" s="103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5"/>
      <c r="T524" s="105"/>
    </row>
    <row r="525" spans="1:20" ht="13.2">
      <c r="A525" s="166"/>
      <c r="B525" s="166"/>
      <c r="C525" s="167"/>
      <c r="D525" s="103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5"/>
      <c r="T525" s="105"/>
    </row>
    <row r="526" spans="1:20" ht="13.2">
      <c r="A526" s="166"/>
      <c r="B526" s="166"/>
      <c r="C526" s="167"/>
      <c r="D526" s="103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5"/>
      <c r="T526" s="105"/>
    </row>
    <row r="527" spans="1:20" ht="13.2">
      <c r="A527" s="166"/>
      <c r="B527" s="166"/>
      <c r="C527" s="167"/>
      <c r="D527" s="103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5"/>
      <c r="T527" s="105"/>
    </row>
    <row r="528" spans="1:20" ht="13.2">
      <c r="A528" s="166"/>
      <c r="B528" s="166"/>
      <c r="C528" s="167"/>
      <c r="D528" s="103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5"/>
      <c r="T528" s="105"/>
    </row>
    <row r="529" spans="1:20" ht="13.2">
      <c r="A529" s="166"/>
      <c r="B529" s="166"/>
      <c r="C529" s="167"/>
      <c r="D529" s="103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5"/>
      <c r="T529" s="105"/>
    </row>
    <row r="530" spans="1:20" ht="13.2">
      <c r="A530" s="166"/>
      <c r="B530" s="166"/>
      <c r="C530" s="167"/>
      <c r="D530" s="103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5"/>
      <c r="T530" s="105"/>
    </row>
    <row r="531" spans="1:20" ht="13.2">
      <c r="A531" s="166"/>
      <c r="B531" s="166"/>
      <c r="C531" s="167"/>
      <c r="D531" s="103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5"/>
      <c r="T531" s="105"/>
    </row>
    <row r="532" spans="1:20" ht="13.2">
      <c r="A532" s="166"/>
      <c r="B532" s="166"/>
      <c r="C532" s="167"/>
      <c r="D532" s="103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5"/>
      <c r="T532" s="105"/>
    </row>
    <row r="533" spans="1:20" ht="13.2">
      <c r="A533" s="166"/>
      <c r="B533" s="166"/>
      <c r="C533" s="167"/>
      <c r="D533" s="103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5"/>
      <c r="T533" s="105"/>
    </row>
    <row r="534" spans="1:20" ht="13.2">
      <c r="A534" s="166"/>
      <c r="B534" s="166"/>
      <c r="C534" s="167"/>
      <c r="D534" s="103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5"/>
      <c r="T534" s="105"/>
    </row>
    <row r="535" spans="1:20" ht="13.2">
      <c r="A535" s="166"/>
      <c r="B535" s="166"/>
      <c r="C535" s="167"/>
      <c r="D535" s="103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5"/>
      <c r="T535" s="105"/>
    </row>
    <row r="536" spans="1:20" ht="13.2">
      <c r="A536" s="166"/>
      <c r="B536" s="166"/>
      <c r="C536" s="167"/>
      <c r="D536" s="103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5"/>
      <c r="T536" s="105"/>
    </row>
    <row r="537" spans="1:20" ht="13.2">
      <c r="A537" s="166"/>
      <c r="B537" s="166"/>
      <c r="C537" s="167"/>
      <c r="D537" s="103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5"/>
      <c r="T537" s="105"/>
    </row>
    <row r="538" spans="1:20" ht="13.2">
      <c r="A538" s="166"/>
      <c r="B538" s="166"/>
      <c r="C538" s="167"/>
      <c r="D538" s="103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5"/>
      <c r="T538" s="105"/>
    </row>
    <row r="539" spans="1:20" ht="13.2">
      <c r="A539" s="166"/>
      <c r="B539" s="166"/>
      <c r="C539" s="167"/>
      <c r="D539" s="103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5"/>
      <c r="T539" s="105"/>
    </row>
    <row r="540" spans="1:20" ht="13.2">
      <c r="A540" s="166"/>
      <c r="B540" s="166"/>
      <c r="C540" s="167"/>
      <c r="D540" s="103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5"/>
      <c r="T540" s="105"/>
    </row>
    <row r="541" spans="1:20" ht="13.2">
      <c r="A541" s="166"/>
      <c r="B541" s="166"/>
      <c r="C541" s="167"/>
      <c r="D541" s="103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5"/>
      <c r="T541" s="105"/>
    </row>
    <row r="542" spans="1:20" ht="13.2">
      <c r="A542" s="166"/>
      <c r="B542" s="166"/>
      <c r="C542" s="167"/>
      <c r="D542" s="103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5"/>
      <c r="T542" s="105"/>
    </row>
    <row r="543" spans="1:20" ht="13.2">
      <c r="A543" s="166"/>
      <c r="B543" s="166"/>
      <c r="C543" s="167"/>
      <c r="D543" s="103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5"/>
      <c r="T543" s="105"/>
    </row>
    <row r="544" spans="1:20" ht="13.2">
      <c r="A544" s="166"/>
      <c r="B544" s="166"/>
      <c r="C544" s="167"/>
      <c r="D544" s="103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5"/>
      <c r="T544" s="105"/>
    </row>
    <row r="545" spans="1:20" ht="13.2">
      <c r="A545" s="166"/>
      <c r="B545" s="166"/>
      <c r="C545" s="167"/>
      <c r="D545" s="103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5"/>
      <c r="T545" s="105"/>
    </row>
    <row r="546" spans="1:20" ht="13.2">
      <c r="A546" s="166"/>
      <c r="B546" s="166"/>
      <c r="C546" s="167"/>
      <c r="D546" s="103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5"/>
      <c r="T546" s="105"/>
    </row>
    <row r="547" spans="1:20" ht="13.2">
      <c r="A547" s="166"/>
      <c r="B547" s="166"/>
      <c r="C547" s="167"/>
      <c r="D547" s="103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5"/>
      <c r="T547" s="105"/>
    </row>
    <row r="548" spans="1:20" ht="13.2">
      <c r="A548" s="166"/>
      <c r="B548" s="166"/>
      <c r="C548" s="167"/>
      <c r="D548" s="103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5"/>
      <c r="T548" s="105"/>
    </row>
    <row r="549" spans="1:20" ht="13.2">
      <c r="A549" s="166"/>
      <c r="B549" s="166"/>
      <c r="C549" s="167"/>
      <c r="D549" s="103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5"/>
      <c r="T549" s="105"/>
    </row>
    <row r="550" spans="1:20" ht="13.2">
      <c r="A550" s="166"/>
      <c r="B550" s="166"/>
      <c r="C550" s="167"/>
      <c r="D550" s="103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5"/>
      <c r="T550" s="105"/>
    </row>
    <row r="551" spans="1:20" ht="13.2">
      <c r="A551" s="166"/>
      <c r="B551" s="166"/>
      <c r="C551" s="167"/>
      <c r="D551" s="103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5"/>
      <c r="T551" s="105"/>
    </row>
    <row r="552" spans="1:20" ht="13.2">
      <c r="A552" s="166"/>
      <c r="B552" s="166"/>
      <c r="C552" s="167"/>
      <c r="D552" s="103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5"/>
      <c r="T552" s="105"/>
    </row>
    <row r="553" spans="1:20" ht="13.2">
      <c r="A553" s="166"/>
      <c r="B553" s="166"/>
      <c r="C553" s="167"/>
      <c r="D553" s="103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5"/>
      <c r="T553" s="105"/>
    </row>
    <row r="554" spans="1:20" ht="13.2">
      <c r="A554" s="166"/>
      <c r="B554" s="166"/>
      <c r="C554" s="167"/>
      <c r="D554" s="103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5"/>
      <c r="T554" s="105"/>
    </row>
    <row r="555" spans="1:20" ht="13.2">
      <c r="A555" s="166"/>
      <c r="B555" s="166"/>
      <c r="C555" s="167"/>
      <c r="D555" s="103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5"/>
      <c r="T555" s="105"/>
    </row>
    <row r="556" spans="1:20" ht="13.2">
      <c r="A556" s="166"/>
      <c r="B556" s="166"/>
      <c r="C556" s="167"/>
      <c r="D556" s="103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5"/>
      <c r="T556" s="105"/>
    </row>
    <row r="557" spans="1:20" ht="13.2">
      <c r="A557" s="166"/>
      <c r="B557" s="166"/>
      <c r="C557" s="167"/>
      <c r="D557" s="103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5"/>
      <c r="T557" s="105"/>
    </row>
    <row r="558" spans="1:20" ht="13.2">
      <c r="A558" s="166"/>
      <c r="B558" s="166"/>
      <c r="C558" s="167"/>
      <c r="D558" s="103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5"/>
      <c r="T558" s="105"/>
    </row>
    <row r="559" spans="1:20" ht="13.2">
      <c r="A559" s="166"/>
      <c r="B559" s="166"/>
      <c r="C559" s="167"/>
      <c r="D559" s="103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5"/>
      <c r="T559" s="105"/>
    </row>
    <row r="560" spans="1:20" ht="13.2">
      <c r="A560" s="166"/>
      <c r="B560" s="166"/>
      <c r="C560" s="167"/>
      <c r="D560" s="103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5"/>
      <c r="T560" s="105"/>
    </row>
    <row r="561" spans="1:20" ht="13.2">
      <c r="A561" s="166"/>
      <c r="B561" s="166"/>
      <c r="C561" s="167"/>
      <c r="D561" s="103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5"/>
      <c r="T561" s="105"/>
    </row>
    <row r="562" spans="1:20" ht="13.2">
      <c r="A562" s="166"/>
      <c r="B562" s="166"/>
      <c r="C562" s="167"/>
      <c r="D562" s="103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5"/>
      <c r="T562" s="105"/>
    </row>
    <row r="563" spans="1:20" ht="13.2">
      <c r="A563" s="166"/>
      <c r="B563" s="166"/>
      <c r="C563" s="167"/>
      <c r="D563" s="103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5"/>
      <c r="T563" s="105"/>
    </row>
    <row r="564" spans="1:20" ht="13.2">
      <c r="A564" s="166"/>
      <c r="B564" s="166"/>
      <c r="C564" s="167"/>
      <c r="D564" s="103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5"/>
      <c r="T564" s="105"/>
    </row>
    <row r="565" spans="1:20" ht="13.2">
      <c r="A565" s="166"/>
      <c r="B565" s="166"/>
      <c r="C565" s="167"/>
      <c r="D565" s="103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5"/>
      <c r="T565" s="105"/>
    </row>
    <row r="566" spans="1:20" ht="13.2">
      <c r="A566" s="166"/>
      <c r="B566" s="166"/>
      <c r="C566" s="167"/>
      <c r="D566" s="103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5"/>
      <c r="T566" s="105"/>
    </row>
    <row r="567" spans="1:20" ht="13.2">
      <c r="A567" s="166"/>
      <c r="B567" s="166"/>
      <c r="C567" s="167"/>
      <c r="D567" s="103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5"/>
      <c r="T567" s="105"/>
    </row>
    <row r="568" spans="1:20" ht="13.2">
      <c r="A568" s="166"/>
      <c r="B568" s="166"/>
      <c r="C568" s="167"/>
      <c r="D568" s="103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5"/>
      <c r="T568" s="105"/>
    </row>
    <row r="569" spans="1:20" ht="13.2">
      <c r="A569" s="166"/>
      <c r="B569" s="166"/>
      <c r="C569" s="167"/>
      <c r="D569" s="103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5"/>
      <c r="T569" s="105"/>
    </row>
    <row r="570" spans="1:20" ht="13.2">
      <c r="A570" s="166"/>
      <c r="B570" s="166"/>
      <c r="C570" s="167"/>
      <c r="D570" s="103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5"/>
      <c r="T570" s="105"/>
    </row>
    <row r="571" spans="1:20" ht="13.2">
      <c r="A571" s="166"/>
      <c r="B571" s="166"/>
      <c r="C571" s="167"/>
      <c r="D571" s="103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5"/>
      <c r="T571" s="105"/>
    </row>
    <row r="572" spans="1:20" ht="13.2">
      <c r="A572" s="166"/>
      <c r="B572" s="166"/>
      <c r="C572" s="167"/>
      <c r="D572" s="103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5"/>
      <c r="T572" s="105"/>
    </row>
    <row r="573" spans="1:20" ht="13.2">
      <c r="A573" s="166"/>
      <c r="B573" s="166"/>
      <c r="C573" s="167"/>
      <c r="D573" s="103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5"/>
      <c r="T573" s="105"/>
    </row>
    <row r="574" spans="1:20" ht="13.2">
      <c r="A574" s="166"/>
      <c r="B574" s="166"/>
      <c r="C574" s="167"/>
      <c r="D574" s="103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5"/>
      <c r="T574" s="105"/>
    </row>
    <row r="575" spans="1:20" ht="13.2">
      <c r="A575" s="166"/>
      <c r="B575" s="166"/>
      <c r="C575" s="167"/>
      <c r="D575" s="103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5"/>
      <c r="T575" s="105"/>
    </row>
    <row r="576" spans="1:20" ht="13.2">
      <c r="A576" s="166"/>
      <c r="B576" s="166"/>
      <c r="C576" s="167"/>
      <c r="D576" s="103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5"/>
      <c r="T576" s="105"/>
    </row>
    <row r="577" spans="1:20" ht="13.2">
      <c r="A577" s="166"/>
      <c r="B577" s="166"/>
      <c r="C577" s="167"/>
      <c r="D577" s="103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5"/>
      <c r="T577" s="105"/>
    </row>
    <row r="578" spans="1:20" ht="13.2">
      <c r="A578" s="166"/>
      <c r="B578" s="166"/>
      <c r="C578" s="167"/>
      <c r="D578" s="103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5"/>
      <c r="T578" s="105"/>
    </row>
    <row r="579" spans="1:20" ht="13.2">
      <c r="A579" s="166"/>
      <c r="B579" s="166"/>
      <c r="C579" s="167"/>
      <c r="D579" s="103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5"/>
      <c r="T579" s="105"/>
    </row>
    <row r="580" spans="1:20" ht="13.2">
      <c r="A580" s="166"/>
      <c r="B580" s="166"/>
      <c r="C580" s="167"/>
      <c r="D580" s="103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5"/>
      <c r="T580" s="105"/>
    </row>
    <row r="581" spans="1:20" ht="13.2">
      <c r="A581" s="166"/>
      <c r="B581" s="166"/>
      <c r="C581" s="167"/>
      <c r="D581" s="103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5"/>
      <c r="T581" s="105"/>
    </row>
    <row r="582" spans="1:20" ht="13.2">
      <c r="A582" s="166"/>
      <c r="B582" s="166"/>
      <c r="C582" s="167"/>
      <c r="D582" s="103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5"/>
      <c r="T582" s="105"/>
    </row>
    <row r="583" spans="1:20" ht="13.2">
      <c r="A583" s="166"/>
      <c r="B583" s="166"/>
      <c r="C583" s="167"/>
      <c r="D583" s="103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5"/>
      <c r="T583" s="105"/>
    </row>
    <row r="584" spans="1:20" ht="13.2">
      <c r="A584" s="166"/>
      <c r="B584" s="166"/>
      <c r="C584" s="167"/>
      <c r="D584" s="103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5"/>
      <c r="T584" s="105"/>
    </row>
    <row r="585" spans="1:20" ht="13.2">
      <c r="A585" s="166"/>
      <c r="B585" s="166"/>
      <c r="C585" s="167"/>
      <c r="D585" s="103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5"/>
      <c r="T585" s="105"/>
    </row>
    <row r="586" spans="1:20" ht="13.2">
      <c r="A586" s="166"/>
      <c r="B586" s="166"/>
      <c r="C586" s="167"/>
      <c r="D586" s="103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5"/>
      <c r="T586" s="105"/>
    </row>
    <row r="587" spans="1:20" ht="13.2">
      <c r="A587" s="166"/>
      <c r="B587" s="166"/>
      <c r="C587" s="167"/>
      <c r="D587" s="103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5"/>
      <c r="T587" s="105"/>
    </row>
    <row r="588" spans="1:20" ht="13.2">
      <c r="A588" s="166"/>
      <c r="B588" s="166"/>
      <c r="C588" s="167"/>
      <c r="D588" s="103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5"/>
      <c r="T588" s="105"/>
    </row>
    <row r="589" spans="1:20" ht="13.2">
      <c r="A589" s="166"/>
      <c r="B589" s="166"/>
      <c r="C589" s="167"/>
      <c r="D589" s="103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5"/>
      <c r="T589" s="105"/>
    </row>
    <row r="590" spans="1:20" ht="13.2">
      <c r="A590" s="166"/>
      <c r="B590" s="166"/>
      <c r="C590" s="167"/>
      <c r="D590" s="103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5"/>
      <c r="T590" s="105"/>
    </row>
    <row r="591" spans="1:20" ht="13.2">
      <c r="A591" s="166"/>
      <c r="B591" s="166"/>
      <c r="C591" s="167"/>
      <c r="D591" s="103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5"/>
      <c r="T591" s="105"/>
    </row>
    <row r="592" spans="1:20" ht="13.2">
      <c r="A592" s="166"/>
      <c r="B592" s="166"/>
      <c r="C592" s="167"/>
      <c r="D592" s="103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5"/>
      <c r="T592" s="105"/>
    </row>
    <row r="593" spans="1:20" ht="13.2">
      <c r="A593" s="166"/>
      <c r="B593" s="166"/>
      <c r="C593" s="167"/>
      <c r="D593" s="103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5"/>
      <c r="T593" s="105"/>
    </row>
    <row r="594" spans="1:20" ht="13.2">
      <c r="A594" s="166"/>
      <c r="B594" s="166"/>
      <c r="C594" s="167"/>
      <c r="D594" s="103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5"/>
      <c r="T594" s="105"/>
    </row>
    <row r="595" spans="1:20" ht="13.2">
      <c r="A595" s="166"/>
      <c r="B595" s="166"/>
      <c r="C595" s="167"/>
      <c r="D595" s="103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5"/>
      <c r="T595" s="105"/>
    </row>
    <row r="596" spans="1:20" ht="13.2">
      <c r="A596" s="166"/>
      <c r="B596" s="166"/>
      <c r="C596" s="167"/>
      <c r="D596" s="103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5"/>
      <c r="T596" s="105"/>
    </row>
    <row r="597" spans="1:20" ht="13.2">
      <c r="A597" s="166"/>
      <c r="B597" s="166"/>
      <c r="C597" s="167"/>
      <c r="D597" s="103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5"/>
      <c r="T597" s="105"/>
    </row>
    <row r="598" spans="1:20" ht="13.2">
      <c r="A598" s="166"/>
      <c r="B598" s="166"/>
      <c r="C598" s="167"/>
      <c r="D598" s="103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5"/>
      <c r="T598" s="105"/>
    </row>
    <row r="599" spans="1:20" ht="13.2">
      <c r="A599" s="166"/>
      <c r="B599" s="166"/>
      <c r="C599" s="167"/>
      <c r="D599" s="103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5"/>
      <c r="T599" s="105"/>
    </row>
    <row r="600" spans="1:20" ht="13.2">
      <c r="A600" s="166"/>
      <c r="B600" s="166"/>
      <c r="C600" s="167"/>
      <c r="D600" s="103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5"/>
      <c r="T600" s="105"/>
    </row>
    <row r="601" spans="1:20" ht="13.2">
      <c r="A601" s="166"/>
      <c r="B601" s="166"/>
      <c r="C601" s="167"/>
      <c r="D601" s="103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5"/>
      <c r="T601" s="105"/>
    </row>
    <row r="602" spans="1:20" ht="13.2">
      <c r="A602" s="166"/>
      <c r="B602" s="166"/>
      <c r="C602" s="167"/>
      <c r="D602" s="103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5"/>
      <c r="T602" s="105"/>
    </row>
    <row r="603" spans="1:20" ht="13.2">
      <c r="A603" s="166"/>
      <c r="B603" s="166"/>
      <c r="C603" s="167"/>
      <c r="D603" s="103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5"/>
      <c r="T603" s="105"/>
    </row>
    <row r="604" spans="1:20" ht="13.2">
      <c r="A604" s="166"/>
      <c r="B604" s="166"/>
      <c r="C604" s="167"/>
      <c r="D604" s="103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5"/>
      <c r="T604" s="105"/>
    </row>
    <row r="605" spans="1:20" ht="13.2">
      <c r="A605" s="166"/>
      <c r="B605" s="166"/>
      <c r="C605" s="167"/>
      <c r="D605" s="103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5"/>
      <c r="T605" s="105"/>
    </row>
    <row r="606" spans="1:20" ht="13.2">
      <c r="A606" s="166"/>
      <c r="B606" s="166"/>
      <c r="C606" s="167"/>
      <c r="D606" s="103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5"/>
      <c r="T606" s="105"/>
    </row>
    <row r="607" spans="1:20" ht="13.2">
      <c r="A607" s="166"/>
      <c r="B607" s="166"/>
      <c r="C607" s="167"/>
      <c r="D607" s="103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5"/>
      <c r="T607" s="105"/>
    </row>
    <row r="608" spans="1:20" ht="13.2">
      <c r="A608" s="166"/>
      <c r="B608" s="166"/>
      <c r="C608" s="167"/>
      <c r="D608" s="103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5"/>
      <c r="T608" s="105"/>
    </row>
    <row r="609" spans="1:20" ht="13.2">
      <c r="A609" s="166"/>
      <c r="B609" s="166"/>
      <c r="C609" s="167"/>
      <c r="D609" s="103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5"/>
      <c r="T609" s="105"/>
    </row>
    <row r="610" spans="1:20" ht="13.2">
      <c r="A610" s="166"/>
      <c r="B610" s="166"/>
      <c r="C610" s="167"/>
      <c r="D610" s="103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5"/>
      <c r="T610" s="105"/>
    </row>
    <row r="611" spans="1:20" ht="13.2">
      <c r="A611" s="166"/>
      <c r="B611" s="166"/>
      <c r="C611" s="167"/>
      <c r="D611" s="103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5"/>
      <c r="T611" s="105"/>
    </row>
    <row r="612" spans="1:20" ht="13.2">
      <c r="A612" s="166"/>
      <c r="B612" s="166"/>
      <c r="C612" s="167"/>
      <c r="D612" s="103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5"/>
      <c r="T612" s="105"/>
    </row>
    <row r="613" spans="1:20" ht="13.2">
      <c r="A613" s="166"/>
      <c r="B613" s="166"/>
      <c r="C613" s="167"/>
      <c r="D613" s="103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5"/>
      <c r="T613" s="105"/>
    </row>
    <row r="614" spans="1:20" ht="13.2">
      <c r="A614" s="166"/>
      <c r="B614" s="166"/>
      <c r="C614" s="167"/>
      <c r="D614" s="103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5"/>
      <c r="T614" s="105"/>
    </row>
    <row r="615" spans="1:20" ht="13.2">
      <c r="A615" s="166"/>
      <c r="B615" s="166"/>
      <c r="C615" s="167"/>
      <c r="D615" s="103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5"/>
      <c r="T615" s="105"/>
    </row>
    <row r="616" spans="1:20" ht="13.2">
      <c r="A616" s="166"/>
      <c r="B616" s="166"/>
      <c r="C616" s="167"/>
      <c r="D616" s="103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5"/>
      <c r="T616" s="105"/>
    </row>
    <row r="617" spans="1:20" ht="13.2">
      <c r="A617" s="166"/>
      <c r="B617" s="166"/>
      <c r="C617" s="167"/>
      <c r="D617" s="103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5"/>
      <c r="T617" s="105"/>
    </row>
    <row r="618" spans="1:20" ht="13.2">
      <c r="A618" s="166"/>
      <c r="B618" s="166"/>
      <c r="C618" s="167"/>
      <c r="D618" s="103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5"/>
      <c r="T618" s="105"/>
    </row>
    <row r="619" spans="1:20" ht="13.2">
      <c r="A619" s="166"/>
      <c r="B619" s="166"/>
      <c r="C619" s="167"/>
      <c r="D619" s="103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5"/>
      <c r="T619" s="105"/>
    </row>
    <row r="620" spans="1:20" ht="13.2">
      <c r="A620" s="166"/>
      <c r="B620" s="166"/>
      <c r="C620" s="167"/>
      <c r="D620" s="103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5"/>
      <c r="T620" s="105"/>
    </row>
    <row r="621" spans="1:20" ht="13.2">
      <c r="A621" s="166"/>
      <c r="B621" s="166"/>
      <c r="C621" s="167"/>
      <c r="D621" s="103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5"/>
      <c r="T621" s="105"/>
    </row>
    <row r="622" spans="1:20" ht="13.2">
      <c r="A622" s="166"/>
      <c r="B622" s="166"/>
      <c r="C622" s="167"/>
      <c r="D622" s="103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5"/>
      <c r="T622" s="105"/>
    </row>
    <row r="623" spans="1:20" ht="13.2">
      <c r="A623" s="166"/>
      <c r="B623" s="166"/>
      <c r="C623" s="167"/>
      <c r="D623" s="103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5"/>
      <c r="T623" s="105"/>
    </row>
    <row r="624" spans="1:20" ht="13.2">
      <c r="A624" s="166"/>
      <c r="B624" s="166"/>
      <c r="C624" s="167"/>
      <c r="D624" s="103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5"/>
      <c r="T624" s="105"/>
    </row>
    <row r="625" spans="1:20" ht="13.2">
      <c r="A625" s="166"/>
      <c r="B625" s="166"/>
      <c r="C625" s="167"/>
      <c r="D625" s="103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5"/>
      <c r="T625" s="105"/>
    </row>
    <row r="626" spans="1:20" ht="13.2">
      <c r="A626" s="166"/>
      <c r="B626" s="166"/>
      <c r="C626" s="167"/>
      <c r="D626" s="103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5"/>
      <c r="T626" s="105"/>
    </row>
    <row r="627" spans="1:20" ht="13.2">
      <c r="A627" s="166"/>
      <c r="B627" s="166"/>
      <c r="C627" s="167"/>
      <c r="D627" s="103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5"/>
      <c r="T627" s="105"/>
    </row>
    <row r="628" spans="1:20" ht="13.2">
      <c r="A628" s="166"/>
      <c r="B628" s="166"/>
      <c r="C628" s="167"/>
      <c r="D628" s="103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5"/>
      <c r="T628" s="105"/>
    </row>
    <row r="629" spans="1:20" ht="13.2">
      <c r="A629" s="166"/>
      <c r="B629" s="166"/>
      <c r="C629" s="167"/>
      <c r="D629" s="103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5"/>
      <c r="T629" s="105"/>
    </row>
    <row r="630" spans="1:20" ht="13.2">
      <c r="A630" s="166"/>
      <c r="B630" s="166"/>
      <c r="C630" s="167"/>
      <c r="D630" s="103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5"/>
      <c r="T630" s="105"/>
    </row>
    <row r="631" spans="1:20" ht="13.2">
      <c r="A631" s="166"/>
      <c r="B631" s="166"/>
      <c r="C631" s="167"/>
      <c r="D631" s="103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5"/>
      <c r="T631" s="105"/>
    </row>
    <row r="632" spans="1:20" ht="13.2">
      <c r="A632" s="166"/>
      <c r="B632" s="166"/>
      <c r="C632" s="167"/>
      <c r="D632" s="103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5"/>
      <c r="T632" s="105"/>
    </row>
    <row r="633" spans="1:20" ht="13.2">
      <c r="A633" s="166"/>
      <c r="B633" s="166"/>
      <c r="C633" s="167"/>
      <c r="D633" s="103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5"/>
      <c r="T633" s="105"/>
    </row>
    <row r="634" spans="1:20" ht="13.2">
      <c r="A634" s="166"/>
      <c r="B634" s="166"/>
      <c r="C634" s="167"/>
      <c r="D634" s="103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5"/>
      <c r="T634" s="105"/>
    </row>
    <row r="635" spans="1:20" ht="13.2">
      <c r="A635" s="166"/>
      <c r="B635" s="166"/>
      <c r="C635" s="167"/>
      <c r="D635" s="103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5"/>
      <c r="T635" s="105"/>
    </row>
    <row r="636" spans="1:20" ht="13.2">
      <c r="A636" s="166"/>
      <c r="B636" s="166"/>
      <c r="C636" s="167"/>
      <c r="D636" s="103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5"/>
      <c r="T636" s="105"/>
    </row>
    <row r="637" spans="1:20" ht="13.2">
      <c r="A637" s="166"/>
      <c r="B637" s="166"/>
      <c r="C637" s="167"/>
      <c r="D637" s="103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5"/>
      <c r="T637" s="105"/>
    </row>
    <row r="638" spans="1:20" ht="13.2">
      <c r="A638" s="166"/>
      <c r="B638" s="166"/>
      <c r="C638" s="167"/>
      <c r="D638" s="103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5"/>
      <c r="T638" s="105"/>
    </row>
    <row r="639" spans="1:20" ht="13.2">
      <c r="A639" s="166"/>
      <c r="B639" s="166"/>
      <c r="C639" s="167"/>
      <c r="D639" s="103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5"/>
      <c r="T639" s="105"/>
    </row>
    <row r="640" spans="1:20" ht="13.2">
      <c r="A640" s="166"/>
      <c r="B640" s="166"/>
      <c r="C640" s="167"/>
      <c r="D640" s="103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5"/>
      <c r="T640" s="105"/>
    </row>
    <row r="641" spans="1:20" ht="13.2">
      <c r="A641" s="166"/>
      <c r="B641" s="166"/>
      <c r="C641" s="167"/>
      <c r="D641" s="103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5"/>
      <c r="T641" s="105"/>
    </row>
    <row r="642" spans="1:20" ht="13.2">
      <c r="A642" s="166"/>
      <c r="B642" s="166"/>
      <c r="C642" s="167"/>
      <c r="D642" s="103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5"/>
      <c r="T642" s="105"/>
    </row>
    <row r="643" spans="1:20" ht="13.2">
      <c r="A643" s="166"/>
      <c r="B643" s="166"/>
      <c r="C643" s="167"/>
      <c r="D643" s="103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5"/>
      <c r="T643" s="105"/>
    </row>
    <row r="644" spans="1:20" ht="13.2">
      <c r="A644" s="166"/>
      <c r="B644" s="166"/>
      <c r="C644" s="167"/>
      <c r="D644" s="103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5"/>
      <c r="T644" s="105"/>
    </row>
    <row r="645" spans="1:20" ht="13.2">
      <c r="A645" s="166"/>
      <c r="B645" s="166"/>
      <c r="C645" s="167"/>
      <c r="D645" s="103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5"/>
      <c r="T645" s="105"/>
    </row>
    <row r="646" spans="1:20" ht="13.2">
      <c r="A646" s="166"/>
      <c r="B646" s="166"/>
      <c r="C646" s="167"/>
      <c r="D646" s="103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5"/>
      <c r="T646" s="105"/>
    </row>
    <row r="647" spans="1:20" ht="13.2">
      <c r="A647" s="166"/>
      <c r="B647" s="166"/>
      <c r="C647" s="167"/>
      <c r="D647" s="103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5"/>
      <c r="T647" s="105"/>
    </row>
    <row r="648" spans="1:20" ht="13.2">
      <c r="A648" s="166"/>
      <c r="B648" s="166"/>
      <c r="C648" s="167"/>
      <c r="D648" s="103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5"/>
      <c r="T648" s="105"/>
    </row>
    <row r="649" spans="1:20" ht="13.2">
      <c r="A649" s="166"/>
      <c r="B649" s="166"/>
      <c r="C649" s="167"/>
      <c r="D649" s="103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5"/>
      <c r="T649" s="105"/>
    </row>
    <row r="650" spans="1:20" ht="13.2">
      <c r="A650" s="166"/>
      <c r="B650" s="166"/>
      <c r="C650" s="167"/>
      <c r="D650" s="103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5"/>
      <c r="T650" s="105"/>
    </row>
    <row r="651" spans="1:20" ht="13.2">
      <c r="A651" s="166"/>
      <c r="B651" s="166"/>
      <c r="C651" s="167"/>
      <c r="D651" s="103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5"/>
      <c r="T651" s="105"/>
    </row>
    <row r="652" spans="1:20" ht="13.2">
      <c r="A652" s="166"/>
      <c r="B652" s="166"/>
      <c r="C652" s="167"/>
      <c r="D652" s="103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5"/>
      <c r="T652" s="105"/>
    </row>
    <row r="653" spans="1:20" ht="13.2">
      <c r="A653" s="166"/>
      <c r="B653" s="166"/>
      <c r="C653" s="167"/>
      <c r="D653" s="103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5"/>
      <c r="T653" s="105"/>
    </row>
    <row r="654" spans="1:20" ht="13.2">
      <c r="A654" s="166"/>
      <c r="B654" s="166"/>
      <c r="C654" s="167"/>
      <c r="D654" s="103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5"/>
      <c r="T654" s="105"/>
    </row>
    <row r="655" spans="1:20" ht="13.2">
      <c r="A655" s="166"/>
      <c r="B655" s="166"/>
      <c r="C655" s="167"/>
      <c r="D655" s="103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5"/>
      <c r="T655" s="105"/>
    </row>
    <row r="656" spans="1:20" ht="13.2">
      <c r="A656" s="166"/>
      <c r="B656" s="166"/>
      <c r="C656" s="167"/>
      <c r="D656" s="103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5"/>
      <c r="T656" s="105"/>
    </row>
    <row r="657" spans="1:20" ht="13.2">
      <c r="A657" s="166"/>
      <c r="B657" s="166"/>
      <c r="C657" s="167"/>
      <c r="D657" s="103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5"/>
      <c r="T657" s="105"/>
    </row>
    <row r="658" spans="1:20" ht="13.2">
      <c r="A658" s="166"/>
      <c r="B658" s="166"/>
      <c r="C658" s="167"/>
      <c r="D658" s="103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5"/>
      <c r="T658" s="105"/>
    </row>
    <row r="659" spans="1:20" ht="13.2">
      <c r="A659" s="166"/>
      <c r="B659" s="166"/>
      <c r="C659" s="167"/>
      <c r="D659" s="103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5"/>
      <c r="T659" s="105"/>
    </row>
    <row r="660" spans="1:20" ht="13.2">
      <c r="A660" s="166"/>
      <c r="B660" s="166"/>
      <c r="C660" s="167"/>
      <c r="D660" s="103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5"/>
      <c r="T660" s="105"/>
    </row>
    <row r="661" spans="1:20" ht="13.2">
      <c r="A661" s="166"/>
      <c r="B661" s="166"/>
      <c r="C661" s="167"/>
      <c r="D661" s="103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5"/>
      <c r="T661" s="105"/>
    </row>
    <row r="662" spans="1:20" ht="13.2">
      <c r="A662" s="166"/>
      <c r="B662" s="166"/>
      <c r="C662" s="167"/>
      <c r="D662" s="103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5"/>
      <c r="T662" s="105"/>
    </row>
    <row r="663" spans="1:20" ht="13.2">
      <c r="A663" s="166"/>
      <c r="B663" s="166"/>
      <c r="C663" s="167"/>
      <c r="D663" s="103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5"/>
      <c r="T663" s="105"/>
    </row>
    <row r="664" spans="1:20" ht="13.2">
      <c r="A664" s="166"/>
      <c r="B664" s="166"/>
      <c r="C664" s="167"/>
      <c r="D664" s="103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5"/>
      <c r="T664" s="105"/>
    </row>
    <row r="665" spans="1:20" ht="13.2">
      <c r="A665" s="166"/>
      <c r="B665" s="166"/>
      <c r="C665" s="167"/>
      <c r="D665" s="103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5"/>
      <c r="T665" s="105"/>
    </row>
    <row r="666" spans="1:20" ht="13.2">
      <c r="A666" s="166"/>
      <c r="B666" s="166"/>
      <c r="C666" s="167"/>
      <c r="D666" s="103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5"/>
      <c r="T666" s="105"/>
    </row>
    <row r="667" spans="1:20" ht="13.2">
      <c r="A667" s="166"/>
      <c r="B667" s="166"/>
      <c r="C667" s="167"/>
      <c r="D667" s="103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5"/>
      <c r="T667" s="105"/>
    </row>
    <row r="668" spans="1:20" ht="13.2">
      <c r="A668" s="166"/>
      <c r="B668" s="166"/>
      <c r="C668" s="167"/>
      <c r="D668" s="103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5"/>
      <c r="T668" s="105"/>
    </row>
    <row r="669" spans="1:20" ht="13.2">
      <c r="A669" s="166"/>
      <c r="B669" s="166"/>
      <c r="C669" s="167"/>
      <c r="D669" s="103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5"/>
      <c r="T669" s="105"/>
    </row>
    <row r="670" spans="1:20" ht="13.2">
      <c r="A670" s="166"/>
      <c r="B670" s="166"/>
      <c r="C670" s="167"/>
      <c r="D670" s="103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5"/>
      <c r="T670" s="105"/>
    </row>
    <row r="671" spans="1:20" ht="13.2">
      <c r="A671" s="166"/>
      <c r="B671" s="166"/>
      <c r="C671" s="167"/>
      <c r="D671" s="103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5"/>
      <c r="T671" s="105"/>
    </row>
    <row r="672" spans="1:20" ht="13.2">
      <c r="A672" s="166"/>
      <c r="B672" s="166"/>
      <c r="C672" s="167"/>
      <c r="D672" s="103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5"/>
      <c r="T672" s="105"/>
    </row>
    <row r="673" spans="1:20" ht="13.2">
      <c r="A673" s="166"/>
      <c r="B673" s="166"/>
      <c r="C673" s="167"/>
      <c r="D673" s="103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5"/>
      <c r="T673" s="105"/>
    </row>
    <row r="674" spans="1:20" ht="13.2">
      <c r="A674" s="166"/>
      <c r="B674" s="166"/>
      <c r="C674" s="167"/>
      <c r="D674" s="103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5"/>
      <c r="T674" s="105"/>
    </row>
    <row r="675" spans="1:20" ht="13.2">
      <c r="A675" s="166"/>
      <c r="B675" s="166"/>
      <c r="C675" s="167"/>
      <c r="D675" s="103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5"/>
      <c r="T675" s="105"/>
    </row>
    <row r="676" spans="1:20" ht="13.2">
      <c r="A676" s="166"/>
      <c r="B676" s="166"/>
      <c r="C676" s="167"/>
      <c r="D676" s="103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5"/>
      <c r="T676" s="105"/>
    </row>
    <row r="677" spans="1:20" ht="13.2">
      <c r="A677" s="166"/>
      <c r="B677" s="166"/>
      <c r="C677" s="167"/>
      <c r="D677" s="103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5"/>
      <c r="T677" s="105"/>
    </row>
    <row r="678" spans="1:20" ht="13.2">
      <c r="A678" s="166"/>
      <c r="B678" s="166"/>
      <c r="C678" s="167"/>
      <c r="D678" s="103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5"/>
      <c r="T678" s="105"/>
    </row>
    <row r="679" spans="1:20" ht="13.2">
      <c r="A679" s="166"/>
      <c r="B679" s="166"/>
      <c r="C679" s="167"/>
      <c r="D679" s="103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5"/>
      <c r="T679" s="105"/>
    </row>
    <row r="680" spans="1:20" ht="13.2">
      <c r="A680" s="166"/>
      <c r="B680" s="166"/>
      <c r="C680" s="167"/>
      <c r="D680" s="103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5"/>
      <c r="T680" s="105"/>
    </row>
    <row r="681" spans="1:20" ht="13.2">
      <c r="A681" s="166"/>
      <c r="B681" s="166"/>
      <c r="C681" s="167"/>
      <c r="D681" s="103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5"/>
      <c r="T681" s="105"/>
    </row>
    <row r="682" spans="1:20" ht="13.2">
      <c r="A682" s="166"/>
      <c r="B682" s="166"/>
      <c r="C682" s="167"/>
      <c r="D682" s="103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5"/>
      <c r="T682" s="105"/>
    </row>
    <row r="683" spans="1:20" ht="13.2">
      <c r="A683" s="166"/>
      <c r="B683" s="166"/>
      <c r="C683" s="167"/>
      <c r="D683" s="103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5"/>
      <c r="T683" s="105"/>
    </row>
    <row r="684" spans="1:20" ht="13.2">
      <c r="A684" s="166"/>
      <c r="B684" s="166"/>
      <c r="C684" s="167"/>
      <c r="D684" s="103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5"/>
      <c r="T684" s="105"/>
    </row>
    <row r="685" spans="1:20" ht="13.2">
      <c r="A685" s="166"/>
      <c r="B685" s="166"/>
      <c r="C685" s="167"/>
      <c r="D685" s="103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5"/>
      <c r="T685" s="105"/>
    </row>
    <row r="686" spans="1:20" ht="13.2">
      <c r="A686" s="166"/>
      <c r="B686" s="166"/>
      <c r="C686" s="167"/>
      <c r="D686" s="103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5"/>
      <c r="T686" s="105"/>
    </row>
    <row r="687" spans="1:20" ht="13.2">
      <c r="A687" s="166"/>
      <c r="B687" s="166"/>
      <c r="C687" s="167"/>
      <c r="D687" s="103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5"/>
      <c r="T687" s="105"/>
    </row>
    <row r="688" spans="1:20" ht="13.2">
      <c r="A688" s="166"/>
      <c r="B688" s="166"/>
      <c r="C688" s="167"/>
      <c r="D688" s="103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5"/>
      <c r="T688" s="105"/>
    </row>
    <row r="689" spans="1:20" ht="13.2">
      <c r="A689" s="166"/>
      <c r="B689" s="166"/>
      <c r="C689" s="167"/>
      <c r="D689" s="103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5"/>
      <c r="T689" s="105"/>
    </row>
    <row r="690" spans="1:20" ht="13.2">
      <c r="A690" s="166"/>
      <c r="B690" s="166"/>
      <c r="C690" s="167"/>
      <c r="D690" s="103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5"/>
      <c r="T690" s="105"/>
    </row>
    <row r="691" spans="1:20" ht="13.2">
      <c r="A691" s="166"/>
      <c r="B691" s="166"/>
      <c r="C691" s="167"/>
      <c r="D691" s="103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5"/>
      <c r="T691" s="105"/>
    </row>
    <row r="692" spans="1:20" ht="13.2">
      <c r="A692" s="166"/>
      <c r="B692" s="166"/>
      <c r="C692" s="167"/>
      <c r="D692" s="103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5"/>
      <c r="T692" s="105"/>
    </row>
    <row r="693" spans="1:20" ht="13.2">
      <c r="A693" s="166"/>
      <c r="B693" s="166"/>
      <c r="C693" s="167"/>
      <c r="D693" s="103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5"/>
      <c r="T693" s="105"/>
    </row>
    <row r="694" spans="1:20" ht="13.2">
      <c r="A694" s="166"/>
      <c r="B694" s="166"/>
      <c r="C694" s="167"/>
      <c r="D694" s="103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5"/>
      <c r="T694" s="105"/>
    </row>
    <row r="695" spans="1:20" ht="13.2">
      <c r="A695" s="166"/>
      <c r="B695" s="166"/>
      <c r="C695" s="167"/>
      <c r="D695" s="103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5"/>
      <c r="T695" s="105"/>
    </row>
    <row r="696" spans="1:20" ht="13.2">
      <c r="A696" s="166"/>
      <c r="B696" s="166"/>
      <c r="C696" s="167"/>
      <c r="D696" s="103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5"/>
      <c r="T696" s="105"/>
    </row>
    <row r="697" spans="1:20" ht="13.2">
      <c r="A697" s="166"/>
      <c r="B697" s="166"/>
      <c r="C697" s="167"/>
      <c r="D697" s="103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5"/>
      <c r="T697" s="105"/>
    </row>
    <row r="698" spans="1:20" ht="13.2">
      <c r="A698" s="166"/>
      <c r="B698" s="166"/>
      <c r="C698" s="167"/>
      <c r="D698" s="103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5"/>
      <c r="T698" s="105"/>
    </row>
    <row r="699" spans="1:20" ht="13.2">
      <c r="A699" s="166"/>
      <c r="B699" s="166"/>
      <c r="C699" s="167"/>
      <c r="D699" s="103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5"/>
      <c r="T699" s="105"/>
    </row>
    <row r="700" spans="1:20" ht="13.2">
      <c r="A700" s="166"/>
      <c r="B700" s="166"/>
      <c r="C700" s="167"/>
      <c r="D700" s="103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5"/>
      <c r="T700" s="105"/>
    </row>
    <row r="701" spans="1:20" ht="13.2">
      <c r="A701" s="166"/>
      <c r="B701" s="166"/>
      <c r="C701" s="167"/>
      <c r="D701" s="103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5"/>
      <c r="T701" s="105"/>
    </row>
    <row r="702" spans="1:20" ht="13.2">
      <c r="A702" s="166"/>
      <c r="B702" s="166"/>
      <c r="C702" s="167"/>
      <c r="D702" s="103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5"/>
      <c r="T702" s="105"/>
    </row>
    <row r="703" spans="1:20" ht="13.2">
      <c r="A703" s="166"/>
      <c r="B703" s="166"/>
      <c r="C703" s="167"/>
      <c r="D703" s="103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5"/>
      <c r="T703" s="105"/>
    </row>
    <row r="704" spans="1:20" ht="13.2">
      <c r="A704" s="166"/>
      <c r="B704" s="166"/>
      <c r="C704" s="167"/>
      <c r="D704" s="103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5"/>
      <c r="T704" s="105"/>
    </row>
    <row r="705" spans="1:20" ht="13.2">
      <c r="A705" s="166"/>
      <c r="B705" s="166"/>
      <c r="C705" s="167"/>
      <c r="D705" s="103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5"/>
      <c r="T705" s="105"/>
    </row>
    <row r="706" spans="1:20" ht="13.2">
      <c r="A706" s="166"/>
      <c r="B706" s="166"/>
      <c r="C706" s="167"/>
      <c r="D706" s="103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5"/>
      <c r="T706" s="105"/>
    </row>
    <row r="707" spans="1:20" ht="13.2">
      <c r="A707" s="166"/>
      <c r="B707" s="166"/>
      <c r="C707" s="167"/>
      <c r="D707" s="103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5"/>
      <c r="T707" s="105"/>
    </row>
    <row r="708" spans="1:20" ht="13.2">
      <c r="A708" s="166"/>
      <c r="B708" s="166"/>
      <c r="C708" s="167"/>
      <c r="D708" s="103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5"/>
      <c r="T708" s="105"/>
    </row>
    <row r="709" spans="1:20" ht="13.2">
      <c r="A709" s="166"/>
      <c r="B709" s="166"/>
      <c r="C709" s="167"/>
      <c r="D709" s="103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5"/>
      <c r="T709" s="105"/>
    </row>
    <row r="710" spans="1:20" ht="13.2">
      <c r="A710" s="166"/>
      <c r="B710" s="166"/>
      <c r="C710" s="167"/>
      <c r="D710" s="103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5"/>
      <c r="T710" s="105"/>
    </row>
    <row r="711" spans="1:20" ht="13.2">
      <c r="A711" s="166"/>
      <c r="B711" s="166"/>
      <c r="C711" s="167"/>
      <c r="D711" s="103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5"/>
      <c r="T711" s="105"/>
    </row>
    <row r="712" spans="1:20" ht="13.2">
      <c r="A712" s="166"/>
      <c r="B712" s="166"/>
      <c r="C712" s="167"/>
      <c r="D712" s="103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5"/>
      <c r="T712" s="105"/>
    </row>
    <row r="713" spans="1:20" ht="13.2">
      <c r="A713" s="166"/>
      <c r="B713" s="166"/>
      <c r="C713" s="167"/>
      <c r="D713" s="103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5"/>
      <c r="T713" s="105"/>
    </row>
    <row r="714" spans="1:20" ht="13.2">
      <c r="A714" s="166"/>
      <c r="B714" s="166"/>
      <c r="C714" s="167"/>
      <c r="D714" s="103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5"/>
      <c r="T714" s="105"/>
    </row>
    <row r="715" spans="1:20" ht="13.2">
      <c r="A715" s="166"/>
      <c r="B715" s="166"/>
      <c r="C715" s="167"/>
      <c r="D715" s="103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5"/>
      <c r="T715" s="105"/>
    </row>
    <row r="716" spans="1:20" ht="13.2">
      <c r="A716" s="166"/>
      <c r="B716" s="166"/>
      <c r="C716" s="167"/>
      <c r="D716" s="103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5"/>
      <c r="T716" s="105"/>
    </row>
    <row r="717" spans="1:20" ht="13.2">
      <c r="A717" s="166"/>
      <c r="B717" s="166"/>
      <c r="C717" s="167"/>
      <c r="D717" s="103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5"/>
      <c r="T717" s="105"/>
    </row>
    <row r="718" spans="1:20" ht="13.2">
      <c r="A718" s="166"/>
      <c r="B718" s="166"/>
      <c r="C718" s="167"/>
      <c r="D718" s="103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5"/>
      <c r="T718" s="105"/>
    </row>
    <row r="719" spans="1:20" ht="13.2">
      <c r="A719" s="166"/>
      <c r="B719" s="166"/>
      <c r="C719" s="167"/>
      <c r="D719" s="103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5"/>
      <c r="T719" s="105"/>
    </row>
    <row r="720" spans="1:20" ht="13.2">
      <c r="A720" s="166"/>
      <c r="B720" s="166"/>
      <c r="C720" s="167"/>
      <c r="D720" s="103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5"/>
      <c r="T720" s="105"/>
    </row>
    <row r="721" spans="1:20" ht="13.2">
      <c r="A721" s="166"/>
      <c r="B721" s="166"/>
      <c r="C721" s="167"/>
      <c r="D721" s="103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5"/>
      <c r="T721" s="105"/>
    </row>
    <row r="722" spans="1:20" ht="13.2">
      <c r="A722" s="166"/>
      <c r="B722" s="166"/>
      <c r="C722" s="167"/>
      <c r="D722" s="103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5"/>
      <c r="T722" s="105"/>
    </row>
    <row r="723" spans="1:20" ht="13.2">
      <c r="A723" s="166"/>
      <c r="B723" s="166"/>
      <c r="C723" s="167"/>
      <c r="D723" s="103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5"/>
      <c r="T723" s="105"/>
    </row>
    <row r="724" spans="1:20" ht="13.2">
      <c r="A724" s="166"/>
      <c r="B724" s="166"/>
      <c r="C724" s="167"/>
      <c r="D724" s="103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5"/>
      <c r="T724" s="105"/>
    </row>
    <row r="725" spans="1:20" ht="13.2">
      <c r="A725" s="166"/>
      <c r="B725" s="166"/>
      <c r="C725" s="167"/>
      <c r="D725" s="103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5"/>
      <c r="T725" s="105"/>
    </row>
    <row r="726" spans="1:20" ht="13.2">
      <c r="A726" s="166"/>
      <c r="B726" s="166"/>
      <c r="C726" s="167"/>
      <c r="D726" s="103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5"/>
      <c r="T726" s="105"/>
    </row>
    <row r="727" spans="1:20" ht="13.2">
      <c r="A727" s="166"/>
      <c r="B727" s="166"/>
      <c r="C727" s="167"/>
      <c r="D727" s="103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5"/>
      <c r="T727" s="105"/>
    </row>
    <row r="728" spans="1:20" ht="13.2">
      <c r="A728" s="166"/>
      <c r="B728" s="166"/>
      <c r="C728" s="167"/>
      <c r="D728" s="103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5"/>
      <c r="T728" s="105"/>
    </row>
    <row r="729" spans="1:20" ht="13.2">
      <c r="A729" s="166"/>
      <c r="B729" s="166"/>
      <c r="C729" s="167"/>
      <c r="D729" s="103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5"/>
      <c r="T729" s="105"/>
    </row>
    <row r="730" spans="1:20" ht="13.2">
      <c r="A730" s="166"/>
      <c r="B730" s="166"/>
      <c r="C730" s="167"/>
      <c r="D730" s="103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5"/>
      <c r="T730" s="105"/>
    </row>
    <row r="731" spans="1:20" ht="13.2">
      <c r="A731" s="166"/>
      <c r="B731" s="166"/>
      <c r="C731" s="167"/>
      <c r="D731" s="103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5"/>
      <c r="T731" s="105"/>
    </row>
    <row r="732" spans="1:20" ht="13.2">
      <c r="A732" s="166"/>
      <c r="B732" s="166"/>
      <c r="C732" s="167"/>
      <c r="D732" s="103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5"/>
      <c r="T732" s="105"/>
    </row>
    <row r="733" spans="1:20" ht="13.2">
      <c r="A733" s="166"/>
      <c r="B733" s="166"/>
      <c r="C733" s="167"/>
      <c r="D733" s="103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5"/>
      <c r="T733" s="105"/>
    </row>
    <row r="734" spans="1:20" ht="13.2">
      <c r="A734" s="166"/>
      <c r="B734" s="166"/>
      <c r="C734" s="167"/>
      <c r="D734" s="103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5"/>
      <c r="T734" s="105"/>
    </row>
    <row r="735" spans="1:20" ht="13.2">
      <c r="A735" s="166"/>
      <c r="B735" s="166"/>
      <c r="C735" s="167"/>
      <c r="D735" s="103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5"/>
      <c r="T735" s="105"/>
    </row>
    <row r="736" spans="1:20" ht="13.2">
      <c r="A736" s="166"/>
      <c r="B736" s="166"/>
      <c r="C736" s="167"/>
      <c r="D736" s="103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5"/>
      <c r="T736" s="105"/>
    </row>
    <row r="737" spans="1:20" ht="13.2">
      <c r="A737" s="166"/>
      <c r="B737" s="166"/>
      <c r="C737" s="167"/>
      <c r="D737" s="103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5"/>
      <c r="T737" s="105"/>
    </row>
    <row r="738" spans="1:20" ht="13.2">
      <c r="A738" s="166"/>
      <c r="B738" s="166"/>
      <c r="C738" s="167"/>
      <c r="D738" s="103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5"/>
      <c r="T738" s="105"/>
    </row>
    <row r="739" spans="1:20" ht="13.2">
      <c r="A739" s="166"/>
      <c r="B739" s="166"/>
      <c r="C739" s="167"/>
      <c r="D739" s="103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5"/>
      <c r="T739" s="105"/>
    </row>
    <row r="740" spans="1:20" ht="13.2">
      <c r="A740" s="166"/>
      <c r="B740" s="166"/>
      <c r="C740" s="167"/>
      <c r="D740" s="103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5"/>
      <c r="T740" s="105"/>
    </row>
    <row r="741" spans="1:20" ht="13.2">
      <c r="A741" s="166"/>
      <c r="B741" s="166"/>
      <c r="C741" s="167"/>
      <c r="D741" s="103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5"/>
      <c r="T741" s="105"/>
    </row>
    <row r="742" spans="1:20" ht="13.2">
      <c r="A742" s="166"/>
      <c r="B742" s="166"/>
      <c r="C742" s="167"/>
      <c r="D742" s="103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5"/>
      <c r="T742" s="105"/>
    </row>
    <row r="743" spans="1:20" ht="13.2">
      <c r="A743" s="166"/>
      <c r="B743" s="166"/>
      <c r="C743" s="167"/>
      <c r="D743" s="103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5"/>
      <c r="T743" s="105"/>
    </row>
    <row r="744" spans="1:20" ht="13.2">
      <c r="A744" s="166"/>
      <c r="B744" s="166"/>
      <c r="C744" s="167"/>
      <c r="D744" s="103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5"/>
      <c r="T744" s="105"/>
    </row>
    <row r="745" spans="1:20" ht="13.2">
      <c r="A745" s="166"/>
      <c r="B745" s="166"/>
      <c r="C745" s="167"/>
      <c r="D745" s="103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5"/>
      <c r="T745" s="105"/>
    </row>
    <row r="746" spans="1:20" ht="13.2">
      <c r="A746" s="166"/>
      <c r="B746" s="166"/>
      <c r="C746" s="167"/>
      <c r="D746" s="103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5"/>
      <c r="T746" s="105"/>
    </row>
    <row r="747" spans="1:20" ht="13.2">
      <c r="A747" s="166"/>
      <c r="B747" s="166"/>
      <c r="C747" s="167"/>
      <c r="D747" s="103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5"/>
      <c r="T747" s="105"/>
    </row>
    <row r="748" spans="1:20" ht="13.2">
      <c r="A748" s="166"/>
      <c r="B748" s="166"/>
      <c r="C748" s="167"/>
      <c r="D748" s="103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5"/>
      <c r="T748" s="105"/>
    </row>
    <row r="749" spans="1:20" ht="13.2">
      <c r="A749" s="166"/>
      <c r="B749" s="166"/>
      <c r="C749" s="167"/>
      <c r="D749" s="103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5"/>
      <c r="T749" s="105"/>
    </row>
    <row r="750" spans="1:20" ht="13.2">
      <c r="A750" s="166"/>
      <c r="B750" s="166"/>
      <c r="C750" s="167"/>
      <c r="D750" s="103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5"/>
      <c r="T750" s="105"/>
    </row>
    <row r="751" spans="1:20" ht="13.2">
      <c r="A751" s="166"/>
      <c r="B751" s="166"/>
      <c r="C751" s="167"/>
      <c r="D751" s="103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5"/>
      <c r="T751" s="105"/>
    </row>
    <row r="752" spans="1:20" ht="13.2">
      <c r="A752" s="166"/>
      <c r="B752" s="166"/>
      <c r="C752" s="167"/>
      <c r="D752" s="103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5"/>
      <c r="T752" s="105"/>
    </row>
    <row r="753" spans="1:20" ht="13.2">
      <c r="A753" s="166"/>
      <c r="B753" s="166"/>
      <c r="C753" s="167"/>
      <c r="D753" s="103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5"/>
      <c r="T753" s="105"/>
    </row>
    <row r="754" spans="1:20" ht="13.2">
      <c r="A754" s="166"/>
      <c r="B754" s="166"/>
      <c r="C754" s="167"/>
      <c r="D754" s="103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5"/>
      <c r="T754" s="105"/>
    </row>
    <row r="755" spans="1:20" ht="13.2">
      <c r="A755" s="166"/>
      <c r="B755" s="166"/>
      <c r="C755" s="167"/>
      <c r="D755" s="103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5"/>
      <c r="T755" s="105"/>
    </row>
    <row r="756" spans="1:20" ht="13.2">
      <c r="A756" s="166"/>
      <c r="B756" s="166"/>
      <c r="C756" s="167"/>
      <c r="D756" s="103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5"/>
      <c r="T756" s="105"/>
    </row>
    <row r="757" spans="1:20" ht="13.2">
      <c r="A757" s="166"/>
      <c r="B757" s="166"/>
      <c r="C757" s="167"/>
      <c r="D757" s="103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5"/>
      <c r="T757" s="105"/>
    </row>
    <row r="758" spans="1:20" ht="13.2">
      <c r="A758" s="166"/>
      <c r="B758" s="166"/>
      <c r="C758" s="167"/>
      <c r="D758" s="103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5"/>
      <c r="T758" s="105"/>
    </row>
    <row r="759" spans="1:20" ht="13.2">
      <c r="A759" s="166"/>
      <c r="B759" s="166"/>
      <c r="C759" s="167"/>
      <c r="D759" s="103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5"/>
      <c r="T759" s="105"/>
    </row>
    <row r="760" spans="1:20" ht="13.2">
      <c r="A760" s="166"/>
      <c r="B760" s="166"/>
      <c r="C760" s="167"/>
      <c r="D760" s="103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5"/>
      <c r="T760" s="105"/>
    </row>
    <row r="761" spans="1:20" ht="13.2">
      <c r="A761" s="166"/>
      <c r="B761" s="166"/>
      <c r="C761" s="167"/>
      <c r="D761" s="103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5"/>
      <c r="T761" s="105"/>
    </row>
    <row r="762" spans="1:20" ht="13.2">
      <c r="A762" s="166"/>
      <c r="B762" s="166"/>
      <c r="C762" s="167"/>
      <c r="D762" s="103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5"/>
      <c r="T762" s="105"/>
    </row>
    <row r="763" spans="1:20" ht="13.2">
      <c r="A763" s="166"/>
      <c r="B763" s="166"/>
      <c r="C763" s="167"/>
      <c r="D763" s="103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5"/>
      <c r="T763" s="105"/>
    </row>
    <row r="764" spans="1:20" ht="13.2">
      <c r="A764" s="166"/>
      <c r="B764" s="166"/>
      <c r="C764" s="167"/>
      <c r="D764" s="103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5"/>
      <c r="T764" s="105"/>
    </row>
    <row r="765" spans="1:20" ht="13.2">
      <c r="A765" s="166"/>
      <c r="B765" s="166"/>
      <c r="C765" s="167"/>
      <c r="D765" s="103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5"/>
      <c r="T765" s="105"/>
    </row>
    <row r="766" spans="1:20" ht="13.2">
      <c r="A766" s="166"/>
      <c r="B766" s="166"/>
      <c r="C766" s="167"/>
      <c r="D766" s="103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5"/>
      <c r="T766" s="105"/>
    </row>
    <row r="767" spans="1:20" ht="13.2">
      <c r="A767" s="166"/>
      <c r="B767" s="166"/>
      <c r="C767" s="167"/>
      <c r="D767" s="103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5"/>
      <c r="T767" s="105"/>
    </row>
    <row r="768" spans="1:20" ht="13.2">
      <c r="A768" s="166"/>
      <c r="B768" s="166"/>
      <c r="C768" s="167"/>
      <c r="D768" s="103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5"/>
      <c r="T768" s="105"/>
    </row>
    <row r="769" spans="1:20" ht="13.2">
      <c r="A769" s="166"/>
      <c r="B769" s="166"/>
      <c r="C769" s="167"/>
      <c r="D769" s="103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5"/>
      <c r="T769" s="105"/>
    </row>
    <row r="770" spans="1:20" ht="13.2">
      <c r="A770" s="166"/>
      <c r="B770" s="166"/>
      <c r="C770" s="167"/>
      <c r="D770" s="103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5"/>
      <c r="T770" s="105"/>
    </row>
    <row r="771" spans="1:20" ht="13.2">
      <c r="A771" s="166"/>
      <c r="B771" s="166"/>
      <c r="C771" s="167"/>
      <c r="D771" s="103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5"/>
      <c r="T771" s="105"/>
    </row>
    <row r="772" spans="1:20" ht="13.2">
      <c r="A772" s="166"/>
      <c r="B772" s="166"/>
      <c r="C772" s="167"/>
      <c r="D772" s="103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5"/>
      <c r="T772" s="105"/>
    </row>
    <row r="773" spans="1:20" ht="13.2">
      <c r="A773" s="166"/>
      <c r="B773" s="166"/>
      <c r="C773" s="167"/>
      <c r="D773" s="103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5"/>
      <c r="T773" s="105"/>
    </row>
    <row r="774" spans="1:20" ht="13.2">
      <c r="A774" s="166"/>
      <c r="B774" s="166"/>
      <c r="C774" s="167"/>
      <c r="D774" s="103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5"/>
      <c r="T774" s="105"/>
    </row>
    <row r="775" spans="1:20" ht="13.2">
      <c r="A775" s="166"/>
      <c r="B775" s="166"/>
      <c r="C775" s="167"/>
      <c r="D775" s="103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5"/>
      <c r="T775" s="105"/>
    </row>
    <row r="776" spans="1:20" ht="13.2">
      <c r="A776" s="166"/>
      <c r="B776" s="166"/>
      <c r="C776" s="167"/>
      <c r="D776" s="103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5"/>
      <c r="T776" s="105"/>
    </row>
    <row r="777" spans="1:20" ht="13.2">
      <c r="A777" s="166"/>
      <c r="B777" s="166"/>
      <c r="C777" s="167"/>
      <c r="D777" s="103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5"/>
      <c r="T777" s="105"/>
    </row>
    <row r="778" spans="1:20" ht="13.2">
      <c r="A778" s="166"/>
      <c r="B778" s="166"/>
      <c r="C778" s="167"/>
      <c r="D778" s="103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5"/>
      <c r="T778" s="105"/>
    </row>
    <row r="779" spans="1:20" ht="13.2">
      <c r="A779" s="166"/>
      <c r="B779" s="166"/>
      <c r="C779" s="167"/>
      <c r="D779" s="103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5"/>
      <c r="T779" s="105"/>
    </row>
    <row r="780" spans="1:20" ht="13.2">
      <c r="A780" s="166"/>
      <c r="B780" s="166"/>
      <c r="C780" s="167"/>
      <c r="D780" s="103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5"/>
      <c r="T780" s="105"/>
    </row>
    <row r="781" spans="1:20" ht="13.2">
      <c r="A781" s="166"/>
      <c r="B781" s="166"/>
      <c r="C781" s="167"/>
      <c r="D781" s="103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5"/>
      <c r="T781" s="105"/>
    </row>
    <row r="782" spans="1:20" ht="13.2">
      <c r="A782" s="166"/>
      <c r="B782" s="166"/>
      <c r="C782" s="167"/>
      <c r="D782" s="103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5"/>
      <c r="T782" s="105"/>
    </row>
    <row r="783" spans="1:20" ht="13.2">
      <c r="A783" s="166"/>
      <c r="B783" s="166"/>
      <c r="C783" s="167"/>
      <c r="D783" s="103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5"/>
      <c r="T783" s="105"/>
    </row>
    <row r="784" spans="1:20" ht="13.2">
      <c r="A784" s="166"/>
      <c r="B784" s="166"/>
      <c r="C784" s="167"/>
      <c r="D784" s="103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5"/>
      <c r="T784" s="105"/>
    </row>
    <row r="785" spans="1:20" ht="13.2">
      <c r="A785" s="166"/>
      <c r="B785" s="166"/>
      <c r="C785" s="167"/>
      <c r="D785" s="103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5"/>
      <c r="T785" s="105"/>
    </row>
    <row r="786" spans="1:20" ht="13.2">
      <c r="A786" s="166"/>
      <c r="B786" s="166"/>
      <c r="C786" s="167"/>
      <c r="D786" s="103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5"/>
      <c r="T786" s="105"/>
    </row>
    <row r="787" spans="1:20" ht="13.2">
      <c r="A787" s="166"/>
      <c r="B787" s="166"/>
      <c r="C787" s="167"/>
      <c r="D787" s="103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5"/>
      <c r="T787" s="105"/>
    </row>
    <row r="788" spans="1:20" ht="13.2">
      <c r="A788" s="166"/>
      <c r="B788" s="166"/>
      <c r="C788" s="167"/>
      <c r="D788" s="103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5"/>
      <c r="T788" s="105"/>
    </row>
    <row r="789" spans="1:20" ht="13.2">
      <c r="A789" s="166"/>
      <c r="B789" s="166"/>
      <c r="C789" s="167"/>
      <c r="D789" s="103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5"/>
      <c r="T789" s="105"/>
    </row>
    <row r="790" spans="1:20" ht="13.2">
      <c r="A790" s="166"/>
      <c r="B790" s="166"/>
      <c r="C790" s="167"/>
      <c r="D790" s="103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5"/>
      <c r="T790" s="105"/>
    </row>
    <row r="791" spans="1:20" ht="13.2">
      <c r="A791" s="166"/>
      <c r="B791" s="166"/>
      <c r="C791" s="167"/>
      <c r="D791" s="103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5"/>
      <c r="T791" s="105"/>
    </row>
    <row r="792" spans="1:20" ht="13.2">
      <c r="A792" s="166"/>
      <c r="B792" s="166"/>
      <c r="C792" s="167"/>
      <c r="D792" s="103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5"/>
      <c r="T792" s="105"/>
    </row>
    <row r="793" spans="1:20" ht="13.2">
      <c r="A793" s="166"/>
      <c r="B793" s="166"/>
      <c r="C793" s="167"/>
      <c r="D793" s="103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5"/>
      <c r="T793" s="105"/>
    </row>
    <row r="794" spans="1:20" ht="13.2">
      <c r="A794" s="166"/>
      <c r="B794" s="166"/>
      <c r="C794" s="167"/>
      <c r="D794" s="103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5"/>
      <c r="T794" s="105"/>
    </row>
    <row r="795" spans="1:20" ht="13.2">
      <c r="A795" s="166"/>
      <c r="B795" s="166"/>
      <c r="C795" s="167"/>
      <c r="D795" s="103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5"/>
      <c r="T795" s="105"/>
    </row>
    <row r="796" spans="1:20" ht="13.2">
      <c r="A796" s="166"/>
      <c r="B796" s="166"/>
      <c r="C796" s="167"/>
      <c r="D796" s="103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5"/>
      <c r="T796" s="105"/>
    </row>
    <row r="797" spans="1:20" ht="13.2">
      <c r="A797" s="166"/>
      <c r="B797" s="166"/>
      <c r="C797" s="167"/>
      <c r="D797" s="103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5"/>
      <c r="T797" s="105"/>
    </row>
    <row r="798" spans="1:20" ht="13.2">
      <c r="A798" s="166"/>
      <c r="B798" s="166"/>
      <c r="C798" s="167"/>
      <c r="D798" s="103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5"/>
      <c r="T798" s="105"/>
    </row>
    <row r="799" spans="1:20" ht="13.2">
      <c r="A799" s="166"/>
      <c r="B799" s="166"/>
      <c r="C799" s="167"/>
      <c r="D799" s="103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5"/>
      <c r="T799" s="105"/>
    </row>
    <row r="800" spans="1:20" ht="13.2">
      <c r="A800" s="166"/>
      <c r="B800" s="166"/>
      <c r="C800" s="167"/>
      <c r="D800" s="103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5"/>
      <c r="T800" s="105"/>
    </row>
    <row r="801" spans="1:20" ht="13.2">
      <c r="A801" s="166"/>
      <c r="B801" s="166"/>
      <c r="C801" s="167"/>
      <c r="D801" s="103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5"/>
      <c r="T801" s="105"/>
    </row>
    <row r="802" spans="1:20" ht="13.2">
      <c r="A802" s="166"/>
      <c r="B802" s="166"/>
      <c r="C802" s="167"/>
      <c r="D802" s="103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5"/>
      <c r="T802" s="105"/>
    </row>
    <row r="803" spans="1:20" ht="13.2">
      <c r="A803" s="166"/>
      <c r="B803" s="166"/>
      <c r="C803" s="167"/>
      <c r="D803" s="103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5"/>
      <c r="T803" s="105"/>
    </row>
    <row r="804" spans="1:20" ht="13.2">
      <c r="A804" s="166"/>
      <c r="B804" s="166"/>
      <c r="C804" s="167"/>
      <c r="D804" s="103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5"/>
      <c r="T804" s="105"/>
    </row>
    <row r="805" spans="1:20" ht="13.2">
      <c r="A805" s="166"/>
      <c r="B805" s="166"/>
      <c r="C805" s="167"/>
      <c r="D805" s="103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5"/>
      <c r="T805" s="105"/>
    </row>
    <row r="806" spans="1:20" ht="13.2">
      <c r="A806" s="166"/>
      <c r="B806" s="166"/>
      <c r="C806" s="167"/>
      <c r="D806" s="103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5"/>
      <c r="T806" s="105"/>
    </row>
    <row r="807" spans="1:20" ht="13.2">
      <c r="A807" s="166"/>
      <c r="B807" s="166"/>
      <c r="C807" s="167"/>
      <c r="D807" s="103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5"/>
      <c r="T807" s="105"/>
    </row>
    <row r="808" spans="1:20" ht="13.2">
      <c r="A808" s="166"/>
      <c r="B808" s="166"/>
      <c r="C808" s="167"/>
      <c r="D808" s="103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5"/>
      <c r="T808" s="105"/>
    </row>
    <row r="809" spans="1:20" ht="13.2">
      <c r="A809" s="166"/>
      <c r="B809" s="166"/>
      <c r="C809" s="167"/>
      <c r="D809" s="103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5"/>
      <c r="T809" s="105"/>
    </row>
    <row r="810" spans="1:20" ht="13.2">
      <c r="A810" s="166"/>
      <c r="B810" s="166"/>
      <c r="C810" s="167"/>
      <c r="D810" s="103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5"/>
      <c r="T810" s="105"/>
    </row>
    <row r="811" spans="1:20" ht="13.2">
      <c r="A811" s="166"/>
      <c r="B811" s="166"/>
      <c r="C811" s="167"/>
      <c r="D811" s="103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5"/>
      <c r="T811" s="105"/>
    </row>
    <row r="812" spans="1:20" ht="13.2">
      <c r="A812" s="166"/>
      <c r="B812" s="166"/>
      <c r="C812" s="167"/>
      <c r="D812" s="103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5"/>
      <c r="T812" s="105"/>
    </row>
    <row r="813" spans="1:20" ht="13.2">
      <c r="A813" s="166"/>
      <c r="B813" s="166"/>
      <c r="C813" s="167"/>
      <c r="D813" s="103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5"/>
      <c r="T813" s="105"/>
    </row>
    <row r="814" spans="1:20" ht="13.2">
      <c r="A814" s="166"/>
      <c r="B814" s="166"/>
      <c r="C814" s="167"/>
      <c r="D814" s="103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5"/>
      <c r="T814" s="105"/>
    </row>
    <row r="815" spans="1:20" ht="13.2">
      <c r="A815" s="166"/>
      <c r="B815" s="166"/>
      <c r="C815" s="167"/>
      <c r="D815" s="103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5"/>
      <c r="T815" s="105"/>
    </row>
    <row r="816" spans="1:20" ht="13.2">
      <c r="A816" s="166"/>
      <c r="B816" s="166"/>
      <c r="C816" s="167"/>
      <c r="D816" s="103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5"/>
      <c r="T816" s="105"/>
    </row>
    <row r="817" spans="1:20" ht="13.2">
      <c r="A817" s="166"/>
      <c r="B817" s="166"/>
      <c r="C817" s="167"/>
      <c r="D817" s="103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5"/>
      <c r="T817" s="105"/>
    </row>
    <row r="818" spans="1:20" ht="13.2">
      <c r="A818" s="166"/>
      <c r="B818" s="166"/>
      <c r="C818" s="167"/>
      <c r="D818" s="103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5"/>
      <c r="T818" s="105"/>
    </row>
    <row r="819" spans="1:20" ht="13.2">
      <c r="A819" s="166"/>
      <c r="B819" s="166"/>
      <c r="C819" s="167"/>
      <c r="D819" s="103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5"/>
      <c r="T819" s="105"/>
    </row>
    <row r="820" spans="1:20" ht="13.2">
      <c r="A820" s="166"/>
      <c r="B820" s="166"/>
      <c r="C820" s="167"/>
      <c r="D820" s="103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5"/>
      <c r="T820" s="105"/>
    </row>
    <row r="821" spans="1:20" ht="13.2">
      <c r="A821" s="166"/>
      <c r="B821" s="166"/>
      <c r="C821" s="167"/>
      <c r="D821" s="103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5"/>
      <c r="T821" s="105"/>
    </row>
    <row r="822" spans="1:20" ht="13.2">
      <c r="A822" s="166"/>
      <c r="B822" s="166"/>
      <c r="C822" s="167"/>
      <c r="D822" s="103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5"/>
      <c r="T822" s="105"/>
    </row>
    <row r="823" spans="1:20" ht="13.2">
      <c r="A823" s="166"/>
      <c r="B823" s="166"/>
      <c r="C823" s="167"/>
      <c r="D823" s="103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5"/>
      <c r="T823" s="105"/>
    </row>
    <row r="824" spans="1:20" ht="13.2">
      <c r="A824" s="166"/>
      <c r="B824" s="166"/>
      <c r="C824" s="167"/>
      <c r="D824" s="103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5"/>
      <c r="T824" s="105"/>
    </row>
    <row r="825" spans="1:20" ht="13.2">
      <c r="A825" s="166"/>
      <c r="B825" s="166"/>
      <c r="C825" s="167"/>
      <c r="D825" s="103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5"/>
      <c r="T825" s="105"/>
    </row>
    <row r="826" spans="1:20" ht="13.2">
      <c r="A826" s="166"/>
      <c r="B826" s="166"/>
      <c r="C826" s="167"/>
      <c r="D826" s="103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5"/>
      <c r="T826" s="105"/>
    </row>
    <row r="827" spans="1:20" ht="13.2">
      <c r="A827" s="166"/>
      <c r="B827" s="166"/>
      <c r="C827" s="167"/>
      <c r="D827" s="103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5"/>
      <c r="T827" s="105"/>
    </row>
    <row r="828" spans="1:20" ht="13.2">
      <c r="A828" s="166"/>
      <c r="B828" s="166"/>
      <c r="C828" s="167"/>
      <c r="D828" s="103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5"/>
      <c r="T828" s="105"/>
    </row>
    <row r="829" spans="1:20" ht="13.2">
      <c r="A829" s="166"/>
      <c r="B829" s="166"/>
      <c r="C829" s="167"/>
      <c r="D829" s="103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5"/>
      <c r="T829" s="105"/>
    </row>
    <row r="830" spans="1:20" ht="13.2">
      <c r="A830" s="166"/>
      <c r="B830" s="166"/>
      <c r="C830" s="167"/>
      <c r="D830" s="103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5"/>
      <c r="T830" s="105"/>
    </row>
    <row r="831" spans="1:20" ht="13.2">
      <c r="A831" s="166"/>
      <c r="B831" s="166"/>
      <c r="C831" s="167"/>
      <c r="D831" s="103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5"/>
      <c r="T831" s="105"/>
    </row>
    <row r="832" spans="1:20" ht="13.2">
      <c r="A832" s="166"/>
      <c r="B832" s="166"/>
      <c r="C832" s="167"/>
      <c r="D832" s="103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5"/>
      <c r="T832" s="105"/>
    </row>
    <row r="833" spans="1:20" ht="13.2">
      <c r="A833" s="166"/>
      <c r="B833" s="166"/>
      <c r="C833" s="167"/>
      <c r="D833" s="103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5"/>
      <c r="T833" s="105"/>
    </row>
    <row r="834" spans="1:20" ht="13.2">
      <c r="A834" s="166"/>
      <c r="B834" s="166"/>
      <c r="C834" s="167"/>
      <c r="D834" s="103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5"/>
      <c r="T834" s="105"/>
    </row>
    <row r="835" spans="1:20" ht="13.2">
      <c r="A835" s="166"/>
      <c r="B835" s="166"/>
      <c r="C835" s="167"/>
      <c r="D835" s="103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5"/>
      <c r="T835" s="105"/>
    </row>
    <row r="836" spans="1:20" ht="13.2">
      <c r="A836" s="166"/>
      <c r="B836" s="166"/>
      <c r="C836" s="167"/>
      <c r="D836" s="103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5"/>
      <c r="T836" s="105"/>
    </row>
    <row r="837" spans="1:20" ht="13.2">
      <c r="A837" s="166"/>
      <c r="B837" s="166"/>
      <c r="C837" s="167"/>
      <c r="D837" s="103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5"/>
      <c r="T837" s="105"/>
    </row>
    <row r="838" spans="1:20" ht="13.2">
      <c r="A838" s="166"/>
      <c r="B838" s="166"/>
      <c r="C838" s="167"/>
      <c r="D838" s="103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5"/>
      <c r="T838" s="105"/>
    </row>
    <row r="839" spans="1:20" ht="13.2">
      <c r="A839" s="166"/>
      <c r="B839" s="166"/>
      <c r="C839" s="167"/>
      <c r="D839" s="103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5"/>
      <c r="T839" s="105"/>
    </row>
    <row r="840" spans="1:20" ht="13.2">
      <c r="A840" s="166"/>
      <c r="B840" s="166"/>
      <c r="C840" s="167"/>
      <c r="D840" s="103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5"/>
      <c r="T840" s="105"/>
    </row>
    <row r="841" spans="1:20" ht="13.2">
      <c r="A841" s="166"/>
      <c r="B841" s="166"/>
      <c r="C841" s="167"/>
      <c r="D841" s="103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5"/>
      <c r="T841" s="105"/>
    </row>
    <row r="842" spans="1:20" ht="13.2">
      <c r="A842" s="166"/>
      <c r="B842" s="166"/>
      <c r="C842" s="167"/>
      <c r="D842" s="103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5"/>
      <c r="T842" s="105"/>
    </row>
    <row r="843" spans="1:20" ht="13.2">
      <c r="A843" s="166"/>
      <c r="B843" s="166"/>
      <c r="C843" s="167"/>
      <c r="D843" s="103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5"/>
      <c r="T843" s="105"/>
    </row>
    <row r="844" spans="1:20" ht="13.2">
      <c r="A844" s="166"/>
      <c r="B844" s="166"/>
      <c r="C844" s="167"/>
      <c r="D844" s="103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5"/>
      <c r="T844" s="105"/>
    </row>
    <row r="845" spans="1:20" ht="13.2">
      <c r="A845" s="166"/>
      <c r="B845" s="166"/>
      <c r="C845" s="167"/>
      <c r="D845" s="103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5"/>
      <c r="T845" s="105"/>
    </row>
    <row r="846" spans="1:20" ht="13.2">
      <c r="A846" s="166"/>
      <c r="B846" s="166"/>
      <c r="C846" s="167"/>
      <c r="D846" s="103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5"/>
      <c r="T846" s="105"/>
    </row>
    <row r="847" spans="1:20" ht="13.2">
      <c r="A847" s="166"/>
      <c r="B847" s="166"/>
      <c r="C847" s="167"/>
      <c r="D847" s="103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5"/>
      <c r="T847" s="105"/>
    </row>
    <row r="848" spans="1:20" ht="13.2">
      <c r="A848" s="166"/>
      <c r="B848" s="166"/>
      <c r="C848" s="167"/>
      <c r="D848" s="103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5"/>
      <c r="T848" s="105"/>
    </row>
    <row r="849" spans="1:20" ht="13.2">
      <c r="A849" s="166"/>
      <c r="B849" s="166"/>
      <c r="C849" s="167"/>
      <c r="D849" s="103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5"/>
      <c r="T849" s="105"/>
    </row>
    <row r="850" spans="1:20" ht="13.2">
      <c r="A850" s="166"/>
      <c r="B850" s="166"/>
      <c r="C850" s="167"/>
      <c r="D850" s="103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5"/>
      <c r="T850" s="105"/>
    </row>
    <row r="851" spans="1:20" ht="13.2">
      <c r="A851" s="166"/>
      <c r="B851" s="166"/>
      <c r="C851" s="167"/>
      <c r="D851" s="103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5"/>
      <c r="T851" s="105"/>
    </row>
    <row r="852" spans="1:20" ht="13.2">
      <c r="A852" s="166"/>
      <c r="B852" s="166"/>
      <c r="C852" s="167"/>
      <c r="D852" s="103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5"/>
      <c r="T852" s="105"/>
    </row>
    <row r="853" spans="1:20" ht="13.2">
      <c r="A853" s="166"/>
      <c r="B853" s="166"/>
      <c r="C853" s="167"/>
      <c r="D853" s="103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5"/>
      <c r="T853" s="105"/>
    </row>
    <row r="854" spans="1:20" ht="13.2">
      <c r="A854" s="166"/>
      <c r="B854" s="166"/>
      <c r="C854" s="167"/>
      <c r="D854" s="103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5"/>
      <c r="T854" s="105"/>
    </row>
    <row r="855" spans="1:20" ht="13.2">
      <c r="A855" s="166"/>
      <c r="B855" s="166"/>
      <c r="C855" s="167"/>
      <c r="D855" s="103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5"/>
      <c r="T855" s="105"/>
    </row>
    <row r="856" spans="1:20" ht="13.2">
      <c r="A856" s="166"/>
      <c r="B856" s="166"/>
      <c r="C856" s="167"/>
      <c r="D856" s="103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5"/>
      <c r="T856" s="105"/>
    </row>
    <row r="857" spans="1:20" ht="13.2">
      <c r="A857" s="166"/>
      <c r="B857" s="166"/>
      <c r="C857" s="167"/>
      <c r="D857" s="103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5"/>
      <c r="T857" s="105"/>
    </row>
    <row r="858" spans="1:20" ht="13.2">
      <c r="A858" s="166"/>
      <c r="B858" s="166"/>
      <c r="C858" s="167"/>
      <c r="D858" s="103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5"/>
      <c r="T858" s="105"/>
    </row>
    <row r="859" spans="1:20" ht="13.2">
      <c r="A859" s="166"/>
      <c r="B859" s="166"/>
      <c r="C859" s="167"/>
      <c r="D859" s="103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5"/>
      <c r="T859" s="105"/>
    </row>
    <row r="860" spans="1:20" ht="13.2">
      <c r="A860" s="166"/>
      <c r="B860" s="166"/>
      <c r="C860" s="167"/>
      <c r="D860" s="103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5"/>
      <c r="T860" s="105"/>
    </row>
    <row r="861" spans="1:20" ht="13.2">
      <c r="A861" s="166"/>
      <c r="B861" s="166"/>
      <c r="C861" s="167"/>
      <c r="D861" s="103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5"/>
      <c r="T861" s="105"/>
    </row>
    <row r="862" spans="1:20" ht="13.2">
      <c r="A862" s="166"/>
      <c r="B862" s="166"/>
      <c r="C862" s="167"/>
      <c r="D862" s="103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5"/>
      <c r="T862" s="105"/>
    </row>
    <row r="863" spans="1:20" ht="13.2">
      <c r="A863" s="166"/>
      <c r="B863" s="166"/>
      <c r="C863" s="167"/>
      <c r="D863" s="103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5"/>
      <c r="T863" s="105"/>
    </row>
    <row r="864" spans="1:20" ht="13.2">
      <c r="A864" s="166"/>
      <c r="B864" s="166"/>
      <c r="C864" s="167"/>
      <c r="D864" s="103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5"/>
      <c r="T864" s="105"/>
    </row>
    <row r="865" spans="1:20" ht="13.2">
      <c r="A865" s="166"/>
      <c r="B865" s="166"/>
      <c r="C865" s="167"/>
      <c r="D865" s="103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5"/>
      <c r="T865" s="105"/>
    </row>
    <row r="866" spans="1:20" ht="13.2">
      <c r="A866" s="166"/>
      <c r="B866" s="166"/>
      <c r="C866" s="167"/>
      <c r="D866" s="103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5"/>
      <c r="T866" s="105"/>
    </row>
    <row r="867" spans="1:20" ht="13.2">
      <c r="A867" s="166"/>
      <c r="B867" s="166"/>
      <c r="C867" s="167"/>
      <c r="D867" s="103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5"/>
      <c r="T867" s="105"/>
    </row>
    <row r="868" spans="1:20" ht="13.2">
      <c r="A868" s="166"/>
      <c r="B868" s="166"/>
      <c r="C868" s="167"/>
      <c r="D868" s="103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5"/>
      <c r="T868" s="105"/>
    </row>
    <row r="869" spans="1:20" ht="13.2">
      <c r="A869" s="166"/>
      <c r="B869" s="166"/>
      <c r="C869" s="167"/>
      <c r="D869" s="103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5"/>
      <c r="T869" s="105"/>
    </row>
    <row r="870" spans="1:20" ht="13.2">
      <c r="A870" s="166"/>
      <c r="B870" s="166"/>
      <c r="C870" s="167"/>
      <c r="D870" s="103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5"/>
      <c r="T870" s="105"/>
    </row>
    <row r="871" spans="1:20" ht="13.2">
      <c r="A871" s="166"/>
      <c r="B871" s="166"/>
      <c r="C871" s="167"/>
      <c r="D871" s="103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5"/>
      <c r="T871" s="105"/>
    </row>
    <row r="872" spans="1:20" ht="13.2">
      <c r="A872" s="166"/>
      <c r="B872" s="166"/>
      <c r="C872" s="167"/>
      <c r="D872" s="103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5"/>
      <c r="T872" s="105"/>
    </row>
    <row r="873" spans="1:20" ht="13.2">
      <c r="A873" s="166"/>
      <c r="B873" s="166"/>
      <c r="C873" s="167"/>
      <c r="D873" s="103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5"/>
      <c r="T873" s="105"/>
    </row>
    <row r="874" spans="1:20" ht="13.2">
      <c r="A874" s="166"/>
      <c r="B874" s="166"/>
      <c r="C874" s="167"/>
      <c r="D874" s="103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5"/>
      <c r="T874" s="105"/>
    </row>
    <row r="875" spans="1:20" ht="13.2">
      <c r="A875" s="166"/>
      <c r="B875" s="166"/>
      <c r="C875" s="167"/>
      <c r="D875" s="103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5"/>
      <c r="T875" s="105"/>
    </row>
    <row r="876" spans="1:20" ht="13.2">
      <c r="A876" s="166"/>
      <c r="B876" s="166"/>
      <c r="C876" s="167"/>
      <c r="D876" s="103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5"/>
      <c r="T876" s="105"/>
    </row>
    <row r="877" spans="1:20" ht="13.2">
      <c r="A877" s="166"/>
      <c r="B877" s="166"/>
      <c r="C877" s="167"/>
      <c r="D877" s="103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5"/>
      <c r="T877" s="105"/>
    </row>
    <row r="878" spans="1:20" ht="13.2">
      <c r="A878" s="166"/>
      <c r="B878" s="166"/>
      <c r="C878" s="167"/>
      <c r="D878" s="103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5"/>
      <c r="T878" s="105"/>
    </row>
    <row r="879" spans="1:20" ht="13.2">
      <c r="A879" s="166"/>
      <c r="B879" s="166"/>
      <c r="C879" s="167"/>
      <c r="D879" s="103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5"/>
      <c r="T879" s="105"/>
    </row>
    <row r="880" spans="1:20" ht="13.2">
      <c r="A880" s="166"/>
      <c r="B880" s="166"/>
      <c r="C880" s="167"/>
      <c r="D880" s="103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5"/>
      <c r="T880" s="105"/>
    </row>
    <row r="881" spans="1:20" ht="13.2">
      <c r="A881" s="166"/>
      <c r="B881" s="166"/>
      <c r="C881" s="167"/>
      <c r="D881" s="103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5"/>
      <c r="T881" s="105"/>
    </row>
    <row r="882" spans="1:20" ht="13.2">
      <c r="A882" s="166"/>
      <c r="B882" s="166"/>
      <c r="C882" s="167"/>
      <c r="D882" s="103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5"/>
      <c r="T882" s="105"/>
    </row>
    <row r="883" spans="1:20" ht="13.2">
      <c r="A883" s="166"/>
      <c r="B883" s="166"/>
      <c r="C883" s="167"/>
      <c r="D883" s="103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5"/>
      <c r="T883" s="105"/>
    </row>
    <row r="884" spans="1:20" ht="13.2">
      <c r="A884" s="166"/>
      <c r="B884" s="166"/>
      <c r="C884" s="167"/>
      <c r="D884" s="103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5"/>
      <c r="T884" s="105"/>
    </row>
    <row r="885" spans="1:20" ht="13.2">
      <c r="A885" s="166"/>
      <c r="B885" s="166"/>
      <c r="C885" s="167"/>
      <c r="D885" s="103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5"/>
      <c r="T885" s="105"/>
    </row>
    <row r="886" spans="1:20" ht="13.2">
      <c r="A886" s="166"/>
      <c r="B886" s="166"/>
      <c r="C886" s="167"/>
      <c r="D886" s="103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5"/>
      <c r="T886" s="105"/>
    </row>
    <row r="887" spans="1:20" ht="13.2">
      <c r="A887" s="166"/>
      <c r="B887" s="166"/>
      <c r="C887" s="167"/>
      <c r="D887" s="103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5"/>
      <c r="T887" s="105"/>
    </row>
    <row r="888" spans="1:20" ht="13.2">
      <c r="A888" s="166"/>
      <c r="B888" s="166"/>
      <c r="C888" s="167"/>
      <c r="D888" s="103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5"/>
      <c r="T888" s="105"/>
    </row>
    <row r="889" spans="1:20" ht="13.2">
      <c r="A889" s="166"/>
      <c r="B889" s="166"/>
      <c r="C889" s="167"/>
      <c r="D889" s="103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5"/>
      <c r="T889" s="105"/>
    </row>
    <row r="890" spans="1:20" ht="13.2">
      <c r="A890" s="166"/>
      <c r="B890" s="166"/>
      <c r="C890" s="167"/>
      <c r="D890" s="103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5"/>
      <c r="T890" s="105"/>
    </row>
    <row r="891" spans="1:20" ht="13.2">
      <c r="A891" s="166"/>
      <c r="B891" s="166"/>
      <c r="C891" s="167"/>
      <c r="D891" s="103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5"/>
      <c r="T891" s="105"/>
    </row>
    <row r="892" spans="1:20" ht="13.2">
      <c r="A892" s="166"/>
      <c r="B892" s="166"/>
      <c r="C892" s="167"/>
      <c r="D892" s="103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5"/>
      <c r="T892" s="105"/>
    </row>
    <row r="893" spans="1:20" ht="13.2">
      <c r="A893" s="166"/>
      <c r="B893" s="166"/>
      <c r="C893" s="167"/>
      <c r="D893" s="103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5"/>
      <c r="T893" s="105"/>
    </row>
    <row r="894" spans="1:20" ht="13.2">
      <c r="A894" s="166"/>
      <c r="B894" s="166"/>
      <c r="C894" s="167"/>
      <c r="D894" s="103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5"/>
      <c r="T894" s="105"/>
    </row>
    <row r="895" spans="1:20" ht="13.2">
      <c r="A895" s="166"/>
      <c r="B895" s="166"/>
      <c r="C895" s="167"/>
      <c r="D895" s="103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5"/>
      <c r="T895" s="105"/>
    </row>
    <row r="896" spans="1:20" ht="13.2">
      <c r="A896" s="166"/>
      <c r="B896" s="166"/>
      <c r="C896" s="167"/>
      <c r="D896" s="103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5"/>
      <c r="T896" s="105"/>
    </row>
    <row r="897" spans="1:20" ht="13.2">
      <c r="A897" s="166"/>
      <c r="B897" s="166"/>
      <c r="C897" s="167"/>
      <c r="D897" s="103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5"/>
      <c r="T897" s="105"/>
    </row>
    <row r="898" spans="1:20" ht="13.2">
      <c r="A898" s="166"/>
      <c r="B898" s="166"/>
      <c r="C898" s="167"/>
      <c r="D898" s="103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5"/>
      <c r="T898" s="105"/>
    </row>
    <row r="899" spans="1:20" ht="13.2">
      <c r="A899" s="166"/>
      <c r="B899" s="166"/>
      <c r="C899" s="167"/>
      <c r="D899" s="103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5"/>
      <c r="T899" s="105"/>
    </row>
    <row r="900" spans="1:20" ht="13.2">
      <c r="A900" s="166"/>
      <c r="B900" s="166"/>
      <c r="C900" s="167"/>
      <c r="D900" s="103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5"/>
      <c r="T900" s="105"/>
    </row>
    <row r="901" spans="1:20" ht="13.2">
      <c r="A901" s="166"/>
      <c r="B901" s="166"/>
      <c r="C901" s="167"/>
      <c r="D901" s="103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5"/>
      <c r="T901" s="105"/>
    </row>
    <row r="902" spans="1:20" ht="13.2">
      <c r="A902" s="166"/>
      <c r="B902" s="166"/>
      <c r="C902" s="167"/>
      <c r="D902" s="103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5"/>
      <c r="T902" s="105"/>
    </row>
    <row r="903" spans="1:20" ht="13.2">
      <c r="A903" s="166"/>
      <c r="B903" s="166"/>
      <c r="C903" s="167"/>
      <c r="D903" s="103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5"/>
      <c r="T903" s="105"/>
    </row>
    <row r="904" spans="1:20" ht="13.2">
      <c r="A904" s="166"/>
      <c r="B904" s="166"/>
      <c r="C904" s="167"/>
      <c r="D904" s="103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5"/>
      <c r="T904" s="105"/>
    </row>
    <row r="905" spans="1:20" ht="13.2">
      <c r="A905" s="166"/>
      <c r="B905" s="166"/>
      <c r="C905" s="167"/>
      <c r="D905" s="103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5"/>
      <c r="T905" s="105"/>
    </row>
    <row r="906" spans="1:20" ht="13.2">
      <c r="A906" s="166"/>
      <c r="B906" s="166"/>
      <c r="C906" s="167"/>
      <c r="D906" s="103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5"/>
      <c r="T906" s="105"/>
    </row>
    <row r="907" spans="1:20" ht="13.2">
      <c r="A907" s="166"/>
      <c r="B907" s="166"/>
      <c r="C907" s="167"/>
      <c r="D907" s="103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5"/>
      <c r="T907" s="105"/>
    </row>
    <row r="908" spans="1:20" ht="13.2">
      <c r="A908" s="166"/>
      <c r="B908" s="166"/>
      <c r="C908" s="167"/>
      <c r="D908" s="103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5"/>
      <c r="T908" s="105"/>
    </row>
    <row r="909" spans="1:20" ht="13.2">
      <c r="A909" s="166"/>
      <c r="B909" s="166"/>
      <c r="C909" s="167"/>
      <c r="D909" s="103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5"/>
      <c r="T909" s="105"/>
    </row>
    <row r="910" spans="1:20" ht="13.2">
      <c r="A910" s="166"/>
      <c r="B910" s="166"/>
      <c r="C910" s="167"/>
      <c r="D910" s="103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5"/>
      <c r="T910" s="105"/>
    </row>
    <row r="911" spans="1:20" ht="13.2">
      <c r="A911" s="166"/>
      <c r="B911" s="166"/>
      <c r="C911" s="167"/>
      <c r="D911" s="103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5"/>
      <c r="T911" s="105"/>
    </row>
    <row r="912" spans="1:20" ht="13.2">
      <c r="A912" s="166"/>
      <c r="B912" s="166"/>
      <c r="C912" s="167"/>
      <c r="D912" s="103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5"/>
      <c r="T912" s="105"/>
    </row>
    <row r="913" spans="1:20" ht="13.2">
      <c r="A913" s="166"/>
      <c r="B913" s="166"/>
      <c r="C913" s="167"/>
      <c r="D913" s="103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5"/>
      <c r="T913" s="105"/>
    </row>
    <row r="914" spans="1:20" ht="13.2">
      <c r="A914" s="166"/>
      <c r="B914" s="166"/>
      <c r="C914" s="167"/>
      <c r="D914" s="103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5"/>
      <c r="T914" s="105"/>
    </row>
    <row r="915" spans="1:20" ht="13.2">
      <c r="A915" s="166"/>
      <c r="B915" s="166"/>
      <c r="C915" s="167"/>
      <c r="D915" s="103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5"/>
      <c r="T915" s="105"/>
    </row>
    <row r="916" spans="1:20" ht="13.2">
      <c r="A916" s="166"/>
      <c r="B916" s="166"/>
      <c r="C916" s="167"/>
      <c r="D916" s="103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5"/>
      <c r="T916" s="105"/>
    </row>
    <row r="917" spans="1:20" ht="13.2">
      <c r="A917" s="166"/>
      <c r="B917" s="166"/>
      <c r="C917" s="167"/>
      <c r="D917" s="103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5"/>
      <c r="T917" s="105"/>
    </row>
    <row r="918" spans="1:20" ht="13.2">
      <c r="A918" s="166"/>
      <c r="B918" s="166"/>
      <c r="C918" s="167"/>
      <c r="D918" s="103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5"/>
      <c r="T918" s="105"/>
    </row>
    <row r="919" spans="1:20" ht="13.2">
      <c r="A919" s="166"/>
      <c r="B919" s="166"/>
      <c r="C919" s="167"/>
      <c r="D919" s="103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5"/>
      <c r="T919" s="105"/>
    </row>
    <row r="920" spans="1:20" ht="13.2">
      <c r="A920" s="166"/>
      <c r="B920" s="166"/>
      <c r="C920" s="167"/>
      <c r="D920" s="103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5"/>
      <c r="T920" s="105"/>
    </row>
    <row r="921" spans="1:20" ht="13.2">
      <c r="A921" s="166"/>
      <c r="B921" s="166"/>
      <c r="C921" s="167"/>
      <c r="D921" s="103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5"/>
      <c r="T921" s="105"/>
    </row>
    <row r="922" spans="1:20" ht="13.2">
      <c r="A922" s="166"/>
      <c r="B922" s="166"/>
      <c r="C922" s="167"/>
      <c r="D922" s="103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5"/>
      <c r="T922" s="105"/>
    </row>
    <row r="923" spans="1:20" ht="13.2">
      <c r="A923" s="166"/>
      <c r="B923" s="166"/>
      <c r="C923" s="167"/>
      <c r="D923" s="103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5"/>
      <c r="T923" s="105"/>
    </row>
    <row r="924" spans="1:20" ht="13.2">
      <c r="A924" s="166"/>
      <c r="B924" s="166"/>
      <c r="C924" s="167"/>
      <c r="D924" s="103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5"/>
      <c r="T924" s="105"/>
    </row>
    <row r="925" spans="1:20" ht="13.2">
      <c r="A925" s="166"/>
      <c r="B925" s="166"/>
      <c r="C925" s="167"/>
      <c r="D925" s="103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5"/>
      <c r="T925" s="105"/>
    </row>
    <row r="926" spans="1:20" ht="13.2">
      <c r="A926" s="166"/>
      <c r="B926" s="166"/>
      <c r="C926" s="167"/>
      <c r="D926" s="103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5"/>
      <c r="T926" s="105"/>
    </row>
    <row r="927" spans="1:20" ht="13.2">
      <c r="A927" s="166"/>
      <c r="B927" s="166"/>
      <c r="C927" s="167"/>
      <c r="D927" s="103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5"/>
      <c r="T927" s="105"/>
    </row>
    <row r="928" spans="1:20" ht="13.2">
      <c r="A928" s="166"/>
      <c r="B928" s="166"/>
      <c r="C928" s="167"/>
      <c r="D928" s="103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5"/>
      <c r="T928" s="105"/>
    </row>
    <row r="929" spans="1:20" ht="13.2">
      <c r="A929" s="166"/>
      <c r="B929" s="166"/>
      <c r="C929" s="167"/>
      <c r="D929" s="103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5"/>
      <c r="T929" s="105"/>
    </row>
    <row r="930" spans="1:20" ht="13.2">
      <c r="A930" s="166"/>
      <c r="B930" s="166"/>
      <c r="C930" s="167"/>
      <c r="D930" s="103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5"/>
      <c r="T930" s="105"/>
    </row>
    <row r="931" spans="1:20" ht="13.2">
      <c r="A931" s="166"/>
      <c r="B931" s="166"/>
      <c r="C931" s="167"/>
      <c r="D931" s="103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5"/>
      <c r="T931" s="105"/>
    </row>
    <row r="932" spans="1:20" ht="13.2">
      <c r="A932" s="166"/>
      <c r="B932" s="166"/>
      <c r="C932" s="167"/>
      <c r="D932" s="103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5"/>
      <c r="T932" s="105"/>
    </row>
    <row r="933" spans="1:20" ht="13.2">
      <c r="A933" s="166"/>
      <c r="B933" s="166"/>
      <c r="C933" s="167"/>
      <c r="D933" s="103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5"/>
      <c r="T933" s="105"/>
    </row>
    <row r="934" spans="1:20" ht="13.2">
      <c r="A934" s="166"/>
      <c r="B934" s="166"/>
      <c r="C934" s="167"/>
      <c r="D934" s="103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5"/>
      <c r="T934" s="105"/>
    </row>
    <row r="935" spans="1:20" ht="13.2">
      <c r="A935" s="166"/>
      <c r="B935" s="166"/>
      <c r="C935" s="167"/>
      <c r="D935" s="103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5"/>
      <c r="T935" s="105"/>
    </row>
    <row r="936" spans="1:20" ht="13.2">
      <c r="A936" s="166"/>
      <c r="B936" s="166"/>
      <c r="C936" s="167"/>
      <c r="D936" s="103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5"/>
      <c r="T936" s="105"/>
    </row>
    <row r="937" spans="1:20" ht="13.2">
      <c r="A937" s="166"/>
      <c r="B937" s="166"/>
      <c r="C937" s="167"/>
      <c r="D937" s="103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5"/>
      <c r="T937" s="105"/>
    </row>
    <row r="938" spans="1:20" ht="13.2">
      <c r="A938" s="166"/>
      <c r="B938" s="166"/>
      <c r="C938" s="167"/>
      <c r="D938" s="103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5"/>
      <c r="T938" s="105"/>
    </row>
    <row r="939" spans="1:20" ht="13.2">
      <c r="A939" s="166"/>
      <c r="B939" s="166"/>
      <c r="C939" s="167"/>
      <c r="D939" s="103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5"/>
      <c r="T939" s="105"/>
    </row>
    <row r="940" spans="1:20" ht="13.2">
      <c r="A940" s="166"/>
      <c r="B940" s="166"/>
      <c r="C940" s="167"/>
      <c r="D940" s="103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5"/>
      <c r="T940" s="105"/>
    </row>
    <row r="941" spans="1:20" ht="13.2">
      <c r="A941" s="166"/>
      <c r="B941" s="166"/>
      <c r="C941" s="167"/>
      <c r="D941" s="103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5"/>
      <c r="T941" s="105"/>
    </row>
    <row r="942" spans="1:20" ht="13.2">
      <c r="A942" s="166"/>
      <c r="B942" s="166"/>
      <c r="C942" s="167"/>
      <c r="D942" s="103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5"/>
      <c r="T942" s="105"/>
    </row>
    <row r="943" spans="1:20" ht="13.2">
      <c r="A943" s="166"/>
      <c r="B943" s="166"/>
      <c r="C943" s="167"/>
      <c r="D943" s="103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5"/>
      <c r="T943" s="105"/>
    </row>
    <row r="944" spans="1:20" ht="13.2">
      <c r="A944" s="166"/>
      <c r="B944" s="166"/>
      <c r="C944" s="167"/>
      <c r="D944" s="103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5"/>
      <c r="T944" s="105"/>
    </row>
    <row r="945" spans="1:20" ht="13.2">
      <c r="A945" s="166"/>
      <c r="B945" s="166"/>
      <c r="C945" s="167"/>
      <c r="D945" s="103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5"/>
      <c r="T945" s="105"/>
    </row>
    <row r="946" spans="1:20" ht="13.2">
      <c r="A946" s="166"/>
      <c r="B946" s="166"/>
      <c r="C946" s="167"/>
      <c r="D946" s="103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5"/>
      <c r="T946" s="105"/>
    </row>
    <row r="947" spans="1:20" ht="13.2">
      <c r="A947" s="166"/>
      <c r="B947" s="166"/>
      <c r="C947" s="167"/>
      <c r="D947" s="103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5"/>
      <c r="T947" s="105"/>
    </row>
    <row r="948" spans="1:20" ht="13.2">
      <c r="A948" s="166"/>
      <c r="B948" s="166"/>
      <c r="C948" s="167"/>
      <c r="D948" s="103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5"/>
      <c r="T948" s="105"/>
    </row>
    <row r="949" spans="1:20" ht="13.2">
      <c r="A949" s="166"/>
      <c r="B949" s="166"/>
      <c r="C949" s="167"/>
      <c r="D949" s="103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5"/>
      <c r="T949" s="105"/>
    </row>
    <row r="950" spans="1:20" ht="13.2">
      <c r="A950" s="166"/>
      <c r="B950" s="166"/>
      <c r="C950" s="167"/>
      <c r="D950" s="103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5"/>
      <c r="T950" s="105"/>
    </row>
    <row r="951" spans="1:20" ht="13.2">
      <c r="A951" s="166"/>
      <c r="B951" s="166"/>
      <c r="C951" s="167"/>
      <c r="D951" s="103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5"/>
      <c r="T951" s="105"/>
    </row>
    <row r="952" spans="1:20" ht="13.2">
      <c r="A952" s="166"/>
      <c r="B952" s="166"/>
      <c r="C952" s="167"/>
      <c r="D952" s="103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5"/>
      <c r="T952" s="105"/>
    </row>
    <row r="953" spans="1:20" ht="13.2">
      <c r="A953" s="166"/>
      <c r="B953" s="166"/>
      <c r="C953" s="167"/>
      <c r="D953" s="103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5"/>
      <c r="T953" s="105"/>
    </row>
    <row r="954" spans="1:20" ht="13.2">
      <c r="A954" s="166"/>
      <c r="B954" s="166"/>
      <c r="C954" s="167"/>
      <c r="D954" s="103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5"/>
      <c r="T954" s="105"/>
    </row>
    <row r="955" spans="1:20" ht="13.2">
      <c r="A955" s="166"/>
      <c r="B955" s="166"/>
      <c r="C955" s="167"/>
      <c r="D955" s="103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5"/>
      <c r="T955" s="105"/>
    </row>
    <row r="956" spans="1:20" ht="13.2">
      <c r="A956" s="166"/>
      <c r="B956" s="166"/>
      <c r="C956" s="167"/>
      <c r="D956" s="103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5"/>
      <c r="T956" s="105"/>
    </row>
    <row r="957" spans="1:20" ht="13.2">
      <c r="A957" s="166"/>
      <c r="B957" s="166"/>
      <c r="C957" s="167"/>
      <c r="D957" s="103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5"/>
      <c r="T957" s="105"/>
    </row>
    <row r="958" spans="1:20" ht="13.2">
      <c r="A958" s="166"/>
      <c r="B958" s="166"/>
      <c r="C958" s="167"/>
      <c r="D958" s="103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5"/>
      <c r="T958" s="105"/>
    </row>
    <row r="959" spans="1:20" ht="13.2">
      <c r="A959" s="166"/>
      <c r="B959" s="166"/>
      <c r="C959" s="167"/>
      <c r="D959" s="103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5"/>
      <c r="T959" s="105"/>
    </row>
    <row r="960" spans="1:20" ht="13.2">
      <c r="A960" s="166"/>
      <c r="B960" s="166"/>
      <c r="C960" s="167"/>
      <c r="D960" s="103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5"/>
      <c r="T960" s="105"/>
    </row>
    <row r="961" spans="1:20" ht="13.2">
      <c r="A961" s="166"/>
      <c r="B961" s="166"/>
      <c r="C961" s="167"/>
      <c r="D961" s="103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5"/>
      <c r="T961" s="105"/>
    </row>
    <row r="962" spans="1:20" ht="13.2">
      <c r="A962" s="166"/>
      <c r="B962" s="166"/>
      <c r="C962" s="167"/>
      <c r="D962" s="103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5"/>
      <c r="T962" s="105"/>
    </row>
    <row r="963" spans="1:20" ht="13.2">
      <c r="A963" s="166"/>
      <c r="B963" s="166"/>
      <c r="C963" s="167"/>
      <c r="D963" s="103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5"/>
      <c r="T963" s="105"/>
    </row>
    <row r="964" spans="1:20" ht="13.2">
      <c r="A964" s="166"/>
      <c r="B964" s="166"/>
      <c r="C964" s="167"/>
      <c r="D964" s="103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5"/>
      <c r="T964" s="105"/>
    </row>
    <row r="965" spans="1:20" ht="13.2">
      <c r="A965" s="166"/>
      <c r="B965" s="166"/>
      <c r="C965" s="167"/>
      <c r="D965" s="103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5"/>
      <c r="T965" s="105"/>
    </row>
    <row r="966" spans="1:20" ht="13.2">
      <c r="A966" s="166"/>
      <c r="B966" s="166"/>
      <c r="C966" s="167"/>
      <c r="D966" s="103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5"/>
      <c r="T966" s="105"/>
    </row>
    <row r="967" spans="1:20" ht="13.2">
      <c r="A967" s="166"/>
      <c r="B967" s="166"/>
      <c r="C967" s="167"/>
      <c r="D967" s="103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5"/>
      <c r="T967" s="105"/>
    </row>
    <row r="968" spans="1:20" ht="13.2">
      <c r="A968" s="166"/>
      <c r="B968" s="166"/>
      <c r="C968" s="167"/>
      <c r="D968" s="103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5"/>
      <c r="T968" s="105"/>
    </row>
    <row r="969" spans="1:20" ht="13.2">
      <c r="A969" s="166"/>
      <c r="B969" s="166"/>
      <c r="C969" s="167"/>
      <c r="D969" s="103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5"/>
      <c r="T969" s="105"/>
    </row>
    <row r="970" spans="1:20" ht="13.2">
      <c r="A970" s="166"/>
      <c r="B970" s="166"/>
      <c r="C970" s="167"/>
      <c r="D970" s="103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5"/>
      <c r="T970" s="105"/>
    </row>
    <row r="971" spans="1:20" ht="13.2">
      <c r="A971" s="166"/>
      <c r="B971" s="166"/>
      <c r="C971" s="167"/>
      <c r="D971" s="103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5"/>
      <c r="T971" s="105"/>
    </row>
    <row r="972" spans="1:20" ht="13.2">
      <c r="A972" s="166"/>
      <c r="B972" s="166"/>
      <c r="C972" s="167"/>
      <c r="D972" s="103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5"/>
      <c r="T972" s="105"/>
    </row>
    <row r="973" spans="1:20" ht="13.2">
      <c r="A973" s="166"/>
      <c r="B973" s="166"/>
      <c r="C973" s="167"/>
      <c r="D973" s="103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5"/>
      <c r="T973" s="105"/>
    </row>
    <row r="974" spans="1:20" ht="13.2">
      <c r="A974" s="166"/>
      <c r="B974" s="166"/>
      <c r="C974" s="167"/>
      <c r="D974" s="103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5"/>
      <c r="T974" s="105"/>
    </row>
    <row r="975" spans="1:20" ht="13.2">
      <c r="A975" s="166"/>
      <c r="B975" s="166"/>
      <c r="C975" s="167"/>
      <c r="D975" s="103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5"/>
      <c r="T975" s="105"/>
    </row>
    <row r="976" spans="1:20" ht="13.2">
      <c r="A976" s="166"/>
      <c r="B976" s="166"/>
      <c r="C976" s="167"/>
      <c r="D976" s="103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5"/>
      <c r="T976" s="105"/>
    </row>
    <row r="977" spans="1:20" ht="13.2">
      <c r="A977" s="166"/>
      <c r="B977" s="166"/>
      <c r="C977" s="167"/>
      <c r="D977" s="103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5"/>
      <c r="T977" s="105"/>
    </row>
    <row r="978" spans="1:20" ht="13.2">
      <c r="A978" s="166"/>
      <c r="B978" s="166"/>
      <c r="C978" s="167"/>
      <c r="D978" s="103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5"/>
      <c r="T978" s="105"/>
    </row>
    <row r="979" spans="1:20" ht="13.2">
      <c r="A979" s="166"/>
      <c r="B979" s="166"/>
      <c r="C979" s="167"/>
      <c r="D979" s="103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5"/>
      <c r="T979" s="105"/>
    </row>
    <row r="980" spans="1:20" ht="13.2">
      <c r="A980" s="166"/>
      <c r="B980" s="166"/>
      <c r="C980" s="167"/>
      <c r="D980" s="103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5"/>
      <c r="T980" s="105"/>
    </row>
    <row r="981" spans="1:20" ht="13.2">
      <c r="A981" s="166"/>
      <c r="B981" s="166"/>
      <c r="C981" s="167"/>
      <c r="D981" s="103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5"/>
      <c r="T981" s="105"/>
    </row>
    <row r="982" spans="1:20" ht="13.2">
      <c r="A982" s="166"/>
      <c r="B982" s="166"/>
      <c r="C982" s="167"/>
      <c r="D982" s="103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5"/>
      <c r="T982" s="105"/>
    </row>
    <row r="983" spans="1:20" ht="13.2">
      <c r="A983" s="166"/>
      <c r="B983" s="166"/>
      <c r="C983" s="167"/>
      <c r="D983" s="103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5"/>
      <c r="T983" s="105"/>
    </row>
    <row r="984" spans="1:20" ht="13.2">
      <c r="A984" s="166"/>
      <c r="B984" s="166"/>
      <c r="C984" s="167"/>
      <c r="D984" s="103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5"/>
      <c r="T984" s="105"/>
    </row>
    <row r="985" spans="1:20" ht="13.2">
      <c r="A985" s="166"/>
      <c r="B985" s="166"/>
      <c r="C985" s="167"/>
      <c r="D985" s="103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5"/>
      <c r="T985" s="105"/>
    </row>
    <row r="986" spans="1:20" ht="13.2">
      <c r="A986" s="166"/>
      <c r="B986" s="166"/>
      <c r="C986" s="167"/>
      <c r="D986" s="103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5"/>
      <c r="T986" s="105"/>
    </row>
    <row r="987" spans="1:20" ht="13.2">
      <c r="A987" s="166"/>
      <c r="B987" s="166"/>
      <c r="C987" s="167"/>
      <c r="D987" s="103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5"/>
      <c r="T987" s="105"/>
    </row>
    <row r="988" spans="1:20" ht="13.2">
      <c r="A988" s="166"/>
      <c r="B988" s="166"/>
      <c r="C988" s="167"/>
      <c r="D988" s="103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5"/>
      <c r="T988" s="105"/>
    </row>
    <row r="989" spans="1:20" ht="13.2">
      <c r="A989" s="166"/>
      <c r="B989" s="166"/>
      <c r="C989" s="167"/>
      <c r="D989" s="103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5"/>
      <c r="T989" s="105"/>
    </row>
    <row r="990" spans="1:20" ht="13.2">
      <c r="A990" s="166"/>
      <c r="B990" s="166"/>
      <c r="C990" s="167"/>
      <c r="D990" s="103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5"/>
      <c r="T990" s="105"/>
    </row>
    <row r="991" spans="1:20" ht="13.2">
      <c r="A991" s="166"/>
      <c r="B991" s="166"/>
      <c r="C991" s="167"/>
      <c r="D991" s="103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5"/>
      <c r="T991" s="105"/>
    </row>
    <row r="992" spans="1:20" ht="13.2">
      <c r="A992" s="166"/>
      <c r="B992" s="166"/>
      <c r="C992" s="167"/>
      <c r="D992" s="103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5"/>
      <c r="T992" s="105"/>
    </row>
    <row r="993" spans="1:20" ht="13.2">
      <c r="A993" s="166"/>
      <c r="B993" s="166"/>
      <c r="C993" s="167"/>
      <c r="D993" s="103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5"/>
      <c r="T993" s="105"/>
    </row>
    <row r="994" spans="1:20" ht="13.2">
      <c r="A994" s="166"/>
      <c r="B994" s="166"/>
      <c r="C994" s="167"/>
      <c r="D994" s="103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5"/>
      <c r="T994" s="105"/>
    </row>
    <row r="995" spans="1:20" ht="13.2">
      <c r="A995" s="166"/>
      <c r="B995" s="166"/>
      <c r="C995" s="167"/>
      <c r="D995" s="103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5"/>
      <c r="T995" s="105"/>
    </row>
    <row r="996" spans="1:20" ht="13.2">
      <c r="A996" s="166"/>
      <c r="B996" s="166"/>
      <c r="C996" s="167"/>
      <c r="D996" s="103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5"/>
      <c r="T996" s="105"/>
    </row>
    <row r="997" spans="1:20" ht="13.2">
      <c r="A997" s="166"/>
      <c r="B997" s="166"/>
      <c r="C997" s="167"/>
      <c r="D997" s="103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5"/>
      <c r="T997" s="105"/>
    </row>
    <row r="998" spans="1:20" ht="13.2">
      <c r="A998" s="166"/>
      <c r="B998" s="166"/>
      <c r="C998" s="167"/>
      <c r="D998" s="103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5"/>
      <c r="T998" s="105"/>
    </row>
    <row r="999" spans="1:20" ht="13.2">
      <c r="A999" s="166"/>
      <c r="B999" s="166"/>
      <c r="C999" s="167"/>
      <c r="D999" s="103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5"/>
      <c r="T999" s="105"/>
    </row>
    <row r="1000" spans="1:20" ht="13.2">
      <c r="A1000" s="166"/>
      <c r="B1000" s="166"/>
      <c r="C1000" s="167"/>
      <c r="D1000" s="103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5"/>
      <c r="T1000" s="105"/>
    </row>
    <row r="1001" spans="1:20" ht="13.2">
      <c r="A1001" s="166"/>
      <c r="B1001" s="166"/>
      <c r="C1001" s="167"/>
      <c r="D1001" s="103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5"/>
      <c r="T1001" s="105"/>
    </row>
    <row r="1002" spans="1:20" ht="13.2">
      <c r="A1002" s="166"/>
      <c r="B1002" s="166"/>
      <c r="C1002" s="167"/>
      <c r="D1002" s="103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5"/>
      <c r="T1002" s="105"/>
    </row>
    <row r="1003" spans="1:20" ht="13.2">
      <c r="A1003" s="166"/>
      <c r="B1003" s="166"/>
      <c r="C1003" s="167"/>
      <c r="D1003" s="103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5"/>
      <c r="T1003" s="105"/>
    </row>
    <row r="1004" spans="1:20" ht="13.2">
      <c r="A1004" s="166"/>
      <c r="B1004" s="166"/>
      <c r="C1004" s="167"/>
      <c r="D1004" s="103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5"/>
      <c r="T1004" s="105"/>
    </row>
    <row r="1005" spans="1:20" ht="13.2">
      <c r="A1005" s="166"/>
      <c r="B1005" s="166"/>
      <c r="C1005" s="167"/>
      <c r="D1005" s="103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5"/>
      <c r="T1005" s="105"/>
    </row>
    <row r="1006" spans="1:20" ht="13.2">
      <c r="A1006" s="166"/>
      <c r="B1006" s="166"/>
      <c r="C1006" s="167"/>
      <c r="D1006" s="103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5"/>
      <c r="T1006" s="105"/>
    </row>
    <row r="1007" spans="1:20" ht="13.2">
      <c r="A1007" s="166"/>
      <c r="B1007" s="166"/>
      <c r="C1007" s="167"/>
      <c r="D1007" s="103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5"/>
      <c r="T1007" s="105"/>
    </row>
    <row r="1008" spans="1:20" ht="13.2">
      <c r="A1008" s="166"/>
      <c r="B1008" s="166"/>
      <c r="C1008" s="167"/>
      <c r="D1008" s="103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5"/>
      <c r="T1008" s="105"/>
    </row>
    <row r="1009" spans="1:20" ht="13.2">
      <c r="A1009" s="166"/>
      <c r="B1009" s="166"/>
      <c r="C1009" s="167"/>
      <c r="D1009" s="103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5"/>
      <c r="T1009" s="105"/>
    </row>
    <row r="1010" spans="1:20" ht="13.2">
      <c r="A1010" s="166"/>
      <c r="B1010" s="166"/>
      <c r="C1010" s="167"/>
      <c r="D1010" s="103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5"/>
      <c r="T1010" s="105"/>
    </row>
    <row r="1011" spans="1:20" ht="13.2">
      <c r="A1011" s="166"/>
      <c r="B1011" s="166"/>
      <c r="C1011" s="167"/>
      <c r="D1011" s="103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5"/>
      <c r="T1011" s="105"/>
    </row>
    <row r="1012" spans="1:20" ht="13.2">
      <c r="A1012" s="166"/>
      <c r="B1012" s="166"/>
      <c r="C1012" s="167"/>
      <c r="D1012" s="103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5"/>
      <c r="T1012" s="105"/>
    </row>
    <row r="1013" spans="1:20" ht="13.2">
      <c r="A1013" s="166"/>
      <c r="B1013" s="166"/>
      <c r="C1013" s="167"/>
      <c r="D1013" s="103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5"/>
      <c r="T1013" s="105"/>
    </row>
    <row r="1014" spans="1:20" ht="13.2">
      <c r="A1014" s="166"/>
      <c r="B1014" s="166"/>
      <c r="C1014" s="167"/>
      <c r="D1014" s="103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5"/>
      <c r="T1014" s="105"/>
    </row>
  </sheetData>
  <mergeCells count="14">
    <mergeCell ref="I188:J188"/>
    <mergeCell ref="I190:J190"/>
    <mergeCell ref="D1:R1"/>
    <mergeCell ref="D3:R3"/>
    <mergeCell ref="D16:R16"/>
    <mergeCell ref="D63:R63"/>
    <mergeCell ref="D66:R66"/>
    <mergeCell ref="D69:R69"/>
    <mergeCell ref="D156:R156"/>
    <mergeCell ref="D159:R159"/>
    <mergeCell ref="D167:R167"/>
    <mergeCell ref="D178:R178"/>
    <mergeCell ref="D181:R181"/>
    <mergeCell ref="D184:R18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T1014"/>
  <sheetViews>
    <sheetView workbookViewId="0">
      <pane ySplit="5" topLeftCell="A6" activePane="bottomLeft" state="frozen"/>
      <selection pane="bottomLeft" activeCell="G7" sqref="G7"/>
    </sheetView>
  </sheetViews>
  <sheetFormatPr defaultColWidth="12.5546875" defaultRowHeight="15.75" customHeight="1" outlineLevelRow="1" outlineLevelCol="1"/>
  <cols>
    <col min="1" max="1" width="12.44140625" hidden="1" customWidth="1" outlineLevel="1"/>
    <col min="2" max="2" width="11.33203125" hidden="1" customWidth="1" outlineLevel="1"/>
    <col min="3" max="3" width="13.5546875" hidden="1" customWidth="1" outlineLevel="1"/>
    <col min="4" max="4" width="38.5546875" customWidth="1" collapsed="1"/>
    <col min="5" max="5" width="14.33203125" customWidth="1"/>
    <col min="6" max="6" width="12.88671875" customWidth="1"/>
  </cols>
  <sheetData>
    <row r="1" spans="1:20" ht="17.399999999999999">
      <c r="A1" s="135"/>
      <c r="B1" s="135"/>
      <c r="C1" s="136"/>
      <c r="D1" s="345" t="str">
        <f>'4611010'!D1</f>
        <v>Розрахунок до кошторису по загальному фонду на 2024 рік по галузі "Освіта" Подільського району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54"/>
      <c r="T1" s="54"/>
    </row>
    <row r="2" spans="1:20" ht="13.8">
      <c r="A2" s="137"/>
      <c r="B2" s="137"/>
      <c r="C2" s="138"/>
      <c r="D2" s="55"/>
      <c r="E2" s="56"/>
      <c r="F2" s="56"/>
      <c r="G2" s="56"/>
      <c r="H2" s="56"/>
      <c r="I2" s="56"/>
      <c r="J2" s="56"/>
      <c r="K2" s="56"/>
      <c r="L2" s="56"/>
      <c r="M2" s="56"/>
      <c r="N2" s="57"/>
      <c r="O2" s="57"/>
      <c r="P2" s="57"/>
      <c r="Q2" s="57"/>
      <c r="R2" s="57"/>
      <c r="S2" s="58"/>
      <c r="T2" s="58"/>
    </row>
    <row r="3" spans="1:20" ht="13.8">
      <c r="A3" s="137"/>
      <c r="B3" s="137"/>
      <c r="C3" s="138"/>
      <c r="D3" s="346" t="s">
        <v>326</v>
      </c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58"/>
      <c r="T3" s="58"/>
    </row>
    <row r="4" spans="1:20" ht="13.8">
      <c r="A4" s="137"/>
      <c r="B4" s="137"/>
      <c r="C4" s="138"/>
      <c r="D4" s="55"/>
      <c r="E4" s="56"/>
      <c r="F4" s="56"/>
      <c r="G4" s="56"/>
      <c r="H4" s="56"/>
      <c r="I4" s="56"/>
      <c r="J4" s="56"/>
      <c r="K4" s="56"/>
      <c r="L4" s="56"/>
      <c r="M4" s="56"/>
      <c r="N4" s="57"/>
      <c r="O4" s="57"/>
      <c r="P4" s="57"/>
      <c r="Q4" s="57"/>
      <c r="R4" s="57" t="s">
        <v>1</v>
      </c>
      <c r="S4" s="58"/>
      <c r="T4" s="58"/>
    </row>
    <row r="5" spans="1:20" ht="27.6">
      <c r="A5" s="139"/>
      <c r="B5" s="139"/>
      <c r="C5" s="140" t="s">
        <v>241</v>
      </c>
      <c r="D5" s="182" t="s">
        <v>2</v>
      </c>
      <c r="E5" s="183" t="s">
        <v>327</v>
      </c>
      <c r="F5" s="183" t="s">
        <v>259</v>
      </c>
      <c r="G5" s="183" t="s">
        <v>260</v>
      </c>
      <c r="H5" s="183" t="s">
        <v>261</v>
      </c>
      <c r="I5" s="183" t="s">
        <v>262</v>
      </c>
      <c r="J5" s="183" t="s">
        <v>263</v>
      </c>
      <c r="K5" s="183" t="s">
        <v>264</v>
      </c>
      <c r="L5" s="183" t="s">
        <v>265</v>
      </c>
      <c r="M5" s="183" t="s">
        <v>266</v>
      </c>
      <c r="N5" s="183" t="s">
        <v>267</v>
      </c>
      <c r="O5" s="183" t="s">
        <v>268</v>
      </c>
      <c r="P5" s="183" t="s">
        <v>269</v>
      </c>
      <c r="Q5" s="183" t="s">
        <v>270</v>
      </c>
      <c r="R5" s="59" t="s">
        <v>13</v>
      </c>
      <c r="S5" s="58"/>
      <c r="T5" s="58"/>
    </row>
    <row r="6" spans="1:20" ht="15.6">
      <c r="A6" s="142"/>
      <c r="B6" s="142"/>
      <c r="C6" s="143"/>
      <c r="D6" s="144" t="s">
        <v>242</v>
      </c>
      <c r="E6" s="145" t="e">
        <f t="shared" ref="E6:R6" si="0">E7+E8</f>
        <v>#REF!</v>
      </c>
      <c r="F6" s="145">
        <f t="shared" si="0"/>
        <v>800.75900000000001</v>
      </c>
      <c r="G6" s="145">
        <f t="shared" si="0"/>
        <v>857.55899999999997</v>
      </c>
      <c r="H6" s="145">
        <f t="shared" si="0"/>
        <v>971.01599999999996</v>
      </c>
      <c r="I6" s="145">
        <f t="shared" si="0"/>
        <v>888.77500000000009</v>
      </c>
      <c r="J6" s="145">
        <f t="shared" si="0"/>
        <v>818.18200000000002</v>
      </c>
      <c r="K6" s="145">
        <f t="shared" si="0"/>
        <v>1051.9349999999999</v>
      </c>
      <c r="L6" s="145">
        <f t="shared" si="0"/>
        <v>764.81200000000001</v>
      </c>
      <c r="M6" s="145">
        <f t="shared" si="0"/>
        <v>748.66500000000008</v>
      </c>
      <c r="N6" s="145">
        <f t="shared" si="0"/>
        <v>1008.06</v>
      </c>
      <c r="O6" s="145">
        <f t="shared" si="0"/>
        <v>822.7650000000001</v>
      </c>
      <c r="P6" s="145">
        <f t="shared" si="0"/>
        <v>823.25000000000011</v>
      </c>
      <c r="Q6" s="145">
        <f t="shared" si="0"/>
        <v>803.928</v>
      </c>
      <c r="R6" s="145">
        <f t="shared" si="0"/>
        <v>10359.706000000002</v>
      </c>
      <c r="S6" s="65" t="e">
        <f>#REF!</f>
        <v>#REF!</v>
      </c>
      <c r="T6" s="65" t="e">
        <f>S6-E6</f>
        <v>#REF!</v>
      </c>
    </row>
    <row r="7" spans="1:20" ht="15.6">
      <c r="A7" s="142" t="s">
        <v>243</v>
      </c>
      <c r="B7" s="142">
        <f>1465503.625</f>
        <v>1465503.625</v>
      </c>
      <c r="C7" s="147">
        <f>R7+R8</f>
        <v>10359.706000000002</v>
      </c>
      <c r="D7" s="63" t="s">
        <v>25</v>
      </c>
      <c r="E7" s="64" t="e">
        <f t="shared" ref="E7:Q7" si="1">E9+E10+E62+E65+E68+E155+E158+E166+E177+E180+E183+E186</f>
        <v>#REF!</v>
      </c>
      <c r="F7" s="64">
        <f t="shared" si="1"/>
        <v>679.92399999999998</v>
      </c>
      <c r="G7" s="64">
        <f t="shared" si="1"/>
        <v>758.52099999999996</v>
      </c>
      <c r="H7" s="64">
        <f t="shared" si="1"/>
        <v>852.11799999999994</v>
      </c>
      <c r="I7" s="64">
        <f t="shared" si="1"/>
        <v>753.42100000000005</v>
      </c>
      <c r="J7" s="64">
        <f t="shared" si="1"/>
        <v>682.73900000000003</v>
      </c>
      <c r="K7" s="64">
        <f t="shared" si="1"/>
        <v>745.24</v>
      </c>
      <c r="L7" s="64">
        <f t="shared" si="1"/>
        <v>729.02200000000005</v>
      </c>
      <c r="M7" s="64">
        <f t="shared" si="1"/>
        <v>712.85700000000008</v>
      </c>
      <c r="N7" s="64">
        <f t="shared" si="1"/>
        <v>872.38599999999997</v>
      </c>
      <c r="O7" s="64">
        <f t="shared" si="1"/>
        <v>685.89200000000005</v>
      </c>
      <c r="P7" s="64">
        <f t="shared" si="1"/>
        <v>685.20200000000011</v>
      </c>
      <c r="Q7" s="64">
        <f t="shared" si="1"/>
        <v>668.28399999999999</v>
      </c>
      <c r="R7" s="66">
        <f t="shared" ref="R7:R12" si="2">SUM(F7:Q7)</f>
        <v>8825.6060000000016</v>
      </c>
      <c r="S7" s="30" t="e">
        <f t="shared" ref="S7:S62" si="3">M7+L7+K7+J7+I7+H7+G7+F7+E7</f>
        <v>#REF!</v>
      </c>
      <c r="T7" s="65" t="e">
        <f t="shared" ref="T7:T9" si="4">S7-R7</f>
        <v>#REF!</v>
      </c>
    </row>
    <row r="8" spans="1:20" ht="15.6">
      <c r="A8" s="142"/>
      <c r="B8" s="148">
        <f>395193.756+978.3</f>
        <v>396172.05599999998</v>
      </c>
      <c r="C8" s="148">
        <f>B7-C7</f>
        <v>1455143.919</v>
      </c>
      <c r="D8" s="63" t="s">
        <v>26</v>
      </c>
      <c r="E8" s="64" t="e">
        <f t="shared" ref="E8:P8" si="5">E11+E12+E179</f>
        <v>#REF!</v>
      </c>
      <c r="F8" s="64">
        <f t="shared" si="5"/>
        <v>120.83500000000001</v>
      </c>
      <c r="G8" s="64">
        <f t="shared" si="5"/>
        <v>99.038000000000011</v>
      </c>
      <c r="H8" s="64">
        <f t="shared" si="5"/>
        <v>118.898</v>
      </c>
      <c r="I8" s="64">
        <f t="shared" si="5"/>
        <v>135.35399999999998</v>
      </c>
      <c r="J8" s="64">
        <f t="shared" si="5"/>
        <v>135.44300000000001</v>
      </c>
      <c r="K8" s="64">
        <f t="shared" si="5"/>
        <v>306.69499999999999</v>
      </c>
      <c r="L8" s="64">
        <f t="shared" si="5"/>
        <v>35.79</v>
      </c>
      <c r="M8" s="64">
        <f t="shared" si="5"/>
        <v>35.808</v>
      </c>
      <c r="N8" s="64">
        <f t="shared" si="5"/>
        <v>135.67400000000001</v>
      </c>
      <c r="O8" s="64">
        <f t="shared" si="5"/>
        <v>136.87299999999999</v>
      </c>
      <c r="P8" s="64">
        <f t="shared" si="5"/>
        <v>138.048</v>
      </c>
      <c r="Q8" s="64">
        <f>Q11+Q12+Q179+Q36</f>
        <v>135.64400000000001</v>
      </c>
      <c r="R8" s="66">
        <f t="shared" si="2"/>
        <v>1534.1</v>
      </c>
      <c r="S8" s="30" t="e">
        <f t="shared" si="3"/>
        <v>#REF!</v>
      </c>
      <c r="T8" s="65" t="e">
        <f t="shared" si="4"/>
        <v>#REF!</v>
      </c>
    </row>
    <row r="9" spans="1:20" ht="15.6">
      <c r="A9" s="142">
        <f>F9+G9+H9+I9+J9+K9+L9</f>
        <v>3593.1489999999999</v>
      </c>
      <c r="B9" s="148">
        <f t="shared" ref="B9:B12" si="6">R9-C9</f>
        <v>-596255.98399999994</v>
      </c>
      <c r="C9" s="142">
        <v>602584.53399999999</v>
      </c>
      <c r="D9" s="67" t="s">
        <v>27</v>
      </c>
      <c r="E9" s="68" t="e">
        <f>#REF!</f>
        <v>#REF!</v>
      </c>
      <c r="F9" s="68">
        <v>447.68799999999999</v>
      </c>
      <c r="G9" s="68">
        <v>570.85299999999995</v>
      </c>
      <c r="H9" s="68">
        <v>447.68799999999999</v>
      </c>
      <c r="I9" s="68">
        <v>457.58800000000002</v>
      </c>
      <c r="J9" s="68">
        <v>519.17100000000005</v>
      </c>
      <c r="K9" s="68">
        <v>581.572</v>
      </c>
      <c r="L9" s="68">
        <v>568.58900000000006</v>
      </c>
      <c r="M9" s="68">
        <v>568.58900000000006</v>
      </c>
      <c r="N9" s="68">
        <v>645.78700000000003</v>
      </c>
      <c r="O9" s="68">
        <v>507.00700000000001</v>
      </c>
      <c r="P9" s="68">
        <v>507.00700000000001</v>
      </c>
      <c r="Q9" s="68">
        <v>507.01100000000002</v>
      </c>
      <c r="R9" s="66">
        <f t="shared" si="2"/>
        <v>6328.55</v>
      </c>
      <c r="S9" s="30" t="e">
        <f t="shared" si="3"/>
        <v>#REF!</v>
      </c>
      <c r="T9" s="65" t="e">
        <f t="shared" si="4"/>
        <v>#REF!</v>
      </c>
    </row>
    <row r="10" spans="1:20" ht="15.6">
      <c r="A10" s="142"/>
      <c r="B10" s="148">
        <f t="shared" si="6"/>
        <v>-131176.598</v>
      </c>
      <c r="C10" s="142">
        <v>132568.598</v>
      </c>
      <c r="D10" s="70" t="s">
        <v>28</v>
      </c>
      <c r="E10" s="68" t="e">
        <f>#REF!</f>
        <v>#REF!</v>
      </c>
      <c r="F10" s="66">
        <f t="shared" ref="F10:H10" si="7">ROUND(F9*0.22,0)</f>
        <v>98</v>
      </c>
      <c r="G10" s="66">
        <f t="shared" si="7"/>
        <v>126</v>
      </c>
      <c r="H10" s="66">
        <f t="shared" si="7"/>
        <v>98</v>
      </c>
      <c r="I10" s="66">
        <f>ROUND(I9*0.22,0)-1</f>
        <v>100</v>
      </c>
      <c r="J10" s="66">
        <f t="shared" ref="J10:Q10" si="8">ROUND(J9*0.22,0)</f>
        <v>114</v>
      </c>
      <c r="K10" s="66">
        <f t="shared" si="8"/>
        <v>128</v>
      </c>
      <c r="L10" s="66">
        <f t="shared" si="8"/>
        <v>125</v>
      </c>
      <c r="M10" s="66">
        <f t="shared" si="8"/>
        <v>125</v>
      </c>
      <c r="N10" s="66">
        <f t="shared" si="8"/>
        <v>142</v>
      </c>
      <c r="O10" s="66">
        <f t="shared" si="8"/>
        <v>112</v>
      </c>
      <c r="P10" s="66">
        <f t="shared" si="8"/>
        <v>112</v>
      </c>
      <c r="Q10" s="66">
        <f t="shared" si="8"/>
        <v>112</v>
      </c>
      <c r="R10" s="66">
        <f t="shared" si="2"/>
        <v>1392</v>
      </c>
      <c r="S10" s="30" t="e">
        <f t="shared" si="3"/>
        <v>#REF!</v>
      </c>
      <c r="T10" s="146"/>
    </row>
    <row r="11" spans="1:20" ht="15.6">
      <c r="A11" s="142"/>
      <c r="B11" s="148">
        <f t="shared" si="6"/>
        <v>-295884.3</v>
      </c>
      <c r="C11" s="142">
        <v>297141.7</v>
      </c>
      <c r="D11" s="67" t="s">
        <v>29</v>
      </c>
      <c r="E11" s="68" t="e">
        <f>#REF!</f>
        <v>#REF!</v>
      </c>
      <c r="F11" s="68">
        <v>99.045000000000002</v>
      </c>
      <c r="G11" s="68">
        <v>81.179000000000002</v>
      </c>
      <c r="H11" s="68">
        <v>97.456999999999994</v>
      </c>
      <c r="I11" s="68">
        <v>110.946</v>
      </c>
      <c r="J11" s="68">
        <v>111.01900000000001</v>
      </c>
      <c r="K11" s="68">
        <v>251.38900000000001</v>
      </c>
      <c r="L11" s="68">
        <v>29.335999999999999</v>
      </c>
      <c r="M11" s="68">
        <v>29.350999999999999</v>
      </c>
      <c r="N11" s="68">
        <v>111.208</v>
      </c>
      <c r="O11" s="68">
        <v>112.191</v>
      </c>
      <c r="P11" s="68">
        <v>113.154</v>
      </c>
      <c r="Q11" s="68">
        <v>111.125</v>
      </c>
      <c r="R11" s="66">
        <f t="shared" si="2"/>
        <v>1257.3999999999999</v>
      </c>
      <c r="S11" s="30" t="e">
        <f t="shared" si="3"/>
        <v>#REF!</v>
      </c>
      <c r="T11" s="65" t="e">
        <f t="shared" ref="T11:T12" si="9">S11-R11</f>
        <v>#REF!</v>
      </c>
    </row>
    <row r="12" spans="1:20" ht="15.6">
      <c r="A12" s="142"/>
      <c r="B12" s="148">
        <f t="shared" si="6"/>
        <v>-65094.474000000002</v>
      </c>
      <c r="C12" s="142">
        <v>65371.173999999999</v>
      </c>
      <c r="D12" s="70" t="s">
        <v>28</v>
      </c>
      <c r="E12" s="68" t="e">
        <f>#REF!</f>
        <v>#REF!</v>
      </c>
      <c r="F12" s="66">
        <v>21.79</v>
      </c>
      <c r="G12" s="66">
        <v>17.859000000000002</v>
      </c>
      <c r="H12" s="66">
        <v>21.440999999999999</v>
      </c>
      <c r="I12" s="66">
        <v>24.408000000000001</v>
      </c>
      <c r="J12" s="66">
        <v>24.423999999999999</v>
      </c>
      <c r="K12" s="66">
        <v>55.305999999999997</v>
      </c>
      <c r="L12" s="66">
        <v>6.4539999999999997</v>
      </c>
      <c r="M12" s="66">
        <v>6.4569999999999999</v>
      </c>
      <c r="N12" s="66">
        <v>24.466000000000001</v>
      </c>
      <c r="O12" s="66">
        <v>24.681999999999999</v>
      </c>
      <c r="P12" s="66">
        <v>24.893999999999998</v>
      </c>
      <c r="Q12" s="66">
        <v>24.518999999999998</v>
      </c>
      <c r="R12" s="66">
        <f t="shared" si="2"/>
        <v>276.7</v>
      </c>
      <c r="S12" s="30" t="e">
        <f t="shared" si="3"/>
        <v>#REF!</v>
      </c>
      <c r="T12" s="65" t="e">
        <f t="shared" si="9"/>
        <v>#REF!</v>
      </c>
    </row>
    <row r="13" spans="1:20" ht="15" hidden="1">
      <c r="A13" s="142">
        <f>A11-A12</f>
        <v>0</v>
      </c>
      <c r="B13" s="139"/>
      <c r="C13" s="140"/>
      <c r="D13" s="149"/>
      <c r="E13" s="150" t="e">
        <f>ПОТРЕБА_2024!B8+ПОТРЕБА_2024!B10</f>
        <v>#REF!</v>
      </c>
      <c r="F13" s="150" t="e">
        <f>ПОТРЕБА_2024!C8+ПОТРЕБА_2024!C10</f>
        <v>#REF!</v>
      </c>
      <c r="G13" s="150" t="e">
        <f>ПОТРЕБА_2024!D8+ПОТРЕБА_2024!D10</f>
        <v>#REF!</v>
      </c>
      <c r="H13" s="150" t="e">
        <f>ПОТРЕБА_2024!E8+ПОТРЕБА_2024!E10</f>
        <v>#REF!</v>
      </c>
      <c r="I13" s="150" t="e">
        <f>ПОТРЕБА_2024!F8+ПОТРЕБА_2024!F10</f>
        <v>#REF!</v>
      </c>
      <c r="J13" s="150" t="e">
        <f>ПОТРЕБА_2024!G8+ПОТРЕБА_2024!G10</f>
        <v>#REF!</v>
      </c>
      <c r="K13" s="150" t="e">
        <f>ПОТРЕБА_2024!H8+ПОТРЕБА_2024!H10</f>
        <v>#REF!</v>
      </c>
      <c r="L13" s="150" t="e">
        <f>ПОТРЕБА_2024!I8+ПОТРЕБА_2024!I10</f>
        <v>#REF!</v>
      </c>
      <c r="M13" s="150">
        <f>ПОТРЕБА_2024!J8+ПОТРЕБА_2024!J10</f>
        <v>0</v>
      </c>
      <c r="N13" s="149"/>
      <c r="O13" s="149"/>
      <c r="P13" s="149"/>
      <c r="Q13" s="149"/>
      <c r="R13" s="150" t="e">
        <f>ПОТРЕБА_2024!L8+ПОТРЕБА_2024!L10</f>
        <v>#REF!</v>
      </c>
      <c r="S13" s="30" t="e">
        <f t="shared" si="3"/>
        <v>#REF!</v>
      </c>
      <c r="T13" s="71"/>
    </row>
    <row r="14" spans="1:20" ht="13.8" hidden="1">
      <c r="A14" s="139" t="e">
        <f>A12/A13</f>
        <v>#DIV/0!</v>
      </c>
      <c r="B14" s="139"/>
      <c r="C14" s="140"/>
      <c r="D14" s="149"/>
      <c r="E14" s="150" t="e">
        <f t="shared" ref="E14:M14" si="10">E13-E9-E11</f>
        <v>#REF!</v>
      </c>
      <c r="F14" s="150" t="e">
        <f t="shared" si="10"/>
        <v>#REF!</v>
      </c>
      <c r="G14" s="150" t="e">
        <f t="shared" si="10"/>
        <v>#REF!</v>
      </c>
      <c r="H14" s="150" t="e">
        <f t="shared" si="10"/>
        <v>#REF!</v>
      </c>
      <c r="I14" s="150" t="e">
        <f t="shared" si="10"/>
        <v>#REF!</v>
      </c>
      <c r="J14" s="150" t="e">
        <f t="shared" si="10"/>
        <v>#REF!</v>
      </c>
      <c r="K14" s="150" t="e">
        <f t="shared" si="10"/>
        <v>#REF!</v>
      </c>
      <c r="L14" s="150" t="e">
        <f t="shared" si="10"/>
        <v>#REF!</v>
      </c>
      <c r="M14" s="150">
        <f t="shared" si="10"/>
        <v>-597.94000000000005</v>
      </c>
      <c r="N14" s="149"/>
      <c r="O14" s="149"/>
      <c r="P14" s="149"/>
      <c r="Q14" s="149"/>
      <c r="R14" s="150" t="e">
        <f>R9-R13</f>
        <v>#REF!</v>
      </c>
      <c r="S14" s="30" t="e">
        <f t="shared" si="3"/>
        <v>#REF!</v>
      </c>
      <c r="T14" s="71"/>
    </row>
    <row r="15" spans="1:20" ht="13.8" hidden="1">
      <c r="A15" s="139"/>
      <c r="B15" s="139"/>
      <c r="C15" s="140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71">
        <f t="shared" si="3"/>
        <v>0</v>
      </c>
      <c r="T15" s="71"/>
    </row>
    <row r="16" spans="1:20" ht="15" collapsed="1">
      <c r="A16" s="142">
        <f>F62+F65+F155+F177+F183+F186</f>
        <v>63.836000000000006</v>
      </c>
      <c r="B16" s="139"/>
      <c r="C16" s="140"/>
      <c r="D16" s="334" t="s">
        <v>30</v>
      </c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7"/>
      <c r="S16" s="71">
        <f t="shared" si="3"/>
        <v>0</v>
      </c>
      <c r="T16" s="71"/>
    </row>
    <row r="17" spans="1:20" ht="13.8" hidden="1" outlineLevel="1">
      <c r="A17" s="151"/>
      <c r="B17" s="151"/>
      <c r="C17" s="152"/>
      <c r="D17" s="28" t="s">
        <v>31</v>
      </c>
      <c r="E17" s="72" t="e">
        <f>#REF!</f>
        <v>#REF!</v>
      </c>
      <c r="F17" s="73"/>
      <c r="G17" s="73"/>
      <c r="H17" s="73"/>
      <c r="I17" s="73"/>
      <c r="J17" s="73"/>
      <c r="K17" s="73"/>
      <c r="L17" s="73"/>
      <c r="M17" s="73"/>
      <c r="N17" s="74"/>
      <c r="O17" s="74"/>
      <c r="P17" s="74"/>
      <c r="Q17" s="74"/>
      <c r="R17" s="29">
        <f t="shared" ref="R17:R61" si="11">SUM(F17:Q17)</f>
        <v>0</v>
      </c>
      <c r="S17" s="30" t="e">
        <f t="shared" si="3"/>
        <v>#REF!</v>
      </c>
      <c r="T17" s="30" t="e">
        <f t="shared" ref="T17:T19" si="12">S17-R17</f>
        <v>#REF!</v>
      </c>
    </row>
    <row r="18" spans="1:20" ht="13.8" hidden="1" outlineLevel="1">
      <c r="A18" s="151"/>
      <c r="B18" s="151"/>
      <c r="C18" s="152"/>
      <c r="D18" s="28" t="s">
        <v>32</v>
      </c>
      <c r="E18" s="72" t="e">
        <f>#REF!</f>
        <v>#REF!</v>
      </c>
      <c r="F18" s="73"/>
      <c r="G18" s="73"/>
      <c r="H18" s="73"/>
      <c r="I18" s="73"/>
      <c r="J18" s="73"/>
      <c r="K18" s="73"/>
      <c r="L18" s="73"/>
      <c r="M18" s="73"/>
      <c r="N18" s="74"/>
      <c r="O18" s="74"/>
      <c r="P18" s="74"/>
      <c r="Q18" s="74"/>
      <c r="R18" s="29">
        <f t="shared" si="11"/>
        <v>0</v>
      </c>
      <c r="S18" s="30" t="e">
        <f t="shared" si="3"/>
        <v>#REF!</v>
      </c>
      <c r="T18" s="30" t="e">
        <f t="shared" si="12"/>
        <v>#REF!</v>
      </c>
    </row>
    <row r="19" spans="1:20" ht="13.8" hidden="1" outlineLevel="1">
      <c r="A19" s="151"/>
      <c r="B19" s="151"/>
      <c r="C19" s="152"/>
      <c r="D19" s="28" t="s">
        <v>290</v>
      </c>
      <c r="E19" s="72" t="e">
        <f>#REF!</f>
        <v>#REF!</v>
      </c>
      <c r="F19" s="75"/>
      <c r="G19" s="75"/>
      <c r="H19" s="73"/>
      <c r="I19" s="73"/>
      <c r="J19" s="73"/>
      <c r="K19" s="73"/>
      <c r="L19" s="73"/>
      <c r="M19" s="73"/>
      <c r="N19" s="74"/>
      <c r="O19" s="74"/>
      <c r="P19" s="74"/>
      <c r="Q19" s="74"/>
      <c r="R19" s="29">
        <f t="shared" si="11"/>
        <v>0</v>
      </c>
      <c r="S19" s="30" t="e">
        <f t="shared" si="3"/>
        <v>#REF!</v>
      </c>
      <c r="T19" s="30" t="e">
        <f t="shared" si="12"/>
        <v>#REF!</v>
      </c>
    </row>
    <row r="20" spans="1:20" ht="27.6" collapsed="1">
      <c r="A20" s="151"/>
      <c r="B20" s="151"/>
      <c r="C20" s="152"/>
      <c r="D20" s="28" t="s">
        <v>34</v>
      </c>
      <c r="E20" s="72" t="e">
        <f>#REF!</f>
        <v>#REF!</v>
      </c>
      <c r="F20" s="75"/>
      <c r="G20" s="75"/>
      <c r="H20" s="75"/>
      <c r="I20" s="75">
        <v>1.9</v>
      </c>
      <c r="J20" s="75"/>
      <c r="K20" s="73"/>
      <c r="L20" s="75"/>
      <c r="M20" s="73"/>
      <c r="N20" s="75"/>
      <c r="O20" s="75"/>
      <c r="P20" s="75">
        <v>1.7769999999999999</v>
      </c>
      <c r="Q20" s="75"/>
      <c r="R20" s="29">
        <f t="shared" si="11"/>
        <v>3.6769999999999996</v>
      </c>
      <c r="S20" s="30" t="e">
        <f t="shared" si="3"/>
        <v>#REF!</v>
      </c>
      <c r="T20" s="30" t="e">
        <f t="shared" ref="T20:T166" si="13">R20-E20</f>
        <v>#REF!</v>
      </c>
    </row>
    <row r="21" spans="1:20" ht="13.8" hidden="1" outlineLevel="1">
      <c r="A21" s="151"/>
      <c r="B21" s="151"/>
      <c r="C21" s="152"/>
      <c r="D21" s="28" t="s">
        <v>35</v>
      </c>
      <c r="E21" s="72" t="e">
        <f>#REF!</f>
        <v>#REF!</v>
      </c>
      <c r="F21" s="73"/>
      <c r="G21" s="73"/>
      <c r="H21" s="73"/>
      <c r="I21" s="73"/>
      <c r="J21" s="75"/>
      <c r="K21" s="75"/>
      <c r="L21" s="73"/>
      <c r="M21" s="73"/>
      <c r="N21" s="75"/>
      <c r="O21" s="75"/>
      <c r="P21" s="75"/>
      <c r="Q21" s="75"/>
      <c r="R21" s="29">
        <f t="shared" si="11"/>
        <v>0</v>
      </c>
      <c r="S21" s="30" t="e">
        <f t="shared" si="3"/>
        <v>#REF!</v>
      </c>
      <c r="T21" s="30" t="e">
        <f t="shared" si="13"/>
        <v>#REF!</v>
      </c>
    </row>
    <row r="22" spans="1:20" ht="13.8">
      <c r="A22" s="151"/>
      <c r="B22" s="151"/>
      <c r="C22" s="152"/>
      <c r="D22" s="28" t="s">
        <v>291</v>
      </c>
      <c r="E22" s="72" t="e">
        <f>#REF!</f>
        <v>#REF!</v>
      </c>
      <c r="F22" s="75"/>
      <c r="G22" s="75"/>
      <c r="H22" s="75">
        <v>8.58</v>
      </c>
      <c r="I22" s="75">
        <v>17.164999999999999</v>
      </c>
      <c r="J22" s="75"/>
      <c r="K22" s="75"/>
      <c r="L22" s="75">
        <v>17.164999999999999</v>
      </c>
      <c r="M22" s="73"/>
      <c r="N22" s="75">
        <v>17</v>
      </c>
      <c r="O22" s="75">
        <v>8.75</v>
      </c>
      <c r="P22" s="75"/>
      <c r="Q22" s="75"/>
      <c r="R22" s="29">
        <f t="shared" si="11"/>
        <v>68.66</v>
      </c>
      <c r="S22" s="30" t="e">
        <f t="shared" si="3"/>
        <v>#REF!</v>
      </c>
      <c r="T22" s="30" t="e">
        <f t="shared" si="13"/>
        <v>#REF!</v>
      </c>
    </row>
    <row r="23" spans="1:20" ht="13.8" collapsed="1">
      <c r="A23" s="151"/>
      <c r="B23" s="151"/>
      <c r="C23" s="152"/>
      <c r="D23" s="77" t="s">
        <v>37</v>
      </c>
      <c r="E23" s="72" t="e">
        <f>#REF!</f>
        <v>#REF!</v>
      </c>
      <c r="F23" s="75"/>
      <c r="G23" s="75"/>
      <c r="H23" s="75"/>
      <c r="I23" s="75">
        <v>3.8</v>
      </c>
      <c r="J23" s="75"/>
      <c r="K23" s="75"/>
      <c r="L23" s="75"/>
      <c r="M23" s="73"/>
      <c r="N23" s="75">
        <v>3.5310000000000001</v>
      </c>
      <c r="O23" s="75"/>
      <c r="P23" s="75"/>
      <c r="Q23" s="75"/>
      <c r="R23" s="29">
        <f t="shared" si="11"/>
        <v>7.3309999999999995</v>
      </c>
      <c r="S23" s="30" t="e">
        <f t="shared" si="3"/>
        <v>#REF!</v>
      </c>
      <c r="T23" s="30" t="e">
        <f t="shared" si="13"/>
        <v>#REF!</v>
      </c>
    </row>
    <row r="24" spans="1:20" ht="27.6" hidden="1" outlineLevel="1">
      <c r="A24" s="151"/>
      <c r="B24" s="151"/>
      <c r="C24" s="152"/>
      <c r="D24" s="28" t="s">
        <v>38</v>
      </c>
      <c r="E24" s="72" t="e">
        <f>#REF!</f>
        <v>#REF!</v>
      </c>
      <c r="F24" s="73"/>
      <c r="G24" s="75"/>
      <c r="H24" s="73"/>
      <c r="I24" s="73"/>
      <c r="J24" s="73"/>
      <c r="K24" s="73"/>
      <c r="L24" s="73"/>
      <c r="M24" s="73"/>
      <c r="N24" s="75"/>
      <c r="O24" s="75"/>
      <c r="P24" s="75"/>
      <c r="Q24" s="75"/>
      <c r="R24" s="29">
        <f t="shared" si="11"/>
        <v>0</v>
      </c>
      <c r="S24" s="30" t="e">
        <f t="shared" si="3"/>
        <v>#REF!</v>
      </c>
      <c r="T24" s="30" t="e">
        <f t="shared" si="13"/>
        <v>#REF!</v>
      </c>
    </row>
    <row r="25" spans="1:20" ht="13.8" hidden="1" outlineLevel="1">
      <c r="A25" s="151"/>
      <c r="B25" s="151"/>
      <c r="C25" s="152"/>
      <c r="D25" s="28" t="s">
        <v>292</v>
      </c>
      <c r="E25" s="72" t="e">
        <f>#REF!</f>
        <v>#REF!</v>
      </c>
      <c r="F25" s="75"/>
      <c r="G25" s="75"/>
      <c r="H25" s="75"/>
      <c r="I25" s="73"/>
      <c r="J25" s="75"/>
      <c r="K25" s="73"/>
      <c r="L25" s="73"/>
      <c r="M25" s="73"/>
      <c r="N25" s="75"/>
      <c r="O25" s="75"/>
      <c r="P25" s="75"/>
      <c r="Q25" s="75"/>
      <c r="R25" s="29">
        <f t="shared" si="11"/>
        <v>0</v>
      </c>
      <c r="S25" s="30" t="e">
        <f t="shared" si="3"/>
        <v>#REF!</v>
      </c>
      <c r="T25" s="30" t="e">
        <f t="shared" si="13"/>
        <v>#REF!</v>
      </c>
    </row>
    <row r="26" spans="1:20" ht="27.6" hidden="1" outlineLevel="1">
      <c r="A26" s="151"/>
      <c r="B26" s="151"/>
      <c r="C26" s="152"/>
      <c r="D26" s="28" t="s">
        <v>40</v>
      </c>
      <c r="E26" s="72" t="e">
        <f>#REF!</f>
        <v>#REF!</v>
      </c>
      <c r="F26" s="75"/>
      <c r="G26" s="75"/>
      <c r="H26" s="75"/>
      <c r="I26" s="73"/>
      <c r="J26" s="75"/>
      <c r="K26" s="73"/>
      <c r="L26" s="73"/>
      <c r="M26" s="73"/>
      <c r="N26" s="75"/>
      <c r="O26" s="75"/>
      <c r="P26" s="75"/>
      <c r="Q26" s="75"/>
      <c r="R26" s="29">
        <f t="shared" si="11"/>
        <v>0</v>
      </c>
      <c r="S26" s="30" t="e">
        <f t="shared" si="3"/>
        <v>#REF!</v>
      </c>
      <c r="T26" s="30" t="e">
        <f t="shared" si="13"/>
        <v>#REF!</v>
      </c>
    </row>
    <row r="27" spans="1:20" ht="13.8" hidden="1" outlineLevel="1">
      <c r="A27" s="151"/>
      <c r="B27" s="151"/>
      <c r="C27" s="152"/>
      <c r="D27" s="28" t="s">
        <v>41</v>
      </c>
      <c r="E27" s="72" t="e">
        <f>#REF!</f>
        <v>#REF!</v>
      </c>
      <c r="F27" s="153"/>
      <c r="G27" s="73"/>
      <c r="H27" s="73"/>
      <c r="I27" s="73"/>
      <c r="J27" s="75"/>
      <c r="K27" s="73"/>
      <c r="L27" s="73"/>
      <c r="M27" s="73"/>
      <c r="N27" s="75"/>
      <c r="O27" s="75"/>
      <c r="P27" s="75"/>
      <c r="Q27" s="75"/>
      <c r="R27" s="29">
        <f t="shared" si="11"/>
        <v>0</v>
      </c>
      <c r="S27" s="30" t="e">
        <f t="shared" si="3"/>
        <v>#REF!</v>
      </c>
      <c r="T27" s="30" t="e">
        <f t="shared" si="13"/>
        <v>#REF!</v>
      </c>
    </row>
    <row r="28" spans="1:20" ht="13.8" collapsed="1">
      <c r="A28" s="151"/>
      <c r="B28" s="151"/>
      <c r="C28" s="152"/>
      <c r="D28" s="28" t="s">
        <v>42</v>
      </c>
      <c r="E28" s="72" t="e">
        <f>#REF!</f>
        <v>#REF!</v>
      </c>
      <c r="F28" s="75"/>
      <c r="G28" s="75"/>
      <c r="H28" s="75">
        <v>15.9</v>
      </c>
      <c r="I28" s="73"/>
      <c r="J28" s="75"/>
      <c r="K28" s="75">
        <v>15.9</v>
      </c>
      <c r="L28" s="75"/>
      <c r="M28" s="73"/>
      <c r="N28" s="75">
        <v>16</v>
      </c>
      <c r="O28" s="75">
        <v>16.067</v>
      </c>
      <c r="P28" s="75"/>
      <c r="Q28" s="75"/>
      <c r="R28" s="29">
        <f t="shared" si="11"/>
        <v>63.866999999999997</v>
      </c>
      <c r="S28" s="30" t="e">
        <f t="shared" si="3"/>
        <v>#REF!</v>
      </c>
      <c r="T28" s="30" t="e">
        <f t="shared" si="13"/>
        <v>#REF!</v>
      </c>
    </row>
    <row r="29" spans="1:20" ht="13.8" hidden="1" outlineLevel="1">
      <c r="A29" s="151"/>
      <c r="B29" s="151"/>
      <c r="C29" s="152"/>
      <c r="D29" s="28" t="s">
        <v>43</v>
      </c>
      <c r="E29" s="72" t="e">
        <f>#REF!</f>
        <v>#REF!</v>
      </c>
      <c r="F29" s="154"/>
      <c r="G29" s="73"/>
      <c r="H29" s="73"/>
      <c r="I29" s="73"/>
      <c r="J29" s="73"/>
      <c r="K29" s="73"/>
      <c r="L29" s="73"/>
      <c r="M29" s="73"/>
      <c r="N29" s="75"/>
      <c r="O29" s="75"/>
      <c r="P29" s="75"/>
      <c r="Q29" s="75"/>
      <c r="R29" s="29">
        <f t="shared" si="11"/>
        <v>0</v>
      </c>
      <c r="S29" s="30" t="e">
        <f t="shared" si="3"/>
        <v>#REF!</v>
      </c>
      <c r="T29" s="30" t="e">
        <f t="shared" si="13"/>
        <v>#REF!</v>
      </c>
    </row>
    <row r="30" spans="1:20" ht="27.6" hidden="1" outlineLevel="1">
      <c r="A30" s="151"/>
      <c r="B30" s="151"/>
      <c r="C30" s="152"/>
      <c r="D30" s="28" t="s">
        <v>44</v>
      </c>
      <c r="E30" s="72" t="e">
        <f>#REF!</f>
        <v>#REF!</v>
      </c>
      <c r="F30" s="73"/>
      <c r="G30" s="73"/>
      <c r="H30" s="73"/>
      <c r="I30" s="73"/>
      <c r="J30" s="73"/>
      <c r="K30" s="73"/>
      <c r="L30" s="73"/>
      <c r="M30" s="73"/>
      <c r="N30" s="75"/>
      <c r="O30" s="75"/>
      <c r="P30" s="75"/>
      <c r="Q30" s="75"/>
      <c r="R30" s="29">
        <f t="shared" si="11"/>
        <v>0</v>
      </c>
      <c r="S30" s="30" t="e">
        <f t="shared" si="3"/>
        <v>#REF!</v>
      </c>
      <c r="T30" s="30" t="e">
        <f t="shared" si="13"/>
        <v>#REF!</v>
      </c>
    </row>
    <row r="31" spans="1:20" ht="13.8" hidden="1" outlineLevel="1">
      <c r="A31" s="151"/>
      <c r="B31" s="151"/>
      <c r="C31" s="152"/>
      <c r="D31" s="28" t="s">
        <v>45</v>
      </c>
      <c r="E31" s="72" t="e">
        <f>#REF!</f>
        <v>#REF!</v>
      </c>
      <c r="F31" s="153"/>
      <c r="G31" s="73"/>
      <c r="H31" s="73"/>
      <c r="I31" s="73"/>
      <c r="J31" s="73"/>
      <c r="K31" s="75"/>
      <c r="L31" s="73"/>
      <c r="M31" s="73"/>
      <c r="N31" s="75"/>
      <c r="O31" s="75"/>
      <c r="P31" s="75"/>
      <c r="Q31" s="75"/>
      <c r="R31" s="29">
        <f t="shared" si="11"/>
        <v>0</v>
      </c>
      <c r="S31" s="30" t="e">
        <f t="shared" si="3"/>
        <v>#REF!</v>
      </c>
      <c r="T31" s="30" t="e">
        <f t="shared" si="13"/>
        <v>#REF!</v>
      </c>
    </row>
    <row r="32" spans="1:20" ht="27.6" collapsed="1">
      <c r="A32" s="151"/>
      <c r="B32" s="151"/>
      <c r="C32" s="152"/>
      <c r="D32" s="28" t="s">
        <v>46</v>
      </c>
      <c r="E32" s="72" t="e">
        <f>#REF!</f>
        <v>#REF!</v>
      </c>
      <c r="F32" s="75"/>
      <c r="G32" s="75"/>
      <c r="H32" s="75">
        <v>1.1499999999999999</v>
      </c>
      <c r="I32" s="75"/>
      <c r="J32" s="73"/>
      <c r="K32" s="73"/>
      <c r="L32" s="75"/>
      <c r="M32" s="73"/>
      <c r="N32" s="75"/>
      <c r="O32" s="75"/>
      <c r="P32" s="75"/>
      <c r="Q32" s="75"/>
      <c r="R32" s="29">
        <f t="shared" si="11"/>
        <v>1.1499999999999999</v>
      </c>
      <c r="S32" s="30" t="e">
        <f t="shared" si="3"/>
        <v>#REF!</v>
      </c>
      <c r="T32" s="30" t="e">
        <f t="shared" si="13"/>
        <v>#REF!</v>
      </c>
    </row>
    <row r="33" spans="1:20" ht="13.8" hidden="1" outlineLevel="1">
      <c r="A33" s="151"/>
      <c r="B33" s="151"/>
      <c r="C33" s="152"/>
      <c r="D33" s="28" t="s">
        <v>293</v>
      </c>
      <c r="E33" s="72" t="e">
        <f>#REF!</f>
        <v>#REF!</v>
      </c>
      <c r="F33" s="153"/>
      <c r="G33" s="73"/>
      <c r="H33" s="73"/>
      <c r="I33" s="73"/>
      <c r="J33" s="73"/>
      <c r="K33" s="73"/>
      <c r="L33" s="73"/>
      <c r="M33" s="73"/>
      <c r="N33" s="75"/>
      <c r="O33" s="75"/>
      <c r="P33" s="75"/>
      <c r="Q33" s="75"/>
      <c r="R33" s="29">
        <f t="shared" si="11"/>
        <v>0</v>
      </c>
      <c r="S33" s="30" t="e">
        <f t="shared" si="3"/>
        <v>#REF!</v>
      </c>
      <c r="T33" s="30" t="e">
        <f t="shared" si="13"/>
        <v>#REF!</v>
      </c>
    </row>
    <row r="34" spans="1:20" ht="27.6" hidden="1" outlineLevel="1">
      <c r="A34" s="151"/>
      <c r="B34" s="151"/>
      <c r="C34" s="152"/>
      <c r="D34" s="28" t="s">
        <v>48</v>
      </c>
      <c r="E34" s="72" t="e">
        <f>#REF!</f>
        <v>#REF!</v>
      </c>
      <c r="F34" s="153"/>
      <c r="G34" s="73"/>
      <c r="H34" s="73"/>
      <c r="I34" s="73"/>
      <c r="J34" s="73"/>
      <c r="K34" s="73"/>
      <c r="L34" s="73"/>
      <c r="M34" s="73"/>
      <c r="N34" s="75"/>
      <c r="O34" s="75"/>
      <c r="P34" s="75"/>
      <c r="Q34" s="75"/>
      <c r="R34" s="29">
        <f t="shared" si="11"/>
        <v>0</v>
      </c>
      <c r="S34" s="30" t="e">
        <f t="shared" si="3"/>
        <v>#REF!</v>
      </c>
      <c r="T34" s="30" t="e">
        <f t="shared" si="13"/>
        <v>#REF!</v>
      </c>
    </row>
    <row r="35" spans="1:20" ht="41.4" hidden="1" outlineLevel="1">
      <c r="A35" s="151"/>
      <c r="B35" s="151"/>
      <c r="C35" s="152"/>
      <c r="D35" s="28" t="s">
        <v>49</v>
      </c>
      <c r="E35" s="72" t="e">
        <f>#REF!</f>
        <v>#REF!</v>
      </c>
      <c r="F35" s="75"/>
      <c r="G35" s="75"/>
      <c r="H35" s="75"/>
      <c r="I35" s="75"/>
      <c r="J35" s="75"/>
      <c r="K35" s="75"/>
      <c r="L35" s="73"/>
      <c r="M35" s="73"/>
      <c r="N35" s="75"/>
      <c r="O35" s="75"/>
      <c r="P35" s="75"/>
      <c r="Q35" s="75"/>
      <c r="R35" s="29">
        <f t="shared" si="11"/>
        <v>0</v>
      </c>
      <c r="S35" s="30" t="e">
        <f t="shared" si="3"/>
        <v>#REF!</v>
      </c>
      <c r="T35" s="30" t="e">
        <f t="shared" si="13"/>
        <v>#REF!</v>
      </c>
    </row>
    <row r="36" spans="1:20" ht="27.6" collapsed="1">
      <c r="A36" s="151"/>
      <c r="B36" s="151"/>
      <c r="C36" s="152"/>
      <c r="D36" s="28" t="s">
        <v>245</v>
      </c>
      <c r="E36" s="72" t="e">
        <f>#REF!</f>
        <v>#REF!</v>
      </c>
      <c r="F36" s="153"/>
      <c r="G36" s="75"/>
      <c r="H36" s="75">
        <v>100</v>
      </c>
      <c r="I36" s="73"/>
      <c r="J36" s="73"/>
      <c r="K36" s="73"/>
      <c r="L36" s="75"/>
      <c r="M36" s="73"/>
      <c r="N36" s="75"/>
      <c r="O36" s="75"/>
      <c r="P36" s="75"/>
      <c r="Q36" s="75"/>
      <c r="R36" s="29">
        <f t="shared" si="11"/>
        <v>100</v>
      </c>
      <c r="S36" s="30" t="e">
        <f t="shared" si="3"/>
        <v>#REF!</v>
      </c>
      <c r="T36" s="30" t="e">
        <f t="shared" si="13"/>
        <v>#REF!</v>
      </c>
    </row>
    <row r="37" spans="1:20" ht="13.8" hidden="1" outlineLevel="1">
      <c r="A37" s="151"/>
      <c r="B37" s="151"/>
      <c r="C37" s="152"/>
      <c r="D37" s="28" t="s">
        <v>51</v>
      </c>
      <c r="E37" s="72" t="e">
        <f>#REF!</f>
        <v>#REF!</v>
      </c>
      <c r="F37" s="75"/>
      <c r="G37" s="75"/>
      <c r="H37" s="75"/>
      <c r="I37" s="73"/>
      <c r="J37" s="75"/>
      <c r="K37" s="75"/>
      <c r="L37" s="73"/>
      <c r="M37" s="73"/>
      <c r="N37" s="75"/>
      <c r="O37" s="75"/>
      <c r="P37" s="75"/>
      <c r="Q37" s="75"/>
      <c r="R37" s="29">
        <f t="shared" si="11"/>
        <v>0</v>
      </c>
      <c r="S37" s="30" t="e">
        <f t="shared" si="3"/>
        <v>#REF!</v>
      </c>
      <c r="T37" s="30" t="e">
        <f t="shared" si="13"/>
        <v>#REF!</v>
      </c>
    </row>
    <row r="38" spans="1:20" ht="13.8" hidden="1" outlineLevel="1">
      <c r="A38" s="151"/>
      <c r="B38" s="151"/>
      <c r="C38" s="152"/>
      <c r="D38" s="28" t="s">
        <v>52</v>
      </c>
      <c r="E38" s="72" t="e">
        <f>#REF!</f>
        <v>#REF!</v>
      </c>
      <c r="F38" s="75"/>
      <c r="G38" s="75"/>
      <c r="H38" s="75"/>
      <c r="I38" s="73"/>
      <c r="J38" s="73"/>
      <c r="K38" s="73"/>
      <c r="L38" s="73"/>
      <c r="M38" s="73"/>
      <c r="N38" s="75"/>
      <c r="O38" s="75"/>
      <c r="P38" s="75"/>
      <c r="Q38" s="75"/>
      <c r="R38" s="29">
        <f t="shared" si="11"/>
        <v>0</v>
      </c>
      <c r="S38" s="30" t="e">
        <f t="shared" si="3"/>
        <v>#REF!</v>
      </c>
      <c r="T38" s="30" t="e">
        <f t="shared" si="13"/>
        <v>#REF!</v>
      </c>
    </row>
    <row r="39" spans="1:20" ht="13.8" hidden="1" outlineLevel="1">
      <c r="A39" s="151"/>
      <c r="B39" s="151"/>
      <c r="C39" s="152"/>
      <c r="D39" s="28" t="s">
        <v>53</v>
      </c>
      <c r="E39" s="72" t="e">
        <f>#REF!</f>
        <v>#REF!</v>
      </c>
      <c r="F39" s="153"/>
      <c r="G39" s="73"/>
      <c r="H39" s="73"/>
      <c r="I39" s="73"/>
      <c r="J39" s="73"/>
      <c r="K39" s="73"/>
      <c r="L39" s="73"/>
      <c r="M39" s="73"/>
      <c r="N39" s="75"/>
      <c r="O39" s="75"/>
      <c r="P39" s="75"/>
      <c r="Q39" s="75"/>
      <c r="R39" s="29">
        <f t="shared" si="11"/>
        <v>0</v>
      </c>
      <c r="S39" s="30" t="e">
        <f t="shared" si="3"/>
        <v>#REF!</v>
      </c>
      <c r="T39" s="30" t="e">
        <f t="shared" si="13"/>
        <v>#REF!</v>
      </c>
    </row>
    <row r="40" spans="1:20" ht="27.6" hidden="1" outlineLevel="1">
      <c r="A40" s="151"/>
      <c r="B40" s="151"/>
      <c r="C40" s="152"/>
      <c r="D40" s="28" t="s">
        <v>54</v>
      </c>
      <c r="E40" s="72" t="e">
        <f>#REF!</f>
        <v>#REF!</v>
      </c>
      <c r="F40" s="153"/>
      <c r="G40" s="73"/>
      <c r="H40" s="73"/>
      <c r="I40" s="73"/>
      <c r="J40" s="73"/>
      <c r="K40" s="73"/>
      <c r="L40" s="73"/>
      <c r="M40" s="73"/>
      <c r="N40" s="75"/>
      <c r="O40" s="75"/>
      <c r="P40" s="75"/>
      <c r="Q40" s="75"/>
      <c r="R40" s="29">
        <f t="shared" si="11"/>
        <v>0</v>
      </c>
      <c r="S40" s="30" t="e">
        <f t="shared" si="3"/>
        <v>#REF!</v>
      </c>
      <c r="T40" s="30" t="e">
        <f t="shared" si="13"/>
        <v>#REF!</v>
      </c>
    </row>
    <row r="41" spans="1:20" ht="13.8" hidden="1" outlineLevel="1">
      <c r="A41" s="151"/>
      <c r="B41" s="151"/>
      <c r="C41" s="152"/>
      <c r="D41" s="28" t="s">
        <v>55</v>
      </c>
      <c r="E41" s="72" t="e">
        <f>#REF!</f>
        <v>#REF!</v>
      </c>
      <c r="F41" s="153"/>
      <c r="G41" s="73"/>
      <c r="H41" s="73"/>
      <c r="I41" s="73"/>
      <c r="J41" s="73"/>
      <c r="K41" s="73"/>
      <c r="L41" s="73"/>
      <c r="M41" s="73"/>
      <c r="N41" s="75"/>
      <c r="O41" s="75"/>
      <c r="P41" s="75"/>
      <c r="Q41" s="75"/>
      <c r="R41" s="29">
        <f t="shared" si="11"/>
        <v>0</v>
      </c>
      <c r="S41" s="30" t="e">
        <f t="shared" si="3"/>
        <v>#REF!</v>
      </c>
      <c r="T41" s="30" t="e">
        <f t="shared" si="13"/>
        <v>#REF!</v>
      </c>
    </row>
    <row r="42" spans="1:20" ht="27.6" hidden="1" outlineLevel="1">
      <c r="A42" s="151"/>
      <c r="B42" s="151"/>
      <c r="C42" s="152"/>
      <c r="D42" s="28" t="s">
        <v>56</v>
      </c>
      <c r="E42" s="72" t="e">
        <f>#REF!</f>
        <v>#REF!</v>
      </c>
      <c r="F42" s="153"/>
      <c r="G42" s="73"/>
      <c r="H42" s="73"/>
      <c r="I42" s="73"/>
      <c r="J42" s="73"/>
      <c r="K42" s="73"/>
      <c r="L42" s="73"/>
      <c r="M42" s="73"/>
      <c r="N42" s="75"/>
      <c r="O42" s="75"/>
      <c r="P42" s="75"/>
      <c r="Q42" s="75"/>
      <c r="R42" s="29">
        <f t="shared" si="11"/>
        <v>0</v>
      </c>
      <c r="S42" s="30" t="e">
        <f t="shared" si="3"/>
        <v>#REF!</v>
      </c>
      <c r="T42" s="30" t="e">
        <f t="shared" si="13"/>
        <v>#REF!</v>
      </c>
    </row>
    <row r="43" spans="1:20" ht="13.8" collapsed="1">
      <c r="A43" s="151"/>
      <c r="B43" s="151"/>
      <c r="C43" s="152"/>
      <c r="D43" s="28" t="s">
        <v>57</v>
      </c>
      <c r="E43" s="72" t="e">
        <f>#REF!</f>
        <v>#REF!</v>
      </c>
      <c r="F43" s="75"/>
      <c r="G43" s="75"/>
      <c r="H43" s="75">
        <v>60</v>
      </c>
      <c r="I43" s="75"/>
      <c r="J43" s="75"/>
      <c r="K43" s="73"/>
      <c r="L43" s="75"/>
      <c r="M43" s="73"/>
      <c r="N43" s="75"/>
      <c r="O43" s="75"/>
      <c r="P43" s="75"/>
      <c r="Q43" s="75"/>
      <c r="R43" s="29">
        <f t="shared" si="11"/>
        <v>60</v>
      </c>
      <c r="S43" s="30" t="e">
        <f t="shared" si="3"/>
        <v>#REF!</v>
      </c>
      <c r="T43" s="30" t="e">
        <f t="shared" si="13"/>
        <v>#REF!</v>
      </c>
    </row>
    <row r="44" spans="1:20" ht="27.6" hidden="1" outlineLevel="1">
      <c r="A44" s="151"/>
      <c r="B44" s="151"/>
      <c r="C44" s="152"/>
      <c r="D44" s="28" t="s">
        <v>58</v>
      </c>
      <c r="E44" s="72" t="e">
        <f>#REF!</f>
        <v>#REF!</v>
      </c>
      <c r="F44" s="75"/>
      <c r="G44" s="75"/>
      <c r="H44" s="75"/>
      <c r="I44" s="75"/>
      <c r="J44" s="75"/>
      <c r="K44" s="75"/>
      <c r="L44" s="73"/>
      <c r="M44" s="73"/>
      <c r="N44" s="74"/>
      <c r="O44" s="74"/>
      <c r="P44" s="74"/>
      <c r="Q44" s="74"/>
      <c r="R44" s="29">
        <f t="shared" si="11"/>
        <v>0</v>
      </c>
      <c r="S44" s="30" t="e">
        <f t="shared" si="3"/>
        <v>#REF!</v>
      </c>
      <c r="T44" s="30" t="e">
        <f t="shared" si="13"/>
        <v>#REF!</v>
      </c>
    </row>
    <row r="45" spans="1:20" ht="13.8" hidden="1" outlineLevel="1">
      <c r="A45" s="151"/>
      <c r="B45" s="151"/>
      <c r="C45" s="152"/>
      <c r="D45" s="28" t="s">
        <v>59</v>
      </c>
      <c r="E45" s="72" t="e">
        <f>#REF!</f>
        <v>#REF!</v>
      </c>
      <c r="F45" s="75"/>
      <c r="G45" s="75"/>
      <c r="H45" s="75"/>
      <c r="I45" s="73"/>
      <c r="J45" s="75"/>
      <c r="K45" s="73"/>
      <c r="L45" s="73"/>
      <c r="M45" s="73"/>
      <c r="N45" s="74"/>
      <c r="O45" s="74"/>
      <c r="P45" s="74"/>
      <c r="Q45" s="74"/>
      <c r="R45" s="29">
        <f t="shared" si="11"/>
        <v>0</v>
      </c>
      <c r="S45" s="30" t="e">
        <f t="shared" si="3"/>
        <v>#REF!</v>
      </c>
      <c r="T45" s="30" t="e">
        <f t="shared" si="13"/>
        <v>#REF!</v>
      </c>
    </row>
    <row r="46" spans="1:20" ht="13.8" hidden="1" outlineLevel="1">
      <c r="A46" s="151"/>
      <c r="B46" s="151"/>
      <c r="C46" s="152"/>
      <c r="D46" s="28" t="s">
        <v>60</v>
      </c>
      <c r="E46" s="72" t="e">
        <f>#REF!</f>
        <v>#REF!</v>
      </c>
      <c r="F46" s="153"/>
      <c r="G46" s="73"/>
      <c r="H46" s="73"/>
      <c r="I46" s="73"/>
      <c r="J46" s="73"/>
      <c r="K46" s="73"/>
      <c r="L46" s="73"/>
      <c r="M46" s="73"/>
      <c r="N46" s="74"/>
      <c r="O46" s="74"/>
      <c r="P46" s="74"/>
      <c r="Q46" s="74"/>
      <c r="R46" s="29">
        <f t="shared" si="11"/>
        <v>0</v>
      </c>
      <c r="S46" s="30" t="e">
        <f t="shared" si="3"/>
        <v>#REF!</v>
      </c>
      <c r="T46" s="30" t="e">
        <f t="shared" si="13"/>
        <v>#REF!</v>
      </c>
    </row>
    <row r="47" spans="1:20" ht="13.8" hidden="1" outlineLevel="1">
      <c r="A47" s="151"/>
      <c r="B47" s="151"/>
      <c r="C47" s="152"/>
      <c r="D47" s="28" t="s">
        <v>61</v>
      </c>
      <c r="E47" s="72" t="e">
        <f>#REF!</f>
        <v>#REF!</v>
      </c>
      <c r="F47" s="75"/>
      <c r="G47" s="75"/>
      <c r="H47" s="75"/>
      <c r="I47" s="73"/>
      <c r="J47" s="73"/>
      <c r="K47" s="73"/>
      <c r="L47" s="73"/>
      <c r="M47" s="73"/>
      <c r="N47" s="74"/>
      <c r="O47" s="74"/>
      <c r="P47" s="74"/>
      <c r="Q47" s="74"/>
      <c r="R47" s="29">
        <f t="shared" si="11"/>
        <v>0</v>
      </c>
      <c r="S47" s="30" t="e">
        <f t="shared" si="3"/>
        <v>#REF!</v>
      </c>
      <c r="T47" s="30" t="e">
        <f t="shared" si="13"/>
        <v>#REF!</v>
      </c>
    </row>
    <row r="48" spans="1:20" ht="13.8" hidden="1" outlineLevel="1">
      <c r="A48" s="151"/>
      <c r="B48" s="151"/>
      <c r="C48" s="152"/>
      <c r="D48" s="28" t="s">
        <v>62</v>
      </c>
      <c r="E48" s="72" t="e">
        <f>#REF!</f>
        <v>#REF!</v>
      </c>
      <c r="F48" s="153"/>
      <c r="G48" s="73"/>
      <c r="H48" s="73"/>
      <c r="I48" s="73"/>
      <c r="J48" s="73"/>
      <c r="K48" s="73"/>
      <c r="L48" s="73"/>
      <c r="M48" s="73"/>
      <c r="N48" s="74"/>
      <c r="O48" s="74"/>
      <c r="P48" s="74"/>
      <c r="Q48" s="74"/>
      <c r="R48" s="29">
        <f t="shared" si="11"/>
        <v>0</v>
      </c>
      <c r="S48" s="30" t="e">
        <f t="shared" si="3"/>
        <v>#REF!</v>
      </c>
      <c r="T48" s="30" t="e">
        <f t="shared" si="13"/>
        <v>#REF!</v>
      </c>
    </row>
    <row r="49" spans="1:20" ht="27.6" hidden="1" outlineLevel="1">
      <c r="A49" s="151"/>
      <c r="B49" s="151"/>
      <c r="C49" s="152"/>
      <c r="D49" s="28" t="s">
        <v>63</v>
      </c>
      <c r="E49" s="72" t="e">
        <f>#REF!</f>
        <v>#REF!</v>
      </c>
      <c r="F49" s="153"/>
      <c r="G49" s="73"/>
      <c r="H49" s="73"/>
      <c r="I49" s="73"/>
      <c r="J49" s="73"/>
      <c r="K49" s="73"/>
      <c r="L49" s="73"/>
      <c r="M49" s="73"/>
      <c r="N49" s="74"/>
      <c r="O49" s="74"/>
      <c r="P49" s="74"/>
      <c r="Q49" s="74"/>
      <c r="R49" s="29">
        <f t="shared" si="11"/>
        <v>0</v>
      </c>
      <c r="S49" s="30" t="e">
        <f t="shared" si="3"/>
        <v>#REF!</v>
      </c>
      <c r="T49" s="30" t="e">
        <f t="shared" si="13"/>
        <v>#REF!</v>
      </c>
    </row>
    <row r="50" spans="1:20" ht="13.8" hidden="1" outlineLevel="1">
      <c r="A50" s="151"/>
      <c r="B50" s="151"/>
      <c r="C50" s="152"/>
      <c r="D50" s="28" t="s">
        <v>64</v>
      </c>
      <c r="E50" s="72" t="e">
        <f>#REF!</f>
        <v>#REF!</v>
      </c>
      <c r="F50" s="153"/>
      <c r="G50" s="73"/>
      <c r="H50" s="73"/>
      <c r="I50" s="73"/>
      <c r="J50" s="73"/>
      <c r="K50" s="73"/>
      <c r="L50" s="73"/>
      <c r="M50" s="73"/>
      <c r="N50" s="74"/>
      <c r="O50" s="74"/>
      <c r="P50" s="74"/>
      <c r="Q50" s="74"/>
      <c r="R50" s="29">
        <f t="shared" si="11"/>
        <v>0</v>
      </c>
      <c r="S50" s="30" t="e">
        <f t="shared" si="3"/>
        <v>#REF!</v>
      </c>
      <c r="T50" s="30" t="e">
        <f t="shared" si="13"/>
        <v>#REF!</v>
      </c>
    </row>
    <row r="51" spans="1:20" ht="13.8" hidden="1" outlineLevel="1">
      <c r="A51" s="151"/>
      <c r="B51" s="151"/>
      <c r="C51" s="152"/>
      <c r="D51" s="28" t="s">
        <v>65</v>
      </c>
      <c r="E51" s="72" t="e">
        <f>#REF!</f>
        <v>#REF!</v>
      </c>
      <c r="F51" s="153"/>
      <c r="G51" s="73"/>
      <c r="H51" s="73"/>
      <c r="I51" s="73"/>
      <c r="J51" s="73"/>
      <c r="K51" s="75"/>
      <c r="L51" s="73"/>
      <c r="M51" s="73"/>
      <c r="N51" s="74"/>
      <c r="O51" s="74"/>
      <c r="P51" s="74"/>
      <c r="Q51" s="74"/>
      <c r="R51" s="29">
        <f t="shared" si="11"/>
        <v>0</v>
      </c>
      <c r="S51" s="30" t="e">
        <f t="shared" si="3"/>
        <v>#REF!</v>
      </c>
      <c r="T51" s="30" t="e">
        <f t="shared" si="13"/>
        <v>#REF!</v>
      </c>
    </row>
    <row r="52" spans="1:20" ht="27.6" hidden="1" outlineLevel="1">
      <c r="A52" s="151"/>
      <c r="B52" s="151"/>
      <c r="C52" s="152"/>
      <c r="D52" s="28" t="s">
        <v>66</v>
      </c>
      <c r="E52" s="72" t="e">
        <f>#REF!</f>
        <v>#REF!</v>
      </c>
      <c r="F52" s="153"/>
      <c r="G52" s="73"/>
      <c r="H52" s="73"/>
      <c r="I52" s="73"/>
      <c r="J52" s="73"/>
      <c r="K52" s="73"/>
      <c r="L52" s="73"/>
      <c r="M52" s="73"/>
      <c r="N52" s="74"/>
      <c r="O52" s="74"/>
      <c r="P52" s="74"/>
      <c r="Q52" s="74"/>
      <c r="R52" s="29">
        <f t="shared" si="11"/>
        <v>0</v>
      </c>
      <c r="S52" s="30" t="e">
        <f t="shared" si="3"/>
        <v>#REF!</v>
      </c>
      <c r="T52" s="30" t="e">
        <f t="shared" si="13"/>
        <v>#REF!</v>
      </c>
    </row>
    <row r="53" spans="1:20" ht="13.8" hidden="1" outlineLevel="1">
      <c r="A53" s="151"/>
      <c r="B53" s="151"/>
      <c r="C53" s="152"/>
      <c r="D53" s="28" t="s">
        <v>67</v>
      </c>
      <c r="E53" s="72" t="e">
        <f>#REF!</f>
        <v>#REF!</v>
      </c>
      <c r="F53" s="153"/>
      <c r="G53" s="73"/>
      <c r="H53" s="73"/>
      <c r="I53" s="73"/>
      <c r="J53" s="75"/>
      <c r="K53" s="73"/>
      <c r="L53" s="73"/>
      <c r="M53" s="73"/>
      <c r="N53" s="74"/>
      <c r="O53" s="74"/>
      <c r="P53" s="74"/>
      <c r="Q53" s="74"/>
      <c r="R53" s="29">
        <f t="shared" si="11"/>
        <v>0</v>
      </c>
      <c r="S53" s="30" t="e">
        <f t="shared" si="3"/>
        <v>#REF!</v>
      </c>
      <c r="T53" s="30" t="e">
        <f t="shared" si="13"/>
        <v>#REF!</v>
      </c>
    </row>
    <row r="54" spans="1:20" ht="13.8" hidden="1" outlineLevel="1">
      <c r="A54" s="151"/>
      <c r="B54" s="151"/>
      <c r="C54" s="152"/>
      <c r="D54" s="28" t="s">
        <v>68</v>
      </c>
      <c r="E54" s="72" t="e">
        <f>#REF!</f>
        <v>#REF!</v>
      </c>
      <c r="F54" s="153"/>
      <c r="G54" s="73"/>
      <c r="H54" s="73"/>
      <c r="I54" s="73"/>
      <c r="J54" s="75"/>
      <c r="K54" s="73"/>
      <c r="L54" s="73"/>
      <c r="M54" s="73"/>
      <c r="N54" s="74"/>
      <c r="O54" s="74"/>
      <c r="P54" s="74"/>
      <c r="Q54" s="74"/>
      <c r="R54" s="29">
        <f t="shared" si="11"/>
        <v>0</v>
      </c>
      <c r="S54" s="30" t="e">
        <f t="shared" si="3"/>
        <v>#REF!</v>
      </c>
      <c r="T54" s="30" t="e">
        <f t="shared" si="13"/>
        <v>#REF!</v>
      </c>
    </row>
    <row r="55" spans="1:20" ht="13.8" hidden="1" outlineLevel="1">
      <c r="A55" s="151"/>
      <c r="B55" s="151"/>
      <c r="C55" s="152"/>
      <c r="D55" s="28" t="s">
        <v>69</v>
      </c>
      <c r="E55" s="72" t="e">
        <f>#REF!</f>
        <v>#REF!</v>
      </c>
      <c r="F55" s="153"/>
      <c r="G55" s="73"/>
      <c r="H55" s="73"/>
      <c r="I55" s="73"/>
      <c r="J55" s="75"/>
      <c r="K55" s="73"/>
      <c r="L55" s="73"/>
      <c r="M55" s="73"/>
      <c r="N55" s="74"/>
      <c r="O55" s="74"/>
      <c r="P55" s="74"/>
      <c r="Q55" s="74"/>
      <c r="R55" s="29">
        <f t="shared" si="11"/>
        <v>0</v>
      </c>
      <c r="S55" s="30" t="e">
        <f t="shared" si="3"/>
        <v>#REF!</v>
      </c>
      <c r="T55" s="30" t="e">
        <f t="shared" si="13"/>
        <v>#REF!</v>
      </c>
    </row>
    <row r="56" spans="1:20" ht="27.6" hidden="1" outlineLevel="1">
      <c r="A56" s="151"/>
      <c r="B56" s="151"/>
      <c r="C56" s="152"/>
      <c r="D56" s="28" t="s">
        <v>70</v>
      </c>
      <c r="E56" s="72" t="e">
        <f>#REF!</f>
        <v>#REF!</v>
      </c>
      <c r="F56" s="153"/>
      <c r="G56" s="73"/>
      <c r="H56" s="73"/>
      <c r="I56" s="73"/>
      <c r="J56" s="73"/>
      <c r="K56" s="73"/>
      <c r="L56" s="73"/>
      <c r="M56" s="73"/>
      <c r="N56" s="74"/>
      <c r="O56" s="74"/>
      <c r="P56" s="74"/>
      <c r="Q56" s="74"/>
      <c r="R56" s="29">
        <f t="shared" si="11"/>
        <v>0</v>
      </c>
      <c r="S56" s="30" t="e">
        <f t="shared" si="3"/>
        <v>#REF!</v>
      </c>
      <c r="T56" s="30" t="e">
        <f t="shared" si="13"/>
        <v>#REF!</v>
      </c>
    </row>
    <row r="57" spans="1:20" ht="27.6" collapsed="1">
      <c r="A57" s="151"/>
      <c r="B57" s="151"/>
      <c r="C57" s="152"/>
      <c r="D57" s="28" t="s">
        <v>216</v>
      </c>
      <c r="E57" s="72" t="e">
        <f>#REF!</f>
        <v>#REF!</v>
      </c>
      <c r="F57" s="153"/>
      <c r="G57" s="73"/>
      <c r="H57" s="75"/>
      <c r="I57" s="75">
        <v>110</v>
      </c>
      <c r="J57" s="73"/>
      <c r="K57" s="73"/>
      <c r="L57" s="75"/>
      <c r="M57" s="73"/>
      <c r="N57" s="74"/>
      <c r="O57" s="74"/>
      <c r="P57" s="74"/>
      <c r="Q57" s="74"/>
      <c r="R57" s="29">
        <f t="shared" si="11"/>
        <v>110</v>
      </c>
      <c r="S57" s="30" t="e">
        <f t="shared" si="3"/>
        <v>#REF!</v>
      </c>
      <c r="T57" s="30" t="e">
        <f t="shared" si="13"/>
        <v>#REF!</v>
      </c>
    </row>
    <row r="58" spans="1:20" ht="13.8" hidden="1" outlineLevel="1">
      <c r="A58" s="151"/>
      <c r="B58" s="151"/>
      <c r="C58" s="152"/>
      <c r="D58" s="28" t="s">
        <v>72</v>
      </c>
      <c r="E58" s="72" t="e">
        <f>#REF!</f>
        <v>#REF!</v>
      </c>
      <c r="F58" s="153"/>
      <c r="G58" s="73"/>
      <c r="H58" s="73"/>
      <c r="I58" s="73"/>
      <c r="J58" s="73"/>
      <c r="K58" s="73"/>
      <c r="L58" s="73"/>
      <c r="M58" s="73"/>
      <c r="N58" s="74"/>
      <c r="O58" s="74"/>
      <c r="P58" s="74"/>
      <c r="Q58" s="74"/>
      <c r="R58" s="29">
        <f t="shared" si="11"/>
        <v>0</v>
      </c>
      <c r="S58" s="30" t="e">
        <f t="shared" si="3"/>
        <v>#REF!</v>
      </c>
      <c r="T58" s="30" t="e">
        <f t="shared" si="13"/>
        <v>#REF!</v>
      </c>
    </row>
    <row r="59" spans="1:20" ht="13.8" hidden="1" outlineLevel="1">
      <c r="A59" s="151"/>
      <c r="B59" s="151"/>
      <c r="C59" s="152"/>
      <c r="D59" s="28" t="s">
        <v>73</v>
      </c>
      <c r="E59" s="72" t="e">
        <f>#REF!</f>
        <v>#REF!</v>
      </c>
      <c r="F59" s="153"/>
      <c r="G59" s="73"/>
      <c r="H59" s="73"/>
      <c r="I59" s="73"/>
      <c r="J59" s="73"/>
      <c r="K59" s="73"/>
      <c r="L59" s="73"/>
      <c r="M59" s="73"/>
      <c r="N59" s="74"/>
      <c r="O59" s="74"/>
      <c r="P59" s="74"/>
      <c r="Q59" s="74"/>
      <c r="R59" s="29">
        <f t="shared" si="11"/>
        <v>0</v>
      </c>
      <c r="S59" s="30" t="e">
        <f t="shared" si="3"/>
        <v>#REF!</v>
      </c>
      <c r="T59" s="30" t="e">
        <f t="shared" si="13"/>
        <v>#REF!</v>
      </c>
    </row>
    <row r="60" spans="1:20" ht="27.6" hidden="1" outlineLevel="1">
      <c r="A60" s="155"/>
      <c r="B60" s="155"/>
      <c r="C60" s="148"/>
      <c r="D60" s="28" t="s">
        <v>74</v>
      </c>
      <c r="E60" s="72" t="e">
        <f>#REF!</f>
        <v>#REF!</v>
      </c>
      <c r="F60" s="75"/>
      <c r="G60" s="75"/>
      <c r="H60" s="75"/>
      <c r="I60" s="73"/>
      <c r="J60" s="73"/>
      <c r="K60" s="73"/>
      <c r="L60" s="73"/>
      <c r="M60" s="73"/>
      <c r="N60" s="74"/>
      <c r="O60" s="74"/>
      <c r="P60" s="74"/>
      <c r="Q60" s="74"/>
      <c r="R60" s="29">
        <f t="shared" si="11"/>
        <v>0</v>
      </c>
      <c r="S60" s="30" t="e">
        <f t="shared" si="3"/>
        <v>#REF!</v>
      </c>
      <c r="T60" s="30" t="e">
        <f t="shared" si="13"/>
        <v>#REF!</v>
      </c>
    </row>
    <row r="61" spans="1:20" ht="27.6" hidden="1" outlineLevel="1">
      <c r="A61" s="155"/>
      <c r="B61" s="148"/>
      <c r="C61" s="148"/>
      <c r="D61" s="28" t="s">
        <v>246</v>
      </c>
      <c r="E61" s="72" t="e">
        <f>#REF!</f>
        <v>#REF!</v>
      </c>
      <c r="F61" s="75"/>
      <c r="G61" s="75"/>
      <c r="H61" s="75"/>
      <c r="I61" s="73"/>
      <c r="J61" s="73"/>
      <c r="K61" s="73"/>
      <c r="L61" s="73"/>
      <c r="M61" s="73"/>
      <c r="N61" s="74"/>
      <c r="O61" s="74"/>
      <c r="P61" s="74"/>
      <c r="Q61" s="74"/>
      <c r="R61" s="29">
        <f t="shared" si="11"/>
        <v>0</v>
      </c>
      <c r="S61" s="30" t="e">
        <f t="shared" si="3"/>
        <v>#REF!</v>
      </c>
      <c r="T61" s="30" t="e">
        <f t="shared" si="13"/>
        <v>#REF!</v>
      </c>
    </row>
    <row r="62" spans="1:20" ht="13.8">
      <c r="A62" s="155"/>
      <c r="B62" s="148">
        <f>R62-C62</f>
        <v>-25360.470999999998</v>
      </c>
      <c r="C62" s="148">
        <v>25775.155999999999</v>
      </c>
      <c r="D62" s="78" t="s">
        <v>77</v>
      </c>
      <c r="E62" s="29" t="e">
        <f t="shared" ref="E62:R62" si="14">SUM(E17:E61)</f>
        <v>#REF!</v>
      </c>
      <c r="F62" s="29">
        <f t="shared" si="14"/>
        <v>0</v>
      </c>
      <c r="G62" s="29">
        <f t="shared" si="14"/>
        <v>0</v>
      </c>
      <c r="H62" s="29">
        <f t="shared" si="14"/>
        <v>185.63</v>
      </c>
      <c r="I62" s="29">
        <f t="shared" si="14"/>
        <v>132.86500000000001</v>
      </c>
      <c r="J62" s="29">
        <f t="shared" si="14"/>
        <v>0</v>
      </c>
      <c r="K62" s="29">
        <f t="shared" si="14"/>
        <v>15.9</v>
      </c>
      <c r="L62" s="29">
        <f t="shared" si="14"/>
        <v>17.164999999999999</v>
      </c>
      <c r="M62" s="29">
        <f t="shared" si="14"/>
        <v>0</v>
      </c>
      <c r="N62" s="29">
        <f t="shared" si="14"/>
        <v>36.530999999999999</v>
      </c>
      <c r="O62" s="29">
        <f t="shared" si="14"/>
        <v>24.817</v>
      </c>
      <c r="P62" s="29">
        <f t="shared" si="14"/>
        <v>1.7769999999999999</v>
      </c>
      <c r="Q62" s="29">
        <f t="shared" si="14"/>
        <v>0</v>
      </c>
      <c r="R62" s="29">
        <f t="shared" si="14"/>
        <v>414.685</v>
      </c>
      <c r="S62" s="30" t="e">
        <f t="shared" si="3"/>
        <v>#REF!</v>
      </c>
      <c r="T62" s="30" t="e">
        <f t="shared" si="13"/>
        <v>#REF!</v>
      </c>
    </row>
    <row r="63" spans="1:20" ht="13.8">
      <c r="A63" s="139"/>
      <c r="B63" s="139"/>
      <c r="C63" s="140"/>
      <c r="D63" s="334" t="s">
        <v>78</v>
      </c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7"/>
      <c r="S63" s="71"/>
      <c r="T63" s="71">
        <f t="shared" si="13"/>
        <v>0</v>
      </c>
    </row>
    <row r="64" spans="1:20" ht="13.8">
      <c r="A64" s="151"/>
      <c r="B64" s="151"/>
      <c r="C64" s="152"/>
      <c r="D64" s="39" t="s">
        <v>294</v>
      </c>
      <c r="E64" s="75" t="e">
        <f>#REF!</f>
        <v>#REF!</v>
      </c>
      <c r="F64" s="73"/>
      <c r="G64" s="75"/>
      <c r="H64" s="73"/>
      <c r="I64" s="75">
        <v>15.2</v>
      </c>
      <c r="J64" s="73"/>
      <c r="K64" s="73"/>
      <c r="L64" s="75"/>
      <c r="M64" s="75"/>
      <c r="N64" s="74"/>
      <c r="O64" s="74"/>
      <c r="P64" s="74"/>
      <c r="Q64" s="74"/>
      <c r="R64" s="29">
        <f t="shared" ref="R64:R65" si="15">SUM(F64:Q64)</f>
        <v>15.2</v>
      </c>
      <c r="S64" s="30" t="e">
        <f t="shared" ref="S64:S65" si="16">M64+L64+K64+J64+I64+H64+G64+F64+E64</f>
        <v>#REF!</v>
      </c>
      <c r="T64" s="30" t="e">
        <f t="shared" si="13"/>
        <v>#REF!</v>
      </c>
    </row>
    <row r="65" spans="1:20" ht="13.8" collapsed="1">
      <c r="A65" s="155"/>
      <c r="B65" s="148">
        <f>R65-C65</f>
        <v>-1864.298</v>
      </c>
      <c r="C65" s="148">
        <v>1879.498</v>
      </c>
      <c r="D65" s="78" t="s">
        <v>80</v>
      </c>
      <c r="E65" s="29" t="e">
        <f t="shared" ref="E65:Q65" si="17">E64</f>
        <v>#REF!</v>
      </c>
      <c r="F65" s="29">
        <f t="shared" si="17"/>
        <v>0</v>
      </c>
      <c r="G65" s="29">
        <f t="shared" si="17"/>
        <v>0</v>
      </c>
      <c r="H65" s="29">
        <f t="shared" si="17"/>
        <v>0</v>
      </c>
      <c r="I65" s="29">
        <f t="shared" si="17"/>
        <v>15.2</v>
      </c>
      <c r="J65" s="29">
        <f t="shared" si="17"/>
        <v>0</v>
      </c>
      <c r="K65" s="29">
        <f t="shared" si="17"/>
        <v>0</v>
      </c>
      <c r="L65" s="29">
        <f t="shared" si="17"/>
        <v>0</v>
      </c>
      <c r="M65" s="29">
        <f t="shared" si="17"/>
        <v>0</v>
      </c>
      <c r="N65" s="29">
        <f t="shared" si="17"/>
        <v>0</v>
      </c>
      <c r="O65" s="29">
        <f t="shared" si="17"/>
        <v>0</v>
      </c>
      <c r="P65" s="29">
        <f t="shared" si="17"/>
        <v>0</v>
      </c>
      <c r="Q65" s="29">
        <f t="shared" si="17"/>
        <v>0</v>
      </c>
      <c r="R65" s="29">
        <f t="shared" si="15"/>
        <v>15.2</v>
      </c>
      <c r="S65" s="30" t="e">
        <f t="shared" si="16"/>
        <v>#REF!</v>
      </c>
      <c r="T65" s="30" t="e">
        <f t="shared" si="13"/>
        <v>#REF!</v>
      </c>
    </row>
    <row r="66" spans="1:20" ht="16.5" hidden="1" customHeight="1" outlineLevel="1">
      <c r="A66" s="139"/>
      <c r="B66" s="139"/>
      <c r="C66" s="140"/>
      <c r="D66" s="334" t="s">
        <v>81</v>
      </c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7"/>
      <c r="S66" s="71"/>
      <c r="T66" s="71">
        <f t="shared" si="13"/>
        <v>0</v>
      </c>
    </row>
    <row r="67" spans="1:20" ht="13.8" hidden="1" outlineLevel="1">
      <c r="A67" s="151"/>
      <c r="B67" s="151"/>
      <c r="C67" s="152"/>
      <c r="D67" s="39" t="s">
        <v>324</v>
      </c>
      <c r="E67" s="73" t="e">
        <f>#REF!</f>
        <v>#REF!</v>
      </c>
      <c r="F67" s="73"/>
      <c r="G67" s="73"/>
      <c r="H67" s="73"/>
      <c r="I67" s="73"/>
      <c r="J67" s="73"/>
      <c r="K67" s="73"/>
      <c r="L67" s="73"/>
      <c r="M67" s="73"/>
      <c r="N67" s="74"/>
      <c r="O67" s="74"/>
      <c r="P67" s="74"/>
      <c r="Q67" s="74"/>
      <c r="R67" s="29">
        <f t="shared" ref="R67:R68" si="18">SUM(F67:Q67)</f>
        <v>0</v>
      </c>
      <c r="S67" s="30" t="e">
        <f t="shared" ref="S67:S68" si="19">M67+L67+K67+J67+I67+H67+G67+F67+E67</f>
        <v>#REF!</v>
      </c>
      <c r="T67" s="30" t="e">
        <f t="shared" si="13"/>
        <v>#REF!</v>
      </c>
    </row>
    <row r="68" spans="1:20" ht="13.8" hidden="1" outlineLevel="1">
      <c r="A68" s="155"/>
      <c r="B68" s="148">
        <f>R68-C68</f>
        <v>-24562.550999999999</v>
      </c>
      <c r="C68" s="148">
        <v>24562.550999999999</v>
      </c>
      <c r="D68" s="78" t="s">
        <v>83</v>
      </c>
      <c r="E68" s="29" t="e">
        <f t="shared" ref="E68:Q68" si="20">E67</f>
        <v>#REF!</v>
      </c>
      <c r="F68" s="29">
        <f t="shared" si="20"/>
        <v>0</v>
      </c>
      <c r="G68" s="29">
        <f t="shared" si="20"/>
        <v>0</v>
      </c>
      <c r="H68" s="29">
        <f t="shared" si="20"/>
        <v>0</v>
      </c>
      <c r="I68" s="29">
        <f t="shared" si="20"/>
        <v>0</v>
      </c>
      <c r="J68" s="29">
        <f t="shared" si="20"/>
        <v>0</v>
      </c>
      <c r="K68" s="29">
        <f t="shared" si="20"/>
        <v>0</v>
      </c>
      <c r="L68" s="29">
        <f t="shared" si="20"/>
        <v>0</v>
      </c>
      <c r="M68" s="29">
        <f t="shared" si="20"/>
        <v>0</v>
      </c>
      <c r="N68" s="29">
        <f t="shared" si="20"/>
        <v>0</v>
      </c>
      <c r="O68" s="29">
        <f t="shared" si="20"/>
        <v>0</v>
      </c>
      <c r="P68" s="29">
        <f t="shared" si="20"/>
        <v>0</v>
      </c>
      <c r="Q68" s="29">
        <f t="shared" si="20"/>
        <v>0</v>
      </c>
      <c r="R68" s="29">
        <f t="shared" si="18"/>
        <v>0</v>
      </c>
      <c r="S68" s="30" t="e">
        <f t="shared" si="19"/>
        <v>#REF!</v>
      </c>
      <c r="T68" s="30" t="e">
        <f t="shared" si="13"/>
        <v>#REF!</v>
      </c>
    </row>
    <row r="69" spans="1:20" ht="13.8" collapsed="1">
      <c r="A69" s="139"/>
      <c r="B69" s="139"/>
      <c r="C69" s="140"/>
      <c r="D69" s="334" t="s">
        <v>84</v>
      </c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7"/>
      <c r="S69" s="71"/>
      <c r="T69" s="71">
        <f t="shared" si="13"/>
        <v>0</v>
      </c>
    </row>
    <row r="70" spans="1:20" ht="27.6" hidden="1" outlineLevel="1">
      <c r="A70" s="151"/>
      <c r="B70" s="151"/>
      <c r="C70" s="152"/>
      <c r="D70" s="38" t="s">
        <v>85</v>
      </c>
      <c r="E70" s="79" t="e">
        <f>#REF!</f>
        <v>#REF!</v>
      </c>
      <c r="F70" s="96"/>
      <c r="G70" s="96"/>
      <c r="H70" s="96"/>
      <c r="I70" s="96"/>
      <c r="J70" s="96"/>
      <c r="K70" s="96"/>
      <c r="L70" s="96"/>
      <c r="M70" s="96"/>
      <c r="N70" s="74"/>
      <c r="O70" s="74"/>
      <c r="P70" s="74"/>
      <c r="Q70" s="74"/>
      <c r="R70" s="29">
        <f t="shared" ref="R70:R155" si="21">SUM(F70:Q70)</f>
        <v>0</v>
      </c>
      <c r="S70" s="30" t="e">
        <f t="shared" ref="S70:S154" si="22">M70+L70+K70+J70+I70+H70+G70+F70+E70</f>
        <v>#REF!</v>
      </c>
      <c r="T70" s="30" t="e">
        <f t="shared" si="13"/>
        <v>#REF!</v>
      </c>
    </row>
    <row r="71" spans="1:20" ht="27.75" hidden="1" customHeight="1" outlineLevel="1">
      <c r="A71" s="151"/>
      <c r="B71" s="151"/>
      <c r="C71" s="152"/>
      <c r="D71" s="38" t="s">
        <v>86</v>
      </c>
      <c r="E71" s="79" t="e">
        <f>#REF!</f>
        <v>#REF!</v>
      </c>
      <c r="F71" s="73"/>
      <c r="G71" s="73"/>
      <c r="H71" s="73"/>
      <c r="I71" s="73"/>
      <c r="J71" s="73"/>
      <c r="K71" s="96"/>
      <c r="L71" s="79"/>
      <c r="M71" s="96"/>
      <c r="N71" s="74"/>
      <c r="O71" s="74"/>
      <c r="P71" s="74"/>
      <c r="Q71" s="74"/>
      <c r="R71" s="29">
        <f t="shared" si="21"/>
        <v>0</v>
      </c>
      <c r="S71" s="30" t="e">
        <f t="shared" si="22"/>
        <v>#REF!</v>
      </c>
      <c r="T71" s="30" t="e">
        <f t="shared" si="13"/>
        <v>#REF!</v>
      </c>
    </row>
    <row r="72" spans="1:20" ht="13.8" collapsed="1">
      <c r="A72" s="151"/>
      <c r="B72" s="151"/>
      <c r="C72" s="152"/>
      <c r="D72" s="38" t="s">
        <v>308</v>
      </c>
      <c r="E72" s="79" t="e">
        <f>#REF!</f>
        <v>#REF!</v>
      </c>
      <c r="F72" s="96"/>
      <c r="G72" s="79">
        <v>1</v>
      </c>
      <c r="H72" s="96"/>
      <c r="I72" s="96"/>
      <c r="J72" s="96"/>
      <c r="K72" s="96"/>
      <c r="L72" s="79"/>
      <c r="M72" s="79">
        <v>1</v>
      </c>
      <c r="N72" s="75"/>
      <c r="O72" s="75"/>
      <c r="P72" s="75"/>
      <c r="Q72" s="75"/>
      <c r="R72" s="29">
        <f t="shared" si="21"/>
        <v>2</v>
      </c>
      <c r="S72" s="30" t="e">
        <f t="shared" si="22"/>
        <v>#REF!</v>
      </c>
      <c r="T72" s="30" t="e">
        <f t="shared" si="13"/>
        <v>#REF!</v>
      </c>
    </row>
    <row r="73" spans="1:20" ht="27.6" hidden="1" outlineLevel="1">
      <c r="A73" s="151"/>
      <c r="B73" s="151"/>
      <c r="C73" s="152"/>
      <c r="D73" s="38" t="s">
        <v>88</v>
      </c>
      <c r="E73" s="79" t="e">
        <f>#REF!</f>
        <v>#REF!</v>
      </c>
      <c r="F73" s="96"/>
      <c r="G73" s="96"/>
      <c r="H73" s="96"/>
      <c r="I73" s="96"/>
      <c r="J73" s="96"/>
      <c r="K73" s="96"/>
      <c r="L73" s="96"/>
      <c r="M73" s="96"/>
      <c r="N73" s="75"/>
      <c r="O73" s="75"/>
      <c r="P73" s="75"/>
      <c r="Q73" s="75"/>
      <c r="R73" s="29">
        <f t="shared" si="21"/>
        <v>0</v>
      </c>
      <c r="S73" s="30" t="e">
        <f t="shared" si="22"/>
        <v>#REF!</v>
      </c>
      <c r="T73" s="30" t="e">
        <f t="shared" si="13"/>
        <v>#REF!</v>
      </c>
    </row>
    <row r="74" spans="1:20" ht="27.6" hidden="1" outlineLevel="1">
      <c r="A74" s="151"/>
      <c r="B74" s="151"/>
      <c r="C74" s="152"/>
      <c r="D74" s="38" t="s">
        <v>89</v>
      </c>
      <c r="E74" s="79" t="e">
        <f>#REF!</f>
        <v>#REF!</v>
      </c>
      <c r="F74" s="96"/>
      <c r="G74" s="96"/>
      <c r="H74" s="96"/>
      <c r="I74" s="96"/>
      <c r="J74" s="96"/>
      <c r="K74" s="96"/>
      <c r="L74" s="96"/>
      <c r="M74" s="96"/>
      <c r="N74" s="75"/>
      <c r="O74" s="75"/>
      <c r="P74" s="75"/>
      <c r="Q74" s="75"/>
      <c r="R74" s="29">
        <f t="shared" si="21"/>
        <v>0</v>
      </c>
      <c r="S74" s="30" t="e">
        <f t="shared" si="22"/>
        <v>#REF!</v>
      </c>
      <c r="T74" s="30" t="e">
        <f t="shared" si="13"/>
        <v>#REF!</v>
      </c>
    </row>
    <row r="75" spans="1:20" ht="27.6">
      <c r="A75" s="151"/>
      <c r="B75" s="151"/>
      <c r="C75" s="152"/>
      <c r="D75" s="38" t="s">
        <v>309</v>
      </c>
      <c r="E75" s="79" t="e">
        <f>#REF!</f>
        <v>#REF!</v>
      </c>
      <c r="F75" s="79"/>
      <c r="G75" s="96"/>
      <c r="H75" s="96"/>
      <c r="I75" s="96"/>
      <c r="J75" s="79">
        <v>8</v>
      </c>
      <c r="K75" s="96"/>
      <c r="L75" s="79"/>
      <c r="M75" s="96"/>
      <c r="N75" s="75"/>
      <c r="O75" s="75"/>
      <c r="P75" s="75"/>
      <c r="Q75" s="75"/>
      <c r="R75" s="29">
        <f t="shared" si="21"/>
        <v>8</v>
      </c>
      <c r="S75" s="30" t="e">
        <f t="shared" si="22"/>
        <v>#REF!</v>
      </c>
      <c r="T75" s="30" t="e">
        <f t="shared" si="13"/>
        <v>#REF!</v>
      </c>
    </row>
    <row r="76" spans="1:20" ht="13.8">
      <c r="A76" s="151"/>
      <c r="B76" s="151"/>
      <c r="C76" s="152"/>
      <c r="D76" s="38" t="s">
        <v>310</v>
      </c>
      <c r="E76" s="79" t="e">
        <f>#REF!</f>
        <v>#REF!</v>
      </c>
      <c r="F76" s="79">
        <v>2.5</v>
      </c>
      <c r="G76" s="79">
        <v>2.5</v>
      </c>
      <c r="H76" s="79">
        <v>2.5</v>
      </c>
      <c r="I76" s="79">
        <v>2.5</v>
      </c>
      <c r="J76" s="79">
        <v>2.5</v>
      </c>
      <c r="K76" s="79">
        <v>2.5</v>
      </c>
      <c r="L76" s="79">
        <v>2.5</v>
      </c>
      <c r="M76" s="79">
        <v>2.5</v>
      </c>
      <c r="N76" s="75">
        <v>2.5</v>
      </c>
      <c r="O76" s="75">
        <v>2.5</v>
      </c>
      <c r="P76" s="75">
        <v>2.5</v>
      </c>
      <c r="Q76" s="75">
        <v>2.5</v>
      </c>
      <c r="R76" s="29">
        <f t="shared" si="21"/>
        <v>30</v>
      </c>
      <c r="S76" s="30" t="e">
        <f t="shared" si="22"/>
        <v>#REF!</v>
      </c>
      <c r="T76" s="30" t="e">
        <f t="shared" si="13"/>
        <v>#REF!</v>
      </c>
    </row>
    <row r="77" spans="1:20" ht="13.8" collapsed="1">
      <c r="A77" s="151"/>
      <c r="B77" s="151"/>
      <c r="C77" s="152"/>
      <c r="D77" s="38" t="s">
        <v>311</v>
      </c>
      <c r="E77" s="79" t="e">
        <f>#REF!</f>
        <v>#REF!</v>
      </c>
      <c r="F77" s="96"/>
      <c r="G77" s="96"/>
      <c r="H77" s="96"/>
      <c r="I77" s="79">
        <v>3</v>
      </c>
      <c r="J77" s="96"/>
      <c r="K77" s="79">
        <v>2</v>
      </c>
      <c r="L77" s="79"/>
      <c r="M77" s="96"/>
      <c r="N77" s="75"/>
      <c r="O77" s="75"/>
      <c r="P77" s="75">
        <v>30.75</v>
      </c>
      <c r="Q77" s="75"/>
      <c r="R77" s="29">
        <f t="shared" si="21"/>
        <v>35.75</v>
      </c>
      <c r="S77" s="30" t="e">
        <f t="shared" si="22"/>
        <v>#REF!</v>
      </c>
      <c r="T77" s="30" t="e">
        <f t="shared" si="13"/>
        <v>#REF!</v>
      </c>
    </row>
    <row r="78" spans="1:20" ht="13.8" hidden="1" outlineLevel="1">
      <c r="A78" s="151"/>
      <c r="B78" s="151"/>
      <c r="C78" s="152"/>
      <c r="D78" s="38" t="s">
        <v>93</v>
      </c>
      <c r="E78" s="79" t="e">
        <f>#REF!</f>
        <v>#REF!</v>
      </c>
      <c r="F78" s="96"/>
      <c r="G78" s="96"/>
      <c r="H78" s="96"/>
      <c r="I78" s="96"/>
      <c r="J78" s="96"/>
      <c r="K78" s="79"/>
      <c r="L78" s="96"/>
      <c r="M78" s="96"/>
      <c r="N78" s="75"/>
      <c r="O78" s="75"/>
      <c r="P78" s="75"/>
      <c r="Q78" s="75"/>
      <c r="R78" s="29">
        <f t="shared" si="21"/>
        <v>0</v>
      </c>
      <c r="S78" s="30" t="e">
        <f t="shared" si="22"/>
        <v>#REF!</v>
      </c>
      <c r="T78" s="30" t="e">
        <f t="shared" si="13"/>
        <v>#REF!</v>
      </c>
    </row>
    <row r="79" spans="1:20" ht="13.8" hidden="1" outlineLevel="1">
      <c r="A79" s="151"/>
      <c r="B79" s="151"/>
      <c r="C79" s="152"/>
      <c r="D79" s="38" t="s">
        <v>94</v>
      </c>
      <c r="E79" s="79" t="e">
        <f>#REF!</f>
        <v>#REF!</v>
      </c>
      <c r="F79" s="96"/>
      <c r="G79" s="96"/>
      <c r="H79" s="96"/>
      <c r="I79" s="96"/>
      <c r="J79" s="96"/>
      <c r="K79" s="79"/>
      <c r="L79" s="96"/>
      <c r="M79" s="96"/>
      <c r="N79" s="75"/>
      <c r="O79" s="75"/>
      <c r="P79" s="75"/>
      <c r="Q79" s="75"/>
      <c r="R79" s="29">
        <f t="shared" si="21"/>
        <v>0</v>
      </c>
      <c r="S79" s="30" t="e">
        <f t="shared" si="22"/>
        <v>#REF!</v>
      </c>
      <c r="T79" s="30" t="e">
        <f t="shared" si="13"/>
        <v>#REF!</v>
      </c>
    </row>
    <row r="80" spans="1:20" ht="13.8" hidden="1" outlineLevel="1">
      <c r="A80" s="151"/>
      <c r="B80" s="151"/>
      <c r="C80" s="152"/>
      <c r="D80" s="39" t="s">
        <v>95</v>
      </c>
      <c r="E80" s="79" t="e">
        <f>#REF!</f>
        <v>#REF!</v>
      </c>
      <c r="F80" s="79"/>
      <c r="G80" s="79"/>
      <c r="H80" s="79"/>
      <c r="I80" s="96"/>
      <c r="J80" s="96"/>
      <c r="K80" s="79"/>
      <c r="L80" s="79"/>
      <c r="M80" s="73"/>
      <c r="N80" s="75"/>
      <c r="O80" s="75"/>
      <c r="P80" s="75"/>
      <c r="Q80" s="75"/>
      <c r="R80" s="29">
        <f t="shared" si="21"/>
        <v>0</v>
      </c>
      <c r="S80" s="30" t="e">
        <f t="shared" si="22"/>
        <v>#REF!</v>
      </c>
      <c r="T80" s="30" t="e">
        <f t="shared" si="13"/>
        <v>#REF!</v>
      </c>
    </row>
    <row r="81" spans="1:20" ht="27.6" collapsed="1">
      <c r="A81" s="151"/>
      <c r="B81" s="151"/>
      <c r="C81" s="152"/>
      <c r="D81" s="39" t="s">
        <v>96</v>
      </c>
      <c r="E81" s="79" t="e">
        <f>#REF!</f>
        <v>#REF!</v>
      </c>
      <c r="F81" s="79">
        <v>7.3</v>
      </c>
      <c r="G81" s="96"/>
      <c r="H81" s="96"/>
      <c r="I81" s="96"/>
      <c r="J81" s="79">
        <v>20</v>
      </c>
      <c r="K81" s="79"/>
      <c r="L81" s="79"/>
      <c r="M81" s="73"/>
      <c r="N81" s="75"/>
      <c r="O81" s="75">
        <v>20</v>
      </c>
      <c r="P81" s="75"/>
      <c r="Q81" s="75"/>
      <c r="R81" s="29">
        <f t="shared" si="21"/>
        <v>47.3</v>
      </c>
      <c r="S81" s="30" t="e">
        <f t="shared" si="22"/>
        <v>#REF!</v>
      </c>
      <c r="T81" s="30" t="e">
        <f t="shared" si="13"/>
        <v>#REF!</v>
      </c>
    </row>
    <row r="82" spans="1:20" ht="27.6" hidden="1" outlineLevel="1">
      <c r="A82" s="151"/>
      <c r="B82" s="151"/>
      <c r="C82" s="152"/>
      <c r="D82" s="38" t="s">
        <v>97</v>
      </c>
      <c r="E82" s="79" t="e">
        <f>#REF!</f>
        <v>#REF!</v>
      </c>
      <c r="F82" s="96"/>
      <c r="G82" s="96"/>
      <c r="H82" s="96"/>
      <c r="I82" s="96"/>
      <c r="J82" s="96"/>
      <c r="K82" s="96"/>
      <c r="L82" s="96"/>
      <c r="M82" s="96"/>
      <c r="N82" s="75"/>
      <c r="O82" s="75"/>
      <c r="P82" s="75"/>
      <c r="Q82" s="75"/>
      <c r="R82" s="29">
        <f t="shared" si="21"/>
        <v>0</v>
      </c>
      <c r="S82" s="30" t="e">
        <f t="shared" si="22"/>
        <v>#REF!</v>
      </c>
      <c r="T82" s="30" t="e">
        <f t="shared" si="13"/>
        <v>#REF!</v>
      </c>
    </row>
    <row r="83" spans="1:20" ht="27.6" hidden="1" outlineLevel="1">
      <c r="A83" s="151"/>
      <c r="B83" s="151"/>
      <c r="C83" s="152"/>
      <c r="D83" s="38" t="s">
        <v>283</v>
      </c>
      <c r="E83" s="79" t="e">
        <f>#REF!</f>
        <v>#REF!</v>
      </c>
      <c r="F83" s="73"/>
      <c r="G83" s="75"/>
      <c r="H83" s="73"/>
      <c r="I83" s="73"/>
      <c r="J83" s="73"/>
      <c r="K83" s="73"/>
      <c r="L83" s="96"/>
      <c r="M83" s="96"/>
      <c r="N83" s="75"/>
      <c r="O83" s="75"/>
      <c r="P83" s="75"/>
      <c r="Q83" s="75"/>
      <c r="R83" s="29">
        <f t="shared" si="21"/>
        <v>0</v>
      </c>
      <c r="S83" s="30" t="e">
        <f t="shared" si="22"/>
        <v>#REF!</v>
      </c>
      <c r="T83" s="30" t="e">
        <f t="shared" si="13"/>
        <v>#REF!</v>
      </c>
    </row>
    <row r="84" spans="1:20" ht="13.8" hidden="1" outlineLevel="1">
      <c r="A84" s="151"/>
      <c r="B84" s="151"/>
      <c r="C84" s="152"/>
      <c r="D84" s="39" t="s">
        <v>284</v>
      </c>
      <c r="E84" s="79" t="e">
        <f>#REF!</f>
        <v>#REF!</v>
      </c>
      <c r="F84" s="81"/>
      <c r="G84" s="81"/>
      <c r="H84" s="81"/>
      <c r="I84" s="81"/>
      <c r="J84" s="81"/>
      <c r="K84" s="81"/>
      <c r="L84" s="81"/>
      <c r="M84" s="73"/>
      <c r="N84" s="75"/>
      <c r="O84" s="75"/>
      <c r="P84" s="75"/>
      <c r="Q84" s="75"/>
      <c r="R84" s="29">
        <f t="shared" si="21"/>
        <v>0</v>
      </c>
      <c r="S84" s="30" t="e">
        <f t="shared" si="22"/>
        <v>#REF!</v>
      </c>
      <c r="T84" s="30" t="e">
        <f t="shared" si="13"/>
        <v>#REF!</v>
      </c>
    </row>
    <row r="85" spans="1:20" ht="27.6" hidden="1" outlineLevel="1">
      <c r="A85" s="151"/>
      <c r="B85" s="151"/>
      <c r="C85" s="152"/>
      <c r="D85" s="39" t="s">
        <v>101</v>
      </c>
      <c r="E85" s="79" t="e">
        <f>#REF!</f>
        <v>#REF!</v>
      </c>
      <c r="F85" s="81"/>
      <c r="G85" s="81"/>
      <c r="H85" s="81"/>
      <c r="I85" s="81"/>
      <c r="J85" s="81"/>
      <c r="K85" s="81"/>
      <c r="L85" s="81"/>
      <c r="M85" s="73"/>
      <c r="N85" s="75"/>
      <c r="O85" s="75"/>
      <c r="P85" s="75"/>
      <c r="Q85" s="75"/>
      <c r="R85" s="29">
        <f t="shared" si="21"/>
        <v>0</v>
      </c>
      <c r="S85" s="30" t="e">
        <f t="shared" si="22"/>
        <v>#REF!</v>
      </c>
      <c r="T85" s="30" t="e">
        <f t="shared" si="13"/>
        <v>#REF!</v>
      </c>
    </row>
    <row r="86" spans="1:20" ht="27.6" hidden="1" outlineLevel="1">
      <c r="A86" s="151"/>
      <c r="B86" s="151"/>
      <c r="C86" s="152"/>
      <c r="D86" s="39" t="s">
        <v>250</v>
      </c>
      <c r="E86" s="79" t="e">
        <f>#REF!</f>
        <v>#REF!</v>
      </c>
      <c r="F86" s="81"/>
      <c r="G86" s="81"/>
      <c r="H86" s="81"/>
      <c r="I86" s="81"/>
      <c r="J86" s="81"/>
      <c r="K86" s="81"/>
      <c r="L86" s="81"/>
      <c r="M86" s="73"/>
      <c r="N86" s="75"/>
      <c r="O86" s="75"/>
      <c r="P86" s="75"/>
      <c r="Q86" s="75"/>
      <c r="R86" s="29">
        <f t="shared" si="21"/>
        <v>0</v>
      </c>
      <c r="S86" s="30" t="e">
        <f t="shared" si="22"/>
        <v>#REF!</v>
      </c>
      <c r="T86" s="30" t="e">
        <f t="shared" si="13"/>
        <v>#REF!</v>
      </c>
    </row>
    <row r="87" spans="1:20" ht="27.6" collapsed="1">
      <c r="A87" s="151"/>
      <c r="B87" s="151"/>
      <c r="C87" s="152"/>
      <c r="D87" s="38" t="s">
        <v>103</v>
      </c>
      <c r="E87" s="79" t="e">
        <f>#REF!</f>
        <v>#REF!</v>
      </c>
      <c r="F87" s="83">
        <v>4.0650000000000004</v>
      </c>
      <c r="G87" s="83">
        <v>4.0650000000000004</v>
      </c>
      <c r="H87" s="83">
        <v>4.0650000000000004</v>
      </c>
      <c r="I87" s="83">
        <v>4.0650000000000004</v>
      </c>
      <c r="J87" s="83">
        <v>4.0650000000000004</v>
      </c>
      <c r="K87" s="83">
        <v>4.0650000000000004</v>
      </c>
      <c r="L87" s="83">
        <v>4.0650000000000004</v>
      </c>
      <c r="M87" s="79">
        <v>4.0650000000000004</v>
      </c>
      <c r="N87" s="75">
        <v>4.0650000000000004</v>
      </c>
      <c r="O87" s="75">
        <v>4.0650000000000004</v>
      </c>
      <c r="P87" s="75">
        <v>4.0650000000000004</v>
      </c>
      <c r="Q87" s="75">
        <v>4.0670000000000002</v>
      </c>
      <c r="R87" s="29">
        <f t="shared" si="21"/>
        <v>48.781999999999996</v>
      </c>
      <c r="S87" s="30" t="e">
        <f t="shared" si="22"/>
        <v>#REF!</v>
      </c>
      <c r="T87" s="30" t="e">
        <f t="shared" si="13"/>
        <v>#REF!</v>
      </c>
    </row>
    <row r="88" spans="1:20" ht="27.6" hidden="1" outlineLevel="1">
      <c r="A88" s="151"/>
      <c r="B88" s="151"/>
      <c r="C88" s="152"/>
      <c r="D88" s="38" t="s">
        <v>104</v>
      </c>
      <c r="E88" s="79" t="e">
        <f>#REF!</f>
        <v>#REF!</v>
      </c>
      <c r="F88" s="83"/>
      <c r="G88" s="83"/>
      <c r="H88" s="83"/>
      <c r="I88" s="83"/>
      <c r="J88" s="83"/>
      <c r="K88" s="83"/>
      <c r="L88" s="84"/>
      <c r="M88" s="83"/>
      <c r="N88" s="75"/>
      <c r="O88" s="75"/>
      <c r="P88" s="75"/>
      <c r="Q88" s="75"/>
      <c r="R88" s="29">
        <f t="shared" si="21"/>
        <v>0</v>
      </c>
      <c r="S88" s="30" t="e">
        <f t="shared" si="22"/>
        <v>#REF!</v>
      </c>
      <c r="T88" s="30" t="e">
        <f t="shared" si="13"/>
        <v>#REF!</v>
      </c>
    </row>
    <row r="89" spans="1:20" ht="13.8" collapsed="1">
      <c r="A89" s="151"/>
      <c r="B89" s="151"/>
      <c r="C89" s="152"/>
      <c r="D89" s="38" t="s">
        <v>312</v>
      </c>
      <c r="E89" s="79" t="e">
        <f>#REF!</f>
        <v>#REF!</v>
      </c>
      <c r="F89" s="83"/>
      <c r="G89" s="83"/>
      <c r="H89" s="83">
        <v>10</v>
      </c>
      <c r="I89" s="83"/>
      <c r="J89" s="83"/>
      <c r="K89" s="84"/>
      <c r="L89" s="79"/>
      <c r="M89" s="96"/>
      <c r="N89" s="75">
        <v>26</v>
      </c>
      <c r="O89" s="75"/>
      <c r="P89" s="75"/>
      <c r="Q89" s="75"/>
      <c r="R89" s="29">
        <f t="shared" si="21"/>
        <v>36</v>
      </c>
      <c r="S89" s="30" t="e">
        <f t="shared" si="22"/>
        <v>#REF!</v>
      </c>
      <c r="T89" s="30" t="e">
        <f t="shared" si="13"/>
        <v>#REF!</v>
      </c>
    </row>
    <row r="90" spans="1:20" ht="55.2" hidden="1" outlineLevel="1">
      <c r="A90" s="151"/>
      <c r="B90" s="151"/>
      <c r="C90" s="152"/>
      <c r="D90" s="38" t="s">
        <v>297</v>
      </c>
      <c r="E90" s="79" t="e">
        <f>#REF!</f>
        <v>#REF!</v>
      </c>
      <c r="F90" s="96"/>
      <c r="G90" s="96"/>
      <c r="H90" s="96"/>
      <c r="I90" s="96"/>
      <c r="J90" s="96"/>
      <c r="K90" s="75"/>
      <c r="L90" s="96"/>
      <c r="M90" s="96"/>
      <c r="N90" s="75"/>
      <c r="O90" s="75"/>
      <c r="P90" s="75"/>
      <c r="Q90" s="75"/>
      <c r="R90" s="29">
        <f t="shared" si="21"/>
        <v>0</v>
      </c>
      <c r="S90" s="30" t="e">
        <f t="shared" si="22"/>
        <v>#REF!</v>
      </c>
      <c r="T90" s="30" t="e">
        <f t="shared" si="13"/>
        <v>#REF!</v>
      </c>
    </row>
    <row r="91" spans="1:20" ht="13.8" hidden="1" outlineLevel="1">
      <c r="A91" s="151"/>
      <c r="B91" s="151"/>
      <c r="C91" s="152"/>
      <c r="D91" s="38" t="s">
        <v>298</v>
      </c>
      <c r="E91" s="79" t="e">
        <f>#REF!</f>
        <v>#REF!</v>
      </c>
      <c r="F91" s="83"/>
      <c r="G91" s="83"/>
      <c r="H91" s="83"/>
      <c r="I91" s="84"/>
      <c r="J91" s="83"/>
      <c r="K91" s="96"/>
      <c r="L91" s="96"/>
      <c r="M91" s="96"/>
      <c r="N91" s="75"/>
      <c r="O91" s="75"/>
      <c r="P91" s="75"/>
      <c r="Q91" s="75"/>
      <c r="R91" s="29">
        <f t="shared" si="21"/>
        <v>0</v>
      </c>
      <c r="S91" s="30" t="e">
        <f t="shared" si="22"/>
        <v>#REF!</v>
      </c>
      <c r="T91" s="30" t="e">
        <f t="shared" si="13"/>
        <v>#REF!</v>
      </c>
    </row>
    <row r="92" spans="1:20" ht="13.8" hidden="1" outlineLevel="1">
      <c r="A92" s="151"/>
      <c r="B92" s="151"/>
      <c r="C92" s="152"/>
      <c r="D92" s="38" t="s">
        <v>108</v>
      </c>
      <c r="E92" s="79" t="e">
        <f>#REF!</f>
        <v>#REF!</v>
      </c>
      <c r="F92" s="81"/>
      <c r="G92" s="81"/>
      <c r="H92" s="81"/>
      <c r="I92" s="86"/>
      <c r="J92" s="81"/>
      <c r="K92" s="96"/>
      <c r="L92" s="96"/>
      <c r="M92" s="96"/>
      <c r="N92" s="75"/>
      <c r="O92" s="75"/>
      <c r="P92" s="75"/>
      <c r="Q92" s="75"/>
      <c r="R92" s="29">
        <f t="shared" si="21"/>
        <v>0</v>
      </c>
      <c r="S92" s="30" t="e">
        <f t="shared" si="22"/>
        <v>#REF!</v>
      </c>
      <c r="T92" s="30" t="e">
        <f t="shared" si="13"/>
        <v>#REF!</v>
      </c>
    </row>
    <row r="93" spans="1:20" ht="14.4" collapsed="1">
      <c r="A93" s="151"/>
      <c r="B93" s="151"/>
      <c r="C93" s="152"/>
      <c r="D93" s="38" t="s">
        <v>109</v>
      </c>
      <c r="E93" s="79" t="e">
        <f>#REF!</f>
        <v>#REF!</v>
      </c>
      <c r="F93" s="187">
        <v>45.868000000000002</v>
      </c>
      <c r="G93" s="76"/>
      <c r="H93" s="75">
        <v>46.332000000000001</v>
      </c>
      <c r="I93" s="73"/>
      <c r="J93" s="73"/>
      <c r="K93" s="73"/>
      <c r="L93" s="73"/>
      <c r="M93" s="73"/>
      <c r="N93" s="75"/>
      <c r="O93" s="75"/>
      <c r="P93" s="75"/>
      <c r="Q93" s="75"/>
      <c r="R93" s="29">
        <f t="shared" si="21"/>
        <v>92.2</v>
      </c>
      <c r="S93" s="30" t="e">
        <f t="shared" si="22"/>
        <v>#REF!</v>
      </c>
      <c r="T93" s="30" t="e">
        <f t="shared" si="13"/>
        <v>#REF!</v>
      </c>
    </row>
    <row r="94" spans="1:20" ht="13.8" hidden="1" outlineLevel="1">
      <c r="A94" s="151"/>
      <c r="B94" s="151"/>
      <c r="C94" s="152"/>
      <c r="D94" s="38" t="s">
        <v>285</v>
      </c>
      <c r="E94" s="79" t="e">
        <f>#REF!</f>
        <v>#REF!</v>
      </c>
      <c r="F94" s="89"/>
      <c r="G94" s="73"/>
      <c r="H94" s="73"/>
      <c r="I94" s="73"/>
      <c r="J94" s="75"/>
      <c r="K94" s="73"/>
      <c r="L94" s="73"/>
      <c r="M94" s="73"/>
      <c r="N94" s="74"/>
      <c r="O94" s="74"/>
      <c r="P94" s="74"/>
      <c r="Q94" s="74"/>
      <c r="R94" s="29">
        <f t="shared" si="21"/>
        <v>0</v>
      </c>
      <c r="S94" s="30" t="e">
        <f t="shared" si="22"/>
        <v>#REF!</v>
      </c>
      <c r="T94" s="30" t="e">
        <f t="shared" si="13"/>
        <v>#REF!</v>
      </c>
    </row>
    <row r="95" spans="1:20" ht="55.2" hidden="1" outlineLevel="1">
      <c r="A95" s="151"/>
      <c r="B95" s="151"/>
      <c r="C95" s="152"/>
      <c r="D95" s="38" t="s">
        <v>111</v>
      </c>
      <c r="E95" s="79" t="e">
        <f>#REF!</f>
        <v>#REF!</v>
      </c>
      <c r="F95" s="83"/>
      <c r="G95" s="83"/>
      <c r="H95" s="83"/>
      <c r="I95" s="83"/>
      <c r="J95" s="83"/>
      <c r="K95" s="73"/>
      <c r="L95" s="73"/>
      <c r="M95" s="73"/>
      <c r="N95" s="74"/>
      <c r="O95" s="74"/>
      <c r="P95" s="74"/>
      <c r="Q95" s="74"/>
      <c r="R95" s="29">
        <f t="shared" si="21"/>
        <v>0</v>
      </c>
      <c r="S95" s="30" t="e">
        <f t="shared" si="22"/>
        <v>#REF!</v>
      </c>
      <c r="T95" s="30" t="e">
        <f t="shared" si="13"/>
        <v>#REF!</v>
      </c>
    </row>
    <row r="96" spans="1:20" ht="27.6" hidden="1" outlineLevel="1">
      <c r="A96" s="151"/>
      <c r="B96" s="151"/>
      <c r="C96" s="152"/>
      <c r="D96" s="38" t="s">
        <v>112</v>
      </c>
      <c r="E96" s="79" t="e">
        <f>#REF!</f>
        <v>#REF!</v>
      </c>
      <c r="F96" s="75"/>
      <c r="G96" s="75"/>
      <c r="H96" s="75"/>
      <c r="I96" s="73"/>
      <c r="J96" s="73"/>
      <c r="K96" s="73"/>
      <c r="L96" s="73"/>
      <c r="M96" s="73"/>
      <c r="N96" s="74"/>
      <c r="O96" s="74"/>
      <c r="P96" s="74"/>
      <c r="Q96" s="74"/>
      <c r="R96" s="29">
        <f t="shared" si="21"/>
        <v>0</v>
      </c>
      <c r="S96" s="30" t="e">
        <f t="shared" si="22"/>
        <v>#REF!</v>
      </c>
      <c r="T96" s="30" t="e">
        <f t="shared" si="13"/>
        <v>#REF!</v>
      </c>
    </row>
    <row r="97" spans="1:20" ht="41.4" hidden="1" outlineLevel="1">
      <c r="A97" s="151"/>
      <c r="B97" s="151"/>
      <c r="C97" s="152"/>
      <c r="D97" s="38" t="s">
        <v>113</v>
      </c>
      <c r="E97" s="79" t="e">
        <f>#REF!</f>
        <v>#REF!</v>
      </c>
      <c r="F97" s="83"/>
      <c r="G97" s="83"/>
      <c r="H97" s="83"/>
      <c r="I97" s="83"/>
      <c r="J97" s="83"/>
      <c r="K97" s="73"/>
      <c r="L97" s="73"/>
      <c r="M97" s="73"/>
      <c r="N97" s="74"/>
      <c r="O97" s="74"/>
      <c r="P97" s="74"/>
      <c r="Q97" s="74"/>
      <c r="R97" s="29">
        <f t="shared" si="21"/>
        <v>0</v>
      </c>
      <c r="S97" s="30" t="e">
        <f t="shared" si="22"/>
        <v>#REF!</v>
      </c>
      <c r="T97" s="30" t="e">
        <f t="shared" si="13"/>
        <v>#REF!</v>
      </c>
    </row>
    <row r="98" spans="1:20" ht="13.8" hidden="1" outlineLevel="1">
      <c r="A98" s="151"/>
      <c r="B98" s="151"/>
      <c r="C98" s="152"/>
      <c r="D98" s="38" t="s">
        <v>114</v>
      </c>
      <c r="E98" s="79" t="e">
        <f>#REF!</f>
        <v>#REF!</v>
      </c>
      <c r="F98" s="83"/>
      <c r="G98" s="83"/>
      <c r="H98" s="83"/>
      <c r="I98" s="83"/>
      <c r="J98" s="83"/>
      <c r="K98" s="73"/>
      <c r="L98" s="73"/>
      <c r="M98" s="73"/>
      <c r="N98" s="74"/>
      <c r="O98" s="74"/>
      <c r="P98" s="74"/>
      <c r="Q98" s="74"/>
      <c r="R98" s="29">
        <f t="shared" si="21"/>
        <v>0</v>
      </c>
      <c r="S98" s="30" t="e">
        <f t="shared" si="22"/>
        <v>#REF!</v>
      </c>
      <c r="T98" s="30" t="e">
        <f t="shared" si="13"/>
        <v>#REF!</v>
      </c>
    </row>
    <row r="99" spans="1:20" ht="13.8" hidden="1" outlineLevel="1">
      <c r="A99" s="151"/>
      <c r="B99" s="151"/>
      <c r="C99" s="152"/>
      <c r="D99" s="38" t="s">
        <v>115</v>
      </c>
      <c r="E99" s="79" t="e">
        <f>#REF!</f>
        <v>#REF!</v>
      </c>
      <c r="F99" s="83"/>
      <c r="G99" s="83"/>
      <c r="H99" s="83"/>
      <c r="I99" s="83"/>
      <c r="J99" s="83"/>
      <c r="K99" s="73"/>
      <c r="L99" s="73"/>
      <c r="M99" s="73"/>
      <c r="N99" s="74"/>
      <c r="O99" s="74"/>
      <c r="P99" s="74"/>
      <c r="Q99" s="74"/>
      <c r="R99" s="29">
        <f t="shared" si="21"/>
        <v>0</v>
      </c>
      <c r="S99" s="30" t="e">
        <f t="shared" si="22"/>
        <v>#REF!</v>
      </c>
      <c r="T99" s="30" t="e">
        <f t="shared" si="13"/>
        <v>#REF!</v>
      </c>
    </row>
    <row r="100" spans="1:20" ht="27.6" hidden="1" outlineLevel="1">
      <c r="A100" s="151"/>
      <c r="B100" s="151"/>
      <c r="C100" s="152"/>
      <c r="D100" s="38" t="s">
        <v>313</v>
      </c>
      <c r="E100" s="79" t="e">
        <f>#REF!</f>
        <v>#REF!</v>
      </c>
      <c r="F100" s="83"/>
      <c r="G100" s="83"/>
      <c r="H100" s="83"/>
      <c r="I100" s="83"/>
      <c r="J100" s="83"/>
      <c r="K100" s="73"/>
      <c r="L100" s="73"/>
      <c r="M100" s="73"/>
      <c r="N100" s="74"/>
      <c r="O100" s="74"/>
      <c r="P100" s="74"/>
      <c r="Q100" s="74"/>
      <c r="R100" s="29">
        <f t="shared" si="21"/>
        <v>0</v>
      </c>
      <c r="S100" s="30" t="e">
        <f t="shared" si="22"/>
        <v>#REF!</v>
      </c>
      <c r="T100" s="30" t="e">
        <f t="shared" si="13"/>
        <v>#REF!</v>
      </c>
    </row>
    <row r="101" spans="1:20" ht="27.6" hidden="1" outlineLevel="1">
      <c r="A101" s="151"/>
      <c r="B101" s="151"/>
      <c r="C101" s="152"/>
      <c r="D101" s="38" t="s">
        <v>117</v>
      </c>
      <c r="E101" s="79" t="e">
        <f>#REF!</f>
        <v>#REF!</v>
      </c>
      <c r="F101" s="75"/>
      <c r="G101" s="73"/>
      <c r="H101" s="73"/>
      <c r="I101" s="73"/>
      <c r="J101" s="73"/>
      <c r="K101" s="73"/>
      <c r="L101" s="73"/>
      <c r="M101" s="73"/>
      <c r="N101" s="74"/>
      <c r="O101" s="74"/>
      <c r="P101" s="74"/>
      <c r="Q101" s="74"/>
      <c r="R101" s="29">
        <f t="shared" si="21"/>
        <v>0</v>
      </c>
      <c r="S101" s="30" t="e">
        <f t="shared" si="22"/>
        <v>#REF!</v>
      </c>
      <c r="T101" s="30" t="e">
        <f t="shared" si="13"/>
        <v>#REF!</v>
      </c>
    </row>
    <row r="102" spans="1:20" ht="13.8" hidden="1" outlineLevel="1">
      <c r="A102" s="151"/>
      <c r="B102" s="151"/>
      <c r="C102" s="152"/>
      <c r="D102" s="38" t="s">
        <v>118</v>
      </c>
      <c r="E102" s="79" t="e">
        <f>#REF!</f>
        <v>#REF!</v>
      </c>
      <c r="F102" s="75"/>
      <c r="G102" s="75"/>
      <c r="H102" s="75"/>
      <c r="I102" s="73"/>
      <c r="J102" s="73"/>
      <c r="K102" s="73"/>
      <c r="L102" s="73"/>
      <c r="M102" s="73"/>
      <c r="N102" s="74"/>
      <c r="O102" s="74"/>
      <c r="P102" s="74"/>
      <c r="Q102" s="74"/>
      <c r="R102" s="29">
        <f t="shared" si="21"/>
        <v>0</v>
      </c>
      <c r="S102" s="30" t="e">
        <f t="shared" si="22"/>
        <v>#REF!</v>
      </c>
      <c r="T102" s="30" t="e">
        <f t="shared" si="13"/>
        <v>#REF!</v>
      </c>
    </row>
    <row r="103" spans="1:20" ht="27.6" hidden="1" outlineLevel="1">
      <c r="A103" s="151"/>
      <c r="B103" s="151"/>
      <c r="C103" s="152"/>
      <c r="D103" s="38" t="s">
        <v>119</v>
      </c>
      <c r="E103" s="79" t="e">
        <f>#REF!</f>
        <v>#REF!</v>
      </c>
      <c r="F103" s="75"/>
      <c r="G103" s="75"/>
      <c r="H103" s="75"/>
      <c r="I103" s="73"/>
      <c r="J103" s="75"/>
      <c r="K103" s="73"/>
      <c r="L103" s="73"/>
      <c r="M103" s="73"/>
      <c r="N103" s="74"/>
      <c r="O103" s="74"/>
      <c r="P103" s="74"/>
      <c r="Q103" s="74"/>
      <c r="R103" s="29">
        <f t="shared" si="21"/>
        <v>0</v>
      </c>
      <c r="S103" s="30" t="e">
        <f t="shared" si="22"/>
        <v>#REF!</v>
      </c>
      <c r="T103" s="30" t="e">
        <f t="shared" si="13"/>
        <v>#REF!</v>
      </c>
    </row>
    <row r="104" spans="1:20" ht="27.6" hidden="1" outlineLevel="1">
      <c r="A104" s="151"/>
      <c r="B104" s="151"/>
      <c r="C104" s="152"/>
      <c r="D104" s="38" t="s">
        <v>120</v>
      </c>
      <c r="E104" s="79" t="e">
        <f>#REF!</f>
        <v>#REF!</v>
      </c>
      <c r="F104" s="75"/>
      <c r="G104" s="73"/>
      <c r="H104" s="73"/>
      <c r="I104" s="73"/>
      <c r="J104" s="73"/>
      <c r="K104" s="73"/>
      <c r="L104" s="73"/>
      <c r="M104" s="73"/>
      <c r="N104" s="74"/>
      <c r="O104" s="74"/>
      <c r="P104" s="74"/>
      <c r="Q104" s="74"/>
      <c r="R104" s="29">
        <f t="shared" si="21"/>
        <v>0</v>
      </c>
      <c r="S104" s="30" t="e">
        <f t="shared" si="22"/>
        <v>#REF!</v>
      </c>
      <c r="T104" s="30" t="e">
        <f t="shared" si="13"/>
        <v>#REF!</v>
      </c>
    </row>
    <row r="105" spans="1:20" ht="27.6" hidden="1" outlineLevel="1">
      <c r="A105" s="151"/>
      <c r="B105" s="151"/>
      <c r="C105" s="152"/>
      <c r="D105" s="39" t="s">
        <v>121</v>
      </c>
      <c r="E105" s="79" t="e">
        <f>#REF!</f>
        <v>#REF!</v>
      </c>
      <c r="F105" s="75"/>
      <c r="G105" s="75"/>
      <c r="H105" s="75"/>
      <c r="I105" s="73"/>
      <c r="J105" s="75"/>
      <c r="K105" s="73"/>
      <c r="L105" s="73"/>
      <c r="M105" s="73"/>
      <c r="N105" s="74"/>
      <c r="O105" s="74"/>
      <c r="P105" s="74"/>
      <c r="Q105" s="74"/>
      <c r="R105" s="29">
        <f t="shared" si="21"/>
        <v>0</v>
      </c>
      <c r="S105" s="30" t="e">
        <f t="shared" si="22"/>
        <v>#REF!</v>
      </c>
      <c r="T105" s="30" t="e">
        <f t="shared" si="13"/>
        <v>#REF!</v>
      </c>
    </row>
    <row r="106" spans="1:20" ht="13.8" hidden="1" outlineLevel="1">
      <c r="A106" s="151"/>
      <c r="B106" s="151"/>
      <c r="C106" s="152"/>
      <c r="D106" s="39" t="s">
        <v>122</v>
      </c>
      <c r="E106" s="79" t="e">
        <f>#REF!</f>
        <v>#REF!</v>
      </c>
      <c r="F106" s="73"/>
      <c r="G106" s="75"/>
      <c r="H106" s="75"/>
      <c r="I106" s="73"/>
      <c r="J106" s="75"/>
      <c r="K106" s="73"/>
      <c r="L106" s="73"/>
      <c r="M106" s="73"/>
      <c r="N106" s="74"/>
      <c r="O106" s="74"/>
      <c r="P106" s="74"/>
      <c r="Q106" s="74"/>
      <c r="R106" s="29">
        <f t="shared" si="21"/>
        <v>0</v>
      </c>
      <c r="S106" s="30" t="e">
        <f t="shared" si="22"/>
        <v>#REF!</v>
      </c>
      <c r="T106" s="30" t="e">
        <f t="shared" si="13"/>
        <v>#REF!</v>
      </c>
    </row>
    <row r="107" spans="1:20" ht="27.6" hidden="1" outlineLevel="1">
      <c r="A107" s="151"/>
      <c r="B107" s="151"/>
      <c r="C107" s="152"/>
      <c r="D107" s="39" t="s">
        <v>314</v>
      </c>
      <c r="E107" s="79" t="e">
        <f>#REF!</f>
        <v>#REF!</v>
      </c>
      <c r="F107" s="73"/>
      <c r="G107" s="73"/>
      <c r="H107" s="73"/>
      <c r="I107" s="73"/>
      <c r="J107" s="73"/>
      <c r="K107" s="73"/>
      <c r="L107" s="96"/>
      <c r="M107" s="96"/>
      <c r="N107" s="74"/>
      <c r="O107" s="74"/>
      <c r="P107" s="74"/>
      <c r="Q107" s="74"/>
      <c r="R107" s="29">
        <f t="shared" si="21"/>
        <v>0</v>
      </c>
      <c r="S107" s="30" t="e">
        <f t="shared" si="22"/>
        <v>#REF!</v>
      </c>
      <c r="T107" s="30" t="e">
        <f t="shared" si="13"/>
        <v>#REF!</v>
      </c>
    </row>
    <row r="108" spans="1:20" ht="27.6" hidden="1" outlineLevel="1">
      <c r="A108" s="151"/>
      <c r="B108" s="151"/>
      <c r="C108" s="152"/>
      <c r="D108" s="39" t="s">
        <v>124</v>
      </c>
      <c r="E108" s="79" t="e">
        <f>#REF!</f>
        <v>#REF!</v>
      </c>
      <c r="F108" s="75"/>
      <c r="G108" s="75"/>
      <c r="H108" s="75"/>
      <c r="I108" s="73"/>
      <c r="J108" s="75"/>
      <c r="K108" s="73"/>
      <c r="L108" s="73"/>
      <c r="M108" s="73"/>
      <c r="N108" s="74"/>
      <c r="O108" s="74"/>
      <c r="P108" s="74"/>
      <c r="Q108" s="74"/>
      <c r="R108" s="29">
        <f t="shared" si="21"/>
        <v>0</v>
      </c>
      <c r="S108" s="30" t="e">
        <f t="shared" si="22"/>
        <v>#REF!</v>
      </c>
      <c r="T108" s="30" t="e">
        <f t="shared" si="13"/>
        <v>#REF!</v>
      </c>
    </row>
    <row r="109" spans="1:20" ht="27.6" hidden="1" outlineLevel="1">
      <c r="A109" s="151"/>
      <c r="B109" s="151"/>
      <c r="C109" s="152"/>
      <c r="D109" s="39" t="s">
        <v>125</v>
      </c>
      <c r="E109" s="79" t="e">
        <f>#REF!</f>
        <v>#REF!</v>
      </c>
      <c r="F109" s="75"/>
      <c r="G109" s="75"/>
      <c r="H109" s="73"/>
      <c r="I109" s="73"/>
      <c r="J109" s="73"/>
      <c r="K109" s="73"/>
      <c r="L109" s="73"/>
      <c r="M109" s="73"/>
      <c r="N109" s="74"/>
      <c r="O109" s="74"/>
      <c r="P109" s="74"/>
      <c r="Q109" s="74"/>
      <c r="R109" s="29">
        <f t="shared" si="21"/>
        <v>0</v>
      </c>
      <c r="S109" s="30" t="e">
        <f t="shared" si="22"/>
        <v>#REF!</v>
      </c>
      <c r="T109" s="30" t="e">
        <f t="shared" si="13"/>
        <v>#REF!</v>
      </c>
    </row>
    <row r="110" spans="1:20" ht="27.6" hidden="1" outlineLevel="1">
      <c r="A110" s="151"/>
      <c r="B110" s="151"/>
      <c r="C110" s="152"/>
      <c r="D110" s="39" t="s">
        <v>126</v>
      </c>
      <c r="E110" s="79" t="e">
        <f>#REF!</f>
        <v>#REF!</v>
      </c>
      <c r="F110" s="75"/>
      <c r="G110" s="75"/>
      <c r="H110" s="75"/>
      <c r="I110" s="73"/>
      <c r="J110" s="75"/>
      <c r="K110" s="73"/>
      <c r="L110" s="73"/>
      <c r="M110" s="73"/>
      <c r="N110" s="74"/>
      <c r="O110" s="74"/>
      <c r="P110" s="74"/>
      <c r="Q110" s="74"/>
      <c r="R110" s="29">
        <f t="shared" si="21"/>
        <v>0</v>
      </c>
      <c r="S110" s="30" t="e">
        <f t="shared" si="22"/>
        <v>#REF!</v>
      </c>
      <c r="T110" s="30" t="e">
        <f t="shared" si="13"/>
        <v>#REF!</v>
      </c>
    </row>
    <row r="111" spans="1:20" ht="55.2" hidden="1" outlineLevel="1">
      <c r="A111" s="151"/>
      <c r="B111" s="151"/>
      <c r="C111" s="152"/>
      <c r="D111" s="39" t="s">
        <v>127</v>
      </c>
      <c r="E111" s="79" t="e">
        <f>#REF!</f>
        <v>#REF!</v>
      </c>
      <c r="F111" s="75"/>
      <c r="G111" s="75"/>
      <c r="H111" s="75"/>
      <c r="I111" s="73"/>
      <c r="J111" s="75"/>
      <c r="K111" s="73"/>
      <c r="L111" s="73"/>
      <c r="M111" s="73"/>
      <c r="N111" s="74"/>
      <c r="O111" s="74"/>
      <c r="P111" s="74"/>
      <c r="Q111" s="74"/>
      <c r="R111" s="29">
        <f t="shared" si="21"/>
        <v>0</v>
      </c>
      <c r="S111" s="30" t="e">
        <f t="shared" si="22"/>
        <v>#REF!</v>
      </c>
      <c r="T111" s="30" t="e">
        <f t="shared" si="13"/>
        <v>#REF!</v>
      </c>
    </row>
    <row r="112" spans="1:20" ht="27.6" hidden="1" outlineLevel="1">
      <c r="A112" s="151"/>
      <c r="B112" s="151"/>
      <c r="C112" s="152"/>
      <c r="D112" s="39" t="s">
        <v>128</v>
      </c>
      <c r="E112" s="79" t="e">
        <f>#REF!</f>
        <v>#REF!</v>
      </c>
      <c r="F112" s="75"/>
      <c r="G112" s="75"/>
      <c r="H112" s="75"/>
      <c r="I112" s="73"/>
      <c r="J112" s="75"/>
      <c r="K112" s="73"/>
      <c r="L112" s="73"/>
      <c r="M112" s="73"/>
      <c r="N112" s="74"/>
      <c r="O112" s="74"/>
      <c r="P112" s="74"/>
      <c r="Q112" s="74"/>
      <c r="R112" s="29">
        <f t="shared" si="21"/>
        <v>0</v>
      </c>
      <c r="S112" s="30" t="e">
        <f t="shared" si="22"/>
        <v>#REF!</v>
      </c>
      <c r="T112" s="30" t="e">
        <f t="shared" si="13"/>
        <v>#REF!</v>
      </c>
    </row>
    <row r="113" spans="1:20" ht="27.6" hidden="1" outlineLevel="1">
      <c r="A113" s="151"/>
      <c r="B113" s="151"/>
      <c r="C113" s="152"/>
      <c r="D113" s="39" t="s">
        <v>129</v>
      </c>
      <c r="E113" s="79" t="e">
        <f>#REF!</f>
        <v>#REF!</v>
      </c>
      <c r="F113" s="75"/>
      <c r="G113" s="75"/>
      <c r="H113" s="75"/>
      <c r="I113" s="73"/>
      <c r="J113" s="75"/>
      <c r="K113" s="73"/>
      <c r="L113" s="73"/>
      <c r="M113" s="73"/>
      <c r="N113" s="74"/>
      <c r="O113" s="74"/>
      <c r="P113" s="74"/>
      <c r="Q113" s="74"/>
      <c r="R113" s="29">
        <f t="shared" si="21"/>
        <v>0</v>
      </c>
      <c r="S113" s="30" t="e">
        <f t="shared" si="22"/>
        <v>#REF!</v>
      </c>
      <c r="T113" s="30" t="e">
        <f t="shared" si="13"/>
        <v>#REF!</v>
      </c>
    </row>
    <row r="114" spans="1:20" ht="27.6" hidden="1" outlineLevel="1">
      <c r="A114" s="151"/>
      <c r="B114" s="151"/>
      <c r="C114" s="152"/>
      <c r="D114" s="38" t="s">
        <v>130</v>
      </c>
      <c r="E114" s="79" t="e">
        <f>#REF!</f>
        <v>#REF!</v>
      </c>
      <c r="F114" s="96"/>
      <c r="G114" s="96"/>
      <c r="H114" s="96"/>
      <c r="I114" s="96"/>
      <c r="J114" s="96"/>
      <c r="K114" s="96"/>
      <c r="L114" s="96"/>
      <c r="M114" s="96"/>
      <c r="N114" s="74"/>
      <c r="O114" s="74"/>
      <c r="P114" s="74"/>
      <c r="Q114" s="74"/>
      <c r="R114" s="29">
        <f t="shared" si="21"/>
        <v>0</v>
      </c>
      <c r="S114" s="30" t="e">
        <f t="shared" si="22"/>
        <v>#REF!</v>
      </c>
      <c r="T114" s="30" t="e">
        <f t="shared" si="13"/>
        <v>#REF!</v>
      </c>
    </row>
    <row r="115" spans="1:20" ht="27.6" hidden="1" outlineLevel="1">
      <c r="A115" s="151"/>
      <c r="B115" s="151"/>
      <c r="C115" s="152"/>
      <c r="D115" s="38" t="s">
        <v>131</v>
      </c>
      <c r="E115" s="79" t="e">
        <f>#REF!</f>
        <v>#REF!</v>
      </c>
      <c r="F115" s="90"/>
      <c r="G115" s="90"/>
      <c r="H115" s="90"/>
      <c r="I115" s="157"/>
      <c r="J115" s="157"/>
      <c r="K115" s="157"/>
      <c r="L115" s="96"/>
      <c r="M115" s="96"/>
      <c r="N115" s="74"/>
      <c r="O115" s="74"/>
      <c r="P115" s="74"/>
      <c r="Q115" s="74"/>
      <c r="R115" s="29">
        <f t="shared" si="21"/>
        <v>0</v>
      </c>
      <c r="S115" s="30" t="e">
        <f t="shared" si="22"/>
        <v>#REF!</v>
      </c>
      <c r="T115" s="30" t="e">
        <f t="shared" si="13"/>
        <v>#REF!</v>
      </c>
    </row>
    <row r="116" spans="1:20" ht="41.4" hidden="1" outlineLevel="1">
      <c r="A116" s="151"/>
      <c r="B116" s="151"/>
      <c r="C116" s="152"/>
      <c r="D116" s="38" t="s">
        <v>132</v>
      </c>
      <c r="E116" s="79" t="e">
        <f>#REF!</f>
        <v>#REF!</v>
      </c>
      <c r="F116" s="75"/>
      <c r="G116" s="96"/>
      <c r="H116" s="96"/>
      <c r="I116" s="96"/>
      <c r="J116" s="96"/>
      <c r="K116" s="96"/>
      <c r="L116" s="96"/>
      <c r="M116" s="96"/>
      <c r="N116" s="74"/>
      <c r="O116" s="74"/>
      <c r="P116" s="74"/>
      <c r="Q116" s="74"/>
      <c r="R116" s="29">
        <f t="shared" si="21"/>
        <v>0</v>
      </c>
      <c r="S116" s="30" t="e">
        <f t="shared" si="22"/>
        <v>#REF!</v>
      </c>
      <c r="T116" s="30" t="e">
        <f t="shared" si="13"/>
        <v>#REF!</v>
      </c>
    </row>
    <row r="117" spans="1:20" ht="55.2" hidden="1" outlineLevel="1">
      <c r="A117" s="151"/>
      <c r="B117" s="151"/>
      <c r="C117" s="152"/>
      <c r="D117" s="39" t="s">
        <v>133</v>
      </c>
      <c r="E117" s="79" t="e">
        <f>#REF!</f>
        <v>#REF!</v>
      </c>
      <c r="F117" s="90"/>
      <c r="G117" s="91"/>
      <c r="H117" s="91"/>
      <c r="I117" s="91"/>
      <c r="J117" s="91"/>
      <c r="K117" s="91"/>
      <c r="L117" s="73"/>
      <c r="M117" s="73"/>
      <c r="N117" s="74"/>
      <c r="O117" s="74"/>
      <c r="P117" s="74"/>
      <c r="Q117" s="74"/>
      <c r="R117" s="29">
        <f t="shared" si="21"/>
        <v>0</v>
      </c>
      <c r="S117" s="30" t="e">
        <f t="shared" si="22"/>
        <v>#REF!</v>
      </c>
      <c r="T117" s="30" t="e">
        <f t="shared" si="13"/>
        <v>#REF!</v>
      </c>
    </row>
    <row r="118" spans="1:20" ht="55.2" hidden="1" outlineLevel="1">
      <c r="A118" s="151"/>
      <c r="B118" s="151"/>
      <c r="C118" s="152"/>
      <c r="D118" s="38" t="s">
        <v>134</v>
      </c>
      <c r="E118" s="79" t="e">
        <f>#REF!</f>
        <v>#REF!</v>
      </c>
      <c r="F118" s="96"/>
      <c r="G118" s="96"/>
      <c r="H118" s="96"/>
      <c r="I118" s="96"/>
      <c r="J118" s="96"/>
      <c r="K118" s="96"/>
      <c r="L118" s="96"/>
      <c r="M118" s="96"/>
      <c r="N118" s="74"/>
      <c r="O118" s="74"/>
      <c r="P118" s="74"/>
      <c r="Q118" s="74"/>
      <c r="R118" s="29">
        <f t="shared" si="21"/>
        <v>0</v>
      </c>
      <c r="S118" s="30" t="e">
        <f t="shared" si="22"/>
        <v>#REF!</v>
      </c>
      <c r="T118" s="30" t="e">
        <f t="shared" si="13"/>
        <v>#REF!</v>
      </c>
    </row>
    <row r="119" spans="1:20" ht="27.6" hidden="1" outlineLevel="1">
      <c r="A119" s="151"/>
      <c r="B119" s="151"/>
      <c r="C119" s="152"/>
      <c r="D119" s="38" t="s">
        <v>135</v>
      </c>
      <c r="E119" s="79" t="e">
        <f>#REF!</f>
        <v>#REF!</v>
      </c>
      <c r="F119" s="79"/>
      <c r="G119" s="96"/>
      <c r="H119" s="96"/>
      <c r="I119" s="96"/>
      <c r="J119" s="96"/>
      <c r="K119" s="96"/>
      <c r="L119" s="96"/>
      <c r="M119" s="96"/>
      <c r="N119" s="74"/>
      <c r="O119" s="74"/>
      <c r="P119" s="74"/>
      <c r="Q119" s="74"/>
      <c r="R119" s="29">
        <f t="shared" si="21"/>
        <v>0</v>
      </c>
      <c r="S119" s="30" t="e">
        <f t="shared" si="22"/>
        <v>#REF!</v>
      </c>
      <c r="T119" s="30" t="e">
        <f t="shared" si="13"/>
        <v>#REF!</v>
      </c>
    </row>
    <row r="120" spans="1:20" ht="41.4" hidden="1" outlineLevel="1">
      <c r="A120" s="151"/>
      <c r="B120" s="151"/>
      <c r="C120" s="152"/>
      <c r="D120" s="39" t="s">
        <v>136</v>
      </c>
      <c r="E120" s="79" t="e">
        <f>#REF!</f>
        <v>#REF!</v>
      </c>
      <c r="F120" s="75"/>
      <c r="G120" s="75"/>
      <c r="H120" s="75"/>
      <c r="I120" s="73"/>
      <c r="J120" s="75"/>
      <c r="K120" s="73"/>
      <c r="L120" s="73"/>
      <c r="M120" s="73"/>
      <c r="N120" s="74"/>
      <c r="O120" s="74"/>
      <c r="P120" s="74"/>
      <c r="Q120" s="74"/>
      <c r="R120" s="29">
        <f t="shared" si="21"/>
        <v>0</v>
      </c>
      <c r="S120" s="30" t="e">
        <f t="shared" si="22"/>
        <v>#REF!</v>
      </c>
      <c r="T120" s="30" t="e">
        <f t="shared" si="13"/>
        <v>#REF!</v>
      </c>
    </row>
    <row r="121" spans="1:20" ht="69" hidden="1" outlineLevel="1">
      <c r="A121" s="151"/>
      <c r="B121" s="151"/>
      <c r="C121" s="152"/>
      <c r="D121" s="39" t="s">
        <v>137</v>
      </c>
      <c r="E121" s="79" t="e">
        <f>#REF!</f>
        <v>#REF!</v>
      </c>
      <c r="F121" s="75"/>
      <c r="G121" s="75"/>
      <c r="H121" s="75"/>
      <c r="I121" s="73"/>
      <c r="J121" s="75"/>
      <c r="K121" s="73"/>
      <c r="L121" s="73"/>
      <c r="M121" s="73"/>
      <c r="N121" s="74"/>
      <c r="O121" s="74"/>
      <c r="P121" s="74"/>
      <c r="Q121" s="74"/>
      <c r="R121" s="29">
        <f t="shared" si="21"/>
        <v>0</v>
      </c>
      <c r="S121" s="30" t="e">
        <f t="shared" si="22"/>
        <v>#REF!</v>
      </c>
      <c r="T121" s="30" t="e">
        <f t="shared" si="13"/>
        <v>#REF!</v>
      </c>
    </row>
    <row r="122" spans="1:20" ht="27.6" hidden="1" outlineLevel="1">
      <c r="A122" s="151"/>
      <c r="B122" s="151"/>
      <c r="C122" s="152"/>
      <c r="D122" s="39" t="s">
        <v>138</v>
      </c>
      <c r="E122" s="79" t="e">
        <f>#REF!</f>
        <v>#REF!</v>
      </c>
      <c r="F122" s="75"/>
      <c r="G122" s="75"/>
      <c r="H122" s="75"/>
      <c r="I122" s="73"/>
      <c r="J122" s="75"/>
      <c r="K122" s="73"/>
      <c r="L122" s="73"/>
      <c r="M122" s="73"/>
      <c r="N122" s="74"/>
      <c r="O122" s="74"/>
      <c r="P122" s="74"/>
      <c r="Q122" s="74"/>
      <c r="R122" s="29">
        <f t="shared" si="21"/>
        <v>0</v>
      </c>
      <c r="S122" s="30" t="e">
        <f t="shared" si="22"/>
        <v>#REF!</v>
      </c>
      <c r="T122" s="30" t="e">
        <f t="shared" si="13"/>
        <v>#REF!</v>
      </c>
    </row>
    <row r="123" spans="1:20" ht="27.6" hidden="1" outlineLevel="1">
      <c r="A123" s="151"/>
      <c r="B123" s="151"/>
      <c r="C123" s="152"/>
      <c r="D123" s="38" t="s">
        <v>139</v>
      </c>
      <c r="E123" s="79" t="e">
        <f>#REF!</f>
        <v>#REF!</v>
      </c>
      <c r="F123" s="157"/>
      <c r="G123" s="157"/>
      <c r="H123" s="96"/>
      <c r="I123" s="96"/>
      <c r="J123" s="157"/>
      <c r="K123" s="96"/>
      <c r="L123" s="96"/>
      <c r="M123" s="96"/>
      <c r="N123" s="74"/>
      <c r="O123" s="74"/>
      <c r="P123" s="74"/>
      <c r="Q123" s="74"/>
      <c r="R123" s="29">
        <f t="shared" si="21"/>
        <v>0</v>
      </c>
      <c r="S123" s="30" t="e">
        <f t="shared" si="22"/>
        <v>#REF!</v>
      </c>
      <c r="T123" s="30" t="e">
        <f t="shared" si="13"/>
        <v>#REF!</v>
      </c>
    </row>
    <row r="124" spans="1:20" ht="41.4" hidden="1" outlineLevel="1">
      <c r="A124" s="151"/>
      <c r="B124" s="151"/>
      <c r="C124" s="152"/>
      <c r="D124" s="39" t="s">
        <v>140</v>
      </c>
      <c r="E124" s="79" t="e">
        <f>#REF!</f>
        <v>#REF!</v>
      </c>
      <c r="F124" s="75"/>
      <c r="G124" s="75"/>
      <c r="H124" s="73"/>
      <c r="I124" s="73"/>
      <c r="J124" s="75"/>
      <c r="K124" s="73"/>
      <c r="L124" s="73"/>
      <c r="M124" s="73"/>
      <c r="N124" s="74"/>
      <c r="O124" s="74"/>
      <c r="P124" s="74"/>
      <c r="Q124" s="74"/>
      <c r="R124" s="29">
        <f t="shared" si="21"/>
        <v>0</v>
      </c>
      <c r="S124" s="30" t="e">
        <f t="shared" si="22"/>
        <v>#REF!</v>
      </c>
      <c r="T124" s="30" t="e">
        <f t="shared" si="13"/>
        <v>#REF!</v>
      </c>
    </row>
    <row r="125" spans="1:20" ht="13.8" hidden="1" outlineLevel="1">
      <c r="A125" s="151"/>
      <c r="B125" s="151"/>
      <c r="C125" s="152"/>
      <c r="D125" s="39" t="s">
        <v>141</v>
      </c>
      <c r="E125" s="79" t="e">
        <f>#REF!</f>
        <v>#REF!</v>
      </c>
      <c r="F125" s="88"/>
      <c r="G125" s="75"/>
      <c r="H125" s="75"/>
      <c r="I125" s="73"/>
      <c r="J125" s="75"/>
      <c r="K125" s="73"/>
      <c r="L125" s="73"/>
      <c r="M125" s="73"/>
      <c r="N125" s="74"/>
      <c r="O125" s="74"/>
      <c r="P125" s="74"/>
      <c r="Q125" s="74"/>
      <c r="R125" s="29">
        <f t="shared" si="21"/>
        <v>0</v>
      </c>
      <c r="S125" s="30" t="e">
        <f t="shared" si="22"/>
        <v>#REF!</v>
      </c>
      <c r="T125" s="30" t="e">
        <f t="shared" si="13"/>
        <v>#REF!</v>
      </c>
    </row>
    <row r="126" spans="1:20" ht="13.8" hidden="1" outlineLevel="1">
      <c r="A126" s="151"/>
      <c r="B126" s="151"/>
      <c r="C126" s="152"/>
      <c r="D126" s="38" t="s">
        <v>142</v>
      </c>
      <c r="E126" s="79" t="e">
        <f>#REF!</f>
        <v>#REF!</v>
      </c>
      <c r="F126" s="88"/>
      <c r="G126" s="88"/>
      <c r="H126" s="88"/>
      <c r="I126" s="93"/>
      <c r="J126" s="88"/>
      <c r="K126" s="93"/>
      <c r="L126" s="73"/>
      <c r="M126" s="96"/>
      <c r="N126" s="74"/>
      <c r="O126" s="74"/>
      <c r="P126" s="74"/>
      <c r="Q126" s="74"/>
      <c r="R126" s="29">
        <f t="shared" si="21"/>
        <v>0</v>
      </c>
      <c r="S126" s="30" t="e">
        <f t="shared" si="22"/>
        <v>#REF!</v>
      </c>
      <c r="T126" s="30" t="e">
        <f t="shared" si="13"/>
        <v>#REF!</v>
      </c>
    </row>
    <row r="127" spans="1:20" ht="13.8" hidden="1" outlineLevel="1">
      <c r="A127" s="151"/>
      <c r="B127" s="151"/>
      <c r="C127" s="152"/>
      <c r="D127" s="38" t="s">
        <v>143</v>
      </c>
      <c r="E127" s="79" t="e">
        <f>#REF!</f>
        <v>#REF!</v>
      </c>
      <c r="F127" s="88"/>
      <c r="G127" s="75"/>
      <c r="H127" s="75"/>
      <c r="I127" s="73"/>
      <c r="J127" s="75"/>
      <c r="K127" s="75"/>
      <c r="L127" s="73"/>
      <c r="M127" s="96"/>
      <c r="N127" s="74"/>
      <c r="O127" s="74"/>
      <c r="P127" s="74"/>
      <c r="Q127" s="74"/>
      <c r="R127" s="29">
        <f t="shared" si="21"/>
        <v>0</v>
      </c>
      <c r="S127" s="30" t="e">
        <f t="shared" si="22"/>
        <v>#REF!</v>
      </c>
      <c r="T127" s="30" t="e">
        <f t="shared" si="13"/>
        <v>#REF!</v>
      </c>
    </row>
    <row r="128" spans="1:20" ht="13.8" hidden="1" outlineLevel="1">
      <c r="A128" s="151"/>
      <c r="B128" s="151"/>
      <c r="C128" s="152"/>
      <c r="D128" s="38" t="s">
        <v>144</v>
      </c>
      <c r="E128" s="79" t="e">
        <f>#REF!</f>
        <v>#REF!</v>
      </c>
      <c r="F128" s="93"/>
      <c r="G128" s="73"/>
      <c r="H128" s="73"/>
      <c r="I128" s="73"/>
      <c r="J128" s="73"/>
      <c r="K128" s="73"/>
      <c r="L128" s="73"/>
      <c r="M128" s="96"/>
      <c r="N128" s="74"/>
      <c r="O128" s="74"/>
      <c r="P128" s="74"/>
      <c r="Q128" s="74"/>
      <c r="R128" s="29">
        <f t="shared" si="21"/>
        <v>0</v>
      </c>
      <c r="S128" s="30" t="e">
        <f t="shared" si="22"/>
        <v>#REF!</v>
      </c>
      <c r="T128" s="30" t="e">
        <f t="shared" si="13"/>
        <v>#REF!</v>
      </c>
    </row>
    <row r="129" spans="1:20" ht="27.6" hidden="1" outlineLevel="1">
      <c r="A129" s="151"/>
      <c r="B129" s="151"/>
      <c r="C129" s="152"/>
      <c r="D129" s="38" t="s">
        <v>145</v>
      </c>
      <c r="E129" s="79" t="e">
        <f>#REF!</f>
        <v>#REF!</v>
      </c>
      <c r="F129" s="96"/>
      <c r="G129" s="96"/>
      <c r="H129" s="96"/>
      <c r="I129" s="96"/>
      <c r="J129" s="96"/>
      <c r="K129" s="96"/>
      <c r="L129" s="96"/>
      <c r="M129" s="96"/>
      <c r="N129" s="74"/>
      <c r="O129" s="74"/>
      <c r="P129" s="74"/>
      <c r="Q129" s="74"/>
      <c r="R129" s="29">
        <f t="shared" si="21"/>
        <v>0</v>
      </c>
      <c r="S129" s="30" t="e">
        <f t="shared" si="22"/>
        <v>#REF!</v>
      </c>
      <c r="T129" s="30" t="e">
        <f t="shared" si="13"/>
        <v>#REF!</v>
      </c>
    </row>
    <row r="130" spans="1:20" ht="27.6" hidden="1" outlineLevel="1">
      <c r="A130" s="151"/>
      <c r="B130" s="151"/>
      <c r="C130" s="152"/>
      <c r="D130" s="38" t="s">
        <v>146</v>
      </c>
      <c r="E130" s="79" t="e">
        <f>#REF!</f>
        <v>#REF!</v>
      </c>
      <c r="F130" s="96"/>
      <c r="G130" s="96"/>
      <c r="H130" s="96"/>
      <c r="I130" s="96"/>
      <c r="J130" s="96"/>
      <c r="K130" s="96"/>
      <c r="L130" s="96"/>
      <c r="M130" s="96"/>
      <c r="N130" s="74"/>
      <c r="O130" s="74"/>
      <c r="P130" s="74"/>
      <c r="Q130" s="74"/>
      <c r="R130" s="29">
        <f t="shared" si="21"/>
        <v>0</v>
      </c>
      <c r="S130" s="30" t="e">
        <f t="shared" si="22"/>
        <v>#REF!</v>
      </c>
      <c r="T130" s="30" t="e">
        <f t="shared" si="13"/>
        <v>#REF!</v>
      </c>
    </row>
    <row r="131" spans="1:20" ht="13.8" hidden="1" outlineLevel="1">
      <c r="A131" s="151"/>
      <c r="B131" s="151"/>
      <c r="C131" s="152"/>
      <c r="D131" s="38" t="s">
        <v>147</v>
      </c>
      <c r="E131" s="79" t="e">
        <f>#REF!</f>
        <v>#REF!</v>
      </c>
      <c r="F131" s="96"/>
      <c r="G131" s="96"/>
      <c r="H131" s="96"/>
      <c r="I131" s="96"/>
      <c r="J131" s="96"/>
      <c r="K131" s="96"/>
      <c r="L131" s="96"/>
      <c r="M131" s="96"/>
      <c r="N131" s="74"/>
      <c r="O131" s="74"/>
      <c r="P131" s="74"/>
      <c r="Q131" s="74"/>
      <c r="R131" s="29">
        <f t="shared" si="21"/>
        <v>0</v>
      </c>
      <c r="S131" s="30" t="e">
        <f t="shared" si="22"/>
        <v>#REF!</v>
      </c>
      <c r="T131" s="30" t="e">
        <f t="shared" si="13"/>
        <v>#REF!</v>
      </c>
    </row>
    <row r="132" spans="1:20" ht="13.8" hidden="1" outlineLevel="1">
      <c r="A132" s="151"/>
      <c r="B132" s="151"/>
      <c r="C132" s="152"/>
      <c r="D132" s="38" t="s">
        <v>148</v>
      </c>
      <c r="E132" s="79" t="e">
        <f>#REF!</f>
        <v>#REF!</v>
      </c>
      <c r="F132" s="96"/>
      <c r="G132" s="96"/>
      <c r="H132" s="96"/>
      <c r="I132" s="96"/>
      <c r="J132" s="96"/>
      <c r="K132" s="96"/>
      <c r="L132" s="96"/>
      <c r="M132" s="96"/>
      <c r="N132" s="74"/>
      <c r="O132" s="74"/>
      <c r="P132" s="74"/>
      <c r="Q132" s="74"/>
      <c r="R132" s="29">
        <f t="shared" si="21"/>
        <v>0</v>
      </c>
      <c r="S132" s="30" t="e">
        <f t="shared" si="22"/>
        <v>#REF!</v>
      </c>
      <c r="T132" s="30" t="e">
        <f t="shared" si="13"/>
        <v>#REF!</v>
      </c>
    </row>
    <row r="133" spans="1:20" ht="27.6" hidden="1" outlineLevel="1">
      <c r="A133" s="151"/>
      <c r="B133" s="151"/>
      <c r="C133" s="152"/>
      <c r="D133" s="38" t="s">
        <v>149</v>
      </c>
      <c r="E133" s="79" t="e">
        <f>#REF!</f>
        <v>#REF!</v>
      </c>
      <c r="F133" s="75"/>
      <c r="G133" s="73"/>
      <c r="H133" s="73"/>
      <c r="I133" s="73"/>
      <c r="J133" s="73"/>
      <c r="K133" s="73"/>
      <c r="L133" s="96"/>
      <c r="M133" s="96"/>
      <c r="N133" s="74"/>
      <c r="O133" s="74"/>
      <c r="P133" s="74"/>
      <c r="Q133" s="74"/>
      <c r="R133" s="29">
        <f t="shared" si="21"/>
        <v>0</v>
      </c>
      <c r="S133" s="30" t="e">
        <f t="shared" si="22"/>
        <v>#REF!</v>
      </c>
      <c r="T133" s="30" t="e">
        <f t="shared" si="13"/>
        <v>#REF!</v>
      </c>
    </row>
    <row r="134" spans="1:20" ht="27.6" hidden="1" outlineLevel="1">
      <c r="A134" s="151"/>
      <c r="B134" s="151"/>
      <c r="C134" s="152"/>
      <c r="D134" s="38" t="s">
        <v>252</v>
      </c>
      <c r="E134" s="79" t="e">
        <f>#REF!</f>
        <v>#REF!</v>
      </c>
      <c r="F134" s="73"/>
      <c r="G134" s="73"/>
      <c r="H134" s="73"/>
      <c r="I134" s="73"/>
      <c r="J134" s="73"/>
      <c r="K134" s="73"/>
      <c r="L134" s="96"/>
      <c r="M134" s="96"/>
      <c r="N134" s="74"/>
      <c r="O134" s="74"/>
      <c r="P134" s="74"/>
      <c r="Q134" s="74"/>
      <c r="R134" s="29">
        <f t="shared" si="21"/>
        <v>0</v>
      </c>
      <c r="S134" s="30" t="e">
        <f t="shared" si="22"/>
        <v>#REF!</v>
      </c>
      <c r="T134" s="30" t="e">
        <f t="shared" si="13"/>
        <v>#REF!</v>
      </c>
    </row>
    <row r="135" spans="1:20" ht="27.6" hidden="1" outlineLevel="1">
      <c r="A135" s="151"/>
      <c r="B135" s="151"/>
      <c r="C135" s="152"/>
      <c r="D135" s="38" t="s">
        <v>151</v>
      </c>
      <c r="E135" s="79" t="e">
        <f>#REF!</f>
        <v>#REF!</v>
      </c>
      <c r="F135" s="73"/>
      <c r="G135" s="73"/>
      <c r="H135" s="73"/>
      <c r="I135" s="73"/>
      <c r="J135" s="73"/>
      <c r="K135" s="73"/>
      <c r="L135" s="96"/>
      <c r="M135" s="96"/>
      <c r="N135" s="74"/>
      <c r="O135" s="74"/>
      <c r="P135" s="74"/>
      <c r="Q135" s="74"/>
      <c r="R135" s="29">
        <f t="shared" si="21"/>
        <v>0</v>
      </c>
      <c r="S135" s="30" t="e">
        <f t="shared" si="22"/>
        <v>#REF!</v>
      </c>
      <c r="T135" s="30" t="e">
        <f t="shared" si="13"/>
        <v>#REF!</v>
      </c>
    </row>
    <row r="136" spans="1:20" ht="27.6" hidden="1" outlineLevel="1">
      <c r="A136" s="151"/>
      <c r="B136" s="151"/>
      <c r="C136" s="152"/>
      <c r="D136" s="38" t="s">
        <v>152</v>
      </c>
      <c r="E136" s="79" t="e">
        <f>#REF!</f>
        <v>#REF!</v>
      </c>
      <c r="F136" s="73"/>
      <c r="G136" s="73"/>
      <c r="H136" s="75"/>
      <c r="I136" s="75"/>
      <c r="J136" s="73"/>
      <c r="K136" s="73"/>
      <c r="L136" s="96"/>
      <c r="M136" s="96"/>
      <c r="N136" s="74"/>
      <c r="O136" s="74"/>
      <c r="P136" s="74"/>
      <c r="Q136" s="74"/>
      <c r="R136" s="29">
        <f t="shared" si="21"/>
        <v>0</v>
      </c>
      <c r="S136" s="30" t="e">
        <f t="shared" si="22"/>
        <v>#REF!</v>
      </c>
      <c r="T136" s="30" t="e">
        <f t="shared" si="13"/>
        <v>#REF!</v>
      </c>
    </row>
    <row r="137" spans="1:20" ht="41.4" hidden="1" outlineLevel="1">
      <c r="A137" s="151"/>
      <c r="B137" s="151"/>
      <c r="C137" s="152"/>
      <c r="D137" s="38" t="s">
        <v>315</v>
      </c>
      <c r="E137" s="79" t="e">
        <f>#REF!</f>
        <v>#REF!</v>
      </c>
      <c r="F137" s="73"/>
      <c r="G137" s="73"/>
      <c r="H137" s="73"/>
      <c r="I137" s="73"/>
      <c r="J137" s="73"/>
      <c r="K137" s="73"/>
      <c r="L137" s="96"/>
      <c r="M137" s="96"/>
      <c r="N137" s="74"/>
      <c r="O137" s="74"/>
      <c r="P137" s="74"/>
      <c r="Q137" s="74"/>
      <c r="R137" s="29">
        <f t="shared" si="21"/>
        <v>0</v>
      </c>
      <c r="S137" s="30" t="e">
        <f t="shared" si="22"/>
        <v>#REF!</v>
      </c>
      <c r="T137" s="30" t="e">
        <f t="shared" si="13"/>
        <v>#REF!</v>
      </c>
    </row>
    <row r="138" spans="1:20" ht="13.8" hidden="1" outlineLevel="1">
      <c r="A138" s="151"/>
      <c r="B138" s="151"/>
      <c r="C138" s="152"/>
      <c r="D138" s="38" t="s">
        <v>154</v>
      </c>
      <c r="E138" s="79" t="e">
        <f>#REF!</f>
        <v>#REF!</v>
      </c>
      <c r="F138" s="73"/>
      <c r="G138" s="75"/>
      <c r="H138" s="73"/>
      <c r="I138" s="73"/>
      <c r="J138" s="73"/>
      <c r="K138" s="73"/>
      <c r="L138" s="96"/>
      <c r="M138" s="96"/>
      <c r="N138" s="74"/>
      <c r="O138" s="74"/>
      <c r="P138" s="74"/>
      <c r="Q138" s="74"/>
      <c r="R138" s="29">
        <f t="shared" si="21"/>
        <v>0</v>
      </c>
      <c r="S138" s="30" t="e">
        <f t="shared" si="22"/>
        <v>#REF!</v>
      </c>
      <c r="T138" s="30" t="e">
        <f t="shared" si="13"/>
        <v>#REF!</v>
      </c>
    </row>
    <row r="139" spans="1:20" ht="41.4" hidden="1" outlineLevel="1">
      <c r="A139" s="151"/>
      <c r="B139" s="151"/>
      <c r="C139" s="152"/>
      <c r="D139" s="38" t="s">
        <v>155</v>
      </c>
      <c r="E139" s="79" t="e">
        <f>#REF!</f>
        <v>#REF!</v>
      </c>
      <c r="F139" s="96"/>
      <c r="G139" s="96"/>
      <c r="H139" s="96"/>
      <c r="I139" s="96"/>
      <c r="J139" s="96"/>
      <c r="K139" s="96"/>
      <c r="L139" s="96"/>
      <c r="M139" s="96"/>
      <c r="N139" s="74"/>
      <c r="O139" s="74"/>
      <c r="P139" s="74"/>
      <c r="Q139" s="74"/>
      <c r="R139" s="29">
        <f t="shared" si="21"/>
        <v>0</v>
      </c>
      <c r="S139" s="30" t="e">
        <f t="shared" si="22"/>
        <v>#REF!</v>
      </c>
      <c r="T139" s="30" t="e">
        <f t="shared" si="13"/>
        <v>#REF!</v>
      </c>
    </row>
    <row r="140" spans="1:20" ht="41.4" hidden="1" outlineLevel="1">
      <c r="A140" s="151"/>
      <c r="B140" s="151"/>
      <c r="C140" s="152"/>
      <c r="D140" s="38" t="s">
        <v>156</v>
      </c>
      <c r="E140" s="79" t="e">
        <f>#REF!</f>
        <v>#REF!</v>
      </c>
      <c r="F140" s="96"/>
      <c r="G140" s="96"/>
      <c r="H140" s="96"/>
      <c r="I140" s="96"/>
      <c r="J140" s="96"/>
      <c r="K140" s="96"/>
      <c r="L140" s="96"/>
      <c r="M140" s="96"/>
      <c r="N140" s="74"/>
      <c r="O140" s="74"/>
      <c r="P140" s="74"/>
      <c r="Q140" s="74"/>
      <c r="R140" s="29">
        <f t="shared" si="21"/>
        <v>0</v>
      </c>
      <c r="S140" s="30" t="e">
        <f t="shared" si="22"/>
        <v>#REF!</v>
      </c>
      <c r="T140" s="30" t="e">
        <f t="shared" si="13"/>
        <v>#REF!</v>
      </c>
    </row>
    <row r="141" spans="1:20" ht="41.4" hidden="1" outlineLevel="1">
      <c r="A141" s="151"/>
      <c r="B141" s="151"/>
      <c r="C141" s="152"/>
      <c r="D141" s="38" t="s">
        <v>157</v>
      </c>
      <c r="E141" s="79" t="e">
        <f>#REF!</f>
        <v>#REF!</v>
      </c>
      <c r="F141" s="96"/>
      <c r="G141" s="96"/>
      <c r="H141" s="96"/>
      <c r="I141" s="96"/>
      <c r="J141" s="96"/>
      <c r="K141" s="96"/>
      <c r="L141" s="96"/>
      <c r="M141" s="96"/>
      <c r="N141" s="74"/>
      <c r="O141" s="74"/>
      <c r="P141" s="74"/>
      <c r="Q141" s="74"/>
      <c r="R141" s="29">
        <f t="shared" si="21"/>
        <v>0</v>
      </c>
      <c r="S141" s="30" t="e">
        <f t="shared" si="22"/>
        <v>#REF!</v>
      </c>
      <c r="T141" s="30" t="e">
        <f t="shared" si="13"/>
        <v>#REF!</v>
      </c>
    </row>
    <row r="142" spans="1:20" ht="27.6" hidden="1" outlineLevel="1">
      <c r="A142" s="151"/>
      <c r="B142" s="151"/>
      <c r="C142" s="152"/>
      <c r="D142" s="38" t="s">
        <v>158</v>
      </c>
      <c r="E142" s="79" t="e">
        <f>#REF!</f>
        <v>#REF!</v>
      </c>
      <c r="F142" s="96"/>
      <c r="G142" s="96"/>
      <c r="H142" s="96"/>
      <c r="I142" s="96"/>
      <c r="J142" s="96"/>
      <c r="K142" s="96"/>
      <c r="L142" s="96"/>
      <c r="M142" s="96"/>
      <c r="N142" s="74"/>
      <c r="O142" s="74"/>
      <c r="P142" s="74"/>
      <c r="Q142" s="74"/>
      <c r="R142" s="29">
        <f t="shared" si="21"/>
        <v>0</v>
      </c>
      <c r="S142" s="30" t="e">
        <f t="shared" si="22"/>
        <v>#REF!</v>
      </c>
      <c r="T142" s="30" t="e">
        <f t="shared" si="13"/>
        <v>#REF!</v>
      </c>
    </row>
    <row r="143" spans="1:20" ht="13.8" hidden="1" outlineLevel="1">
      <c r="A143" s="151"/>
      <c r="B143" s="151"/>
      <c r="C143" s="152"/>
      <c r="D143" s="38" t="s">
        <v>159</v>
      </c>
      <c r="E143" s="79" t="e">
        <f>#REF!</f>
        <v>#REF!</v>
      </c>
      <c r="F143" s="96"/>
      <c r="G143" s="96"/>
      <c r="H143" s="96"/>
      <c r="I143" s="96"/>
      <c r="J143" s="96"/>
      <c r="K143" s="96"/>
      <c r="L143" s="96"/>
      <c r="M143" s="96"/>
      <c r="N143" s="74"/>
      <c r="O143" s="74"/>
      <c r="P143" s="74"/>
      <c r="Q143" s="74"/>
      <c r="R143" s="29">
        <f t="shared" si="21"/>
        <v>0</v>
      </c>
      <c r="S143" s="30" t="e">
        <f t="shared" si="22"/>
        <v>#REF!</v>
      </c>
      <c r="T143" s="30" t="e">
        <f t="shared" si="13"/>
        <v>#REF!</v>
      </c>
    </row>
    <row r="144" spans="1:20" ht="27.6" hidden="1" outlineLevel="1">
      <c r="A144" s="151"/>
      <c r="B144" s="151"/>
      <c r="C144" s="152"/>
      <c r="D144" s="38" t="s">
        <v>160</v>
      </c>
      <c r="E144" s="79" t="e">
        <f>#REF!</f>
        <v>#REF!</v>
      </c>
      <c r="F144" s="96"/>
      <c r="G144" s="96"/>
      <c r="H144" s="96"/>
      <c r="I144" s="96"/>
      <c r="J144" s="96"/>
      <c r="K144" s="96"/>
      <c r="L144" s="96"/>
      <c r="M144" s="96"/>
      <c r="N144" s="74"/>
      <c r="O144" s="74"/>
      <c r="P144" s="74"/>
      <c r="Q144" s="74"/>
      <c r="R144" s="29">
        <f t="shared" si="21"/>
        <v>0</v>
      </c>
      <c r="S144" s="30" t="e">
        <f t="shared" si="22"/>
        <v>#REF!</v>
      </c>
      <c r="T144" s="30" t="e">
        <f t="shared" si="13"/>
        <v>#REF!</v>
      </c>
    </row>
    <row r="145" spans="1:20" ht="27.6" hidden="1" outlineLevel="1">
      <c r="A145" s="151"/>
      <c r="B145" s="151"/>
      <c r="C145" s="152"/>
      <c r="D145" s="38" t="s">
        <v>161</v>
      </c>
      <c r="E145" s="79" t="e">
        <f>#REF!</f>
        <v>#REF!</v>
      </c>
      <c r="F145" s="96"/>
      <c r="G145" s="96"/>
      <c r="H145" s="96"/>
      <c r="I145" s="96"/>
      <c r="J145" s="96"/>
      <c r="K145" s="96"/>
      <c r="L145" s="96"/>
      <c r="M145" s="96"/>
      <c r="N145" s="74"/>
      <c r="O145" s="74"/>
      <c r="P145" s="74"/>
      <c r="Q145" s="74"/>
      <c r="R145" s="29">
        <f t="shared" si="21"/>
        <v>0</v>
      </c>
      <c r="S145" s="30" t="e">
        <f t="shared" si="22"/>
        <v>#REF!</v>
      </c>
      <c r="T145" s="30" t="e">
        <f t="shared" si="13"/>
        <v>#REF!</v>
      </c>
    </row>
    <row r="146" spans="1:20" ht="27.6" hidden="1" outlineLevel="1">
      <c r="A146" s="151"/>
      <c r="B146" s="151"/>
      <c r="C146" s="152"/>
      <c r="D146" s="38" t="s">
        <v>162</v>
      </c>
      <c r="E146" s="79" t="e">
        <f>#REF!</f>
        <v>#REF!</v>
      </c>
      <c r="F146" s="96"/>
      <c r="G146" s="96"/>
      <c r="H146" s="96"/>
      <c r="I146" s="96"/>
      <c r="J146" s="96"/>
      <c r="K146" s="96"/>
      <c r="L146" s="96"/>
      <c r="M146" s="96"/>
      <c r="N146" s="74"/>
      <c r="O146" s="74"/>
      <c r="P146" s="74"/>
      <c r="Q146" s="74"/>
      <c r="R146" s="29">
        <f t="shared" si="21"/>
        <v>0</v>
      </c>
      <c r="S146" s="30" t="e">
        <f t="shared" si="22"/>
        <v>#REF!</v>
      </c>
      <c r="T146" s="30" t="e">
        <f t="shared" si="13"/>
        <v>#REF!</v>
      </c>
    </row>
    <row r="147" spans="1:20" ht="27.6" hidden="1" outlineLevel="1">
      <c r="A147" s="151"/>
      <c r="B147" s="151"/>
      <c r="C147" s="152"/>
      <c r="D147" s="38" t="s">
        <v>163</v>
      </c>
      <c r="E147" s="79" t="e">
        <f>#REF!</f>
        <v>#REF!</v>
      </c>
      <c r="F147" s="96"/>
      <c r="G147" s="96"/>
      <c r="H147" s="96"/>
      <c r="I147" s="96"/>
      <c r="J147" s="96"/>
      <c r="K147" s="96"/>
      <c r="L147" s="96"/>
      <c r="M147" s="96"/>
      <c r="N147" s="74"/>
      <c r="O147" s="74"/>
      <c r="P147" s="74"/>
      <c r="Q147" s="74"/>
      <c r="R147" s="29">
        <f t="shared" si="21"/>
        <v>0</v>
      </c>
      <c r="S147" s="30" t="e">
        <f t="shared" si="22"/>
        <v>#REF!</v>
      </c>
      <c r="T147" s="30" t="e">
        <f t="shared" si="13"/>
        <v>#REF!</v>
      </c>
    </row>
    <row r="148" spans="1:20" ht="27.6" hidden="1" outlineLevel="1">
      <c r="A148" s="151"/>
      <c r="B148" s="151"/>
      <c r="C148" s="152"/>
      <c r="D148" s="38" t="s">
        <v>164</v>
      </c>
      <c r="E148" s="79" t="e">
        <f>#REF!</f>
        <v>#REF!</v>
      </c>
      <c r="F148" s="96"/>
      <c r="G148" s="96"/>
      <c r="H148" s="96"/>
      <c r="I148" s="96"/>
      <c r="J148" s="96"/>
      <c r="K148" s="96"/>
      <c r="L148" s="96"/>
      <c r="M148" s="96"/>
      <c r="N148" s="74"/>
      <c r="O148" s="74"/>
      <c r="P148" s="74"/>
      <c r="Q148" s="74"/>
      <c r="R148" s="29">
        <f t="shared" si="21"/>
        <v>0</v>
      </c>
      <c r="S148" s="30" t="e">
        <f t="shared" si="22"/>
        <v>#REF!</v>
      </c>
      <c r="T148" s="30" t="e">
        <f t="shared" si="13"/>
        <v>#REF!</v>
      </c>
    </row>
    <row r="149" spans="1:20" ht="27.6" hidden="1" outlineLevel="1">
      <c r="A149" s="151"/>
      <c r="B149" s="151"/>
      <c r="C149" s="152"/>
      <c r="D149" s="38" t="s">
        <v>165</v>
      </c>
      <c r="E149" s="79" t="e">
        <f>#REF!</f>
        <v>#REF!</v>
      </c>
      <c r="F149" s="96"/>
      <c r="G149" s="96"/>
      <c r="H149" s="96"/>
      <c r="I149" s="96"/>
      <c r="J149" s="96"/>
      <c r="K149" s="96"/>
      <c r="L149" s="96"/>
      <c r="M149" s="96"/>
      <c r="N149" s="74"/>
      <c r="O149" s="74"/>
      <c r="P149" s="74"/>
      <c r="Q149" s="74"/>
      <c r="R149" s="29">
        <f t="shared" si="21"/>
        <v>0</v>
      </c>
      <c r="S149" s="30" t="e">
        <f t="shared" si="22"/>
        <v>#REF!</v>
      </c>
      <c r="T149" s="30" t="e">
        <f t="shared" si="13"/>
        <v>#REF!</v>
      </c>
    </row>
    <row r="150" spans="1:20" ht="27.6" collapsed="1">
      <c r="A150" s="151"/>
      <c r="B150" s="151"/>
      <c r="C150" s="152"/>
      <c r="D150" s="38" t="s">
        <v>166</v>
      </c>
      <c r="E150" s="79" t="e">
        <f>#REF!</f>
        <v>#REF!</v>
      </c>
      <c r="F150" s="79">
        <v>4.1029999999999998</v>
      </c>
      <c r="G150" s="79">
        <v>4.1029999999999998</v>
      </c>
      <c r="H150" s="79">
        <v>4.1029999999999998</v>
      </c>
      <c r="I150" s="79">
        <v>4.1029999999999998</v>
      </c>
      <c r="J150" s="79">
        <v>4.1029999999999998</v>
      </c>
      <c r="K150" s="79">
        <v>4.1029999999999998</v>
      </c>
      <c r="L150" s="79">
        <v>4.1029999999999998</v>
      </c>
      <c r="M150" s="79">
        <v>4.1029999999999998</v>
      </c>
      <c r="N150" s="75">
        <v>4.1029999999999998</v>
      </c>
      <c r="O150" s="75">
        <v>4.1029999999999998</v>
      </c>
      <c r="P150" s="75">
        <v>4.1029999999999998</v>
      </c>
      <c r="Q150" s="75">
        <v>4.1059999999999999</v>
      </c>
      <c r="R150" s="29">
        <f t="shared" si="21"/>
        <v>49.239000000000011</v>
      </c>
      <c r="S150" s="30" t="e">
        <f t="shared" si="22"/>
        <v>#REF!</v>
      </c>
      <c r="T150" s="30" t="e">
        <f t="shared" si="13"/>
        <v>#REF!</v>
      </c>
    </row>
    <row r="151" spans="1:20" ht="13.8" hidden="1" outlineLevel="1">
      <c r="A151" s="151"/>
      <c r="B151" s="151"/>
      <c r="C151" s="152"/>
      <c r="D151" s="38" t="s">
        <v>167</v>
      </c>
      <c r="E151" s="79" t="e">
        <f>#REF!</f>
        <v>#REF!</v>
      </c>
      <c r="F151" s="90"/>
      <c r="G151" s="90"/>
      <c r="H151" s="90"/>
      <c r="I151" s="91"/>
      <c r="J151" s="90"/>
      <c r="K151" s="90"/>
      <c r="L151" s="73"/>
      <c r="M151" s="96"/>
      <c r="N151" s="74"/>
      <c r="O151" s="74"/>
      <c r="P151" s="74"/>
      <c r="Q151" s="74"/>
      <c r="R151" s="29">
        <f t="shared" si="21"/>
        <v>0</v>
      </c>
      <c r="S151" s="30" t="e">
        <f t="shared" si="22"/>
        <v>#REF!</v>
      </c>
      <c r="T151" s="30" t="e">
        <f t="shared" si="13"/>
        <v>#REF!</v>
      </c>
    </row>
    <row r="152" spans="1:20" ht="27.6" hidden="1" outlineLevel="1">
      <c r="A152" s="159"/>
      <c r="B152" s="159"/>
      <c r="C152" s="152"/>
      <c r="D152" s="38" t="s">
        <v>168</v>
      </c>
      <c r="E152" s="79" t="e">
        <f>#REF!</f>
        <v>#REF!</v>
      </c>
      <c r="F152" s="88"/>
      <c r="G152" s="75"/>
      <c r="H152" s="73"/>
      <c r="I152" s="73"/>
      <c r="J152" s="75"/>
      <c r="K152" s="73"/>
      <c r="L152" s="73"/>
      <c r="M152" s="96"/>
      <c r="N152" s="74"/>
      <c r="O152" s="74"/>
      <c r="P152" s="74"/>
      <c r="Q152" s="74"/>
      <c r="R152" s="29">
        <f t="shared" si="21"/>
        <v>0</v>
      </c>
      <c r="S152" s="30" t="e">
        <f t="shared" si="22"/>
        <v>#REF!</v>
      </c>
      <c r="T152" s="30" t="e">
        <f t="shared" si="13"/>
        <v>#REF!</v>
      </c>
    </row>
    <row r="153" spans="1:20" ht="41.4" hidden="1" outlineLevel="1">
      <c r="A153" s="155"/>
      <c r="B153" s="155"/>
      <c r="C153" s="148"/>
      <c r="D153" s="95" t="s">
        <v>169</v>
      </c>
      <c r="E153" s="79" t="e">
        <f>#REF!</f>
        <v>#REF!</v>
      </c>
      <c r="F153" s="75"/>
      <c r="G153" s="75"/>
      <c r="H153" s="75"/>
      <c r="I153" s="75"/>
      <c r="J153" s="75"/>
      <c r="K153" s="75"/>
      <c r="L153" s="74"/>
      <c r="M153" s="161"/>
      <c r="N153" s="74"/>
      <c r="O153" s="74"/>
      <c r="P153" s="74"/>
      <c r="Q153" s="74"/>
      <c r="R153" s="29">
        <f t="shared" si="21"/>
        <v>0</v>
      </c>
      <c r="S153" s="30" t="e">
        <f t="shared" si="22"/>
        <v>#REF!</v>
      </c>
      <c r="T153" s="30" t="e">
        <f t="shared" si="13"/>
        <v>#REF!</v>
      </c>
    </row>
    <row r="154" spans="1:20" ht="27.6" hidden="1" outlineLevel="1">
      <c r="A154" s="155"/>
      <c r="B154" s="155"/>
      <c r="C154" s="148"/>
      <c r="D154" s="38" t="s">
        <v>316</v>
      </c>
      <c r="E154" s="79" t="e">
        <f>#REF!</f>
        <v>#REF!</v>
      </c>
      <c r="F154" s="96"/>
      <c r="G154" s="96"/>
      <c r="H154" s="96"/>
      <c r="I154" s="96"/>
      <c r="J154" s="96"/>
      <c r="K154" s="96"/>
      <c r="L154" s="79"/>
      <c r="M154" s="96"/>
      <c r="N154" s="74"/>
      <c r="O154" s="74"/>
      <c r="P154" s="74"/>
      <c r="Q154" s="74"/>
      <c r="R154" s="29">
        <f t="shared" si="21"/>
        <v>0</v>
      </c>
      <c r="S154" s="30" t="e">
        <f t="shared" si="22"/>
        <v>#REF!</v>
      </c>
      <c r="T154" s="30" t="e">
        <f t="shared" si="13"/>
        <v>#REF!</v>
      </c>
    </row>
    <row r="155" spans="1:20" ht="13.8" collapsed="1">
      <c r="A155" s="155"/>
      <c r="B155" s="148">
        <f>R155-C155</f>
        <v>-90716.628000000012</v>
      </c>
      <c r="C155" s="148">
        <v>91065.899000000005</v>
      </c>
      <c r="D155" s="78" t="s">
        <v>170</v>
      </c>
      <c r="E155" s="29" t="e">
        <f t="shared" ref="E155:Q155" si="23">SUM(E70:E154)</f>
        <v>#REF!</v>
      </c>
      <c r="F155" s="29">
        <f t="shared" si="23"/>
        <v>63.836000000000006</v>
      </c>
      <c r="G155" s="29">
        <f t="shared" si="23"/>
        <v>11.667999999999999</v>
      </c>
      <c r="H155" s="29">
        <f t="shared" si="23"/>
        <v>67</v>
      </c>
      <c r="I155" s="29">
        <f t="shared" si="23"/>
        <v>13.668000000000001</v>
      </c>
      <c r="J155" s="29">
        <f t="shared" si="23"/>
        <v>38.667999999999999</v>
      </c>
      <c r="K155" s="29">
        <f t="shared" si="23"/>
        <v>12.668000000000001</v>
      </c>
      <c r="L155" s="29">
        <f t="shared" si="23"/>
        <v>10.667999999999999</v>
      </c>
      <c r="M155" s="29">
        <f t="shared" si="23"/>
        <v>11.667999999999999</v>
      </c>
      <c r="N155" s="29">
        <f t="shared" si="23"/>
        <v>36.667999999999999</v>
      </c>
      <c r="O155" s="29">
        <f t="shared" si="23"/>
        <v>30.667999999999999</v>
      </c>
      <c r="P155" s="29">
        <f t="shared" si="23"/>
        <v>41.417999999999999</v>
      </c>
      <c r="Q155" s="29">
        <f t="shared" si="23"/>
        <v>10.673</v>
      </c>
      <c r="R155" s="29">
        <f t="shared" si="21"/>
        <v>349.27100000000007</v>
      </c>
      <c r="S155" s="96" t="e">
        <f>SUM(S70:S153)</f>
        <v>#REF!</v>
      </c>
      <c r="T155" s="30" t="e">
        <f t="shared" si="13"/>
        <v>#REF!</v>
      </c>
    </row>
    <row r="156" spans="1:20" ht="13.8" hidden="1" outlineLevel="1">
      <c r="A156" s="139"/>
      <c r="B156" s="139"/>
      <c r="C156" s="140"/>
      <c r="D156" s="334" t="s">
        <v>171</v>
      </c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7"/>
      <c r="S156" s="71"/>
      <c r="T156" s="71">
        <f t="shared" si="13"/>
        <v>0</v>
      </c>
    </row>
    <row r="157" spans="1:20" ht="13.8" hidden="1" outlineLevel="1">
      <c r="A157" s="151"/>
      <c r="B157" s="151"/>
      <c r="C157" s="152"/>
      <c r="D157" s="39" t="s">
        <v>172</v>
      </c>
      <c r="E157" s="73" t="e">
        <f>#REF!</f>
        <v>#REF!</v>
      </c>
      <c r="F157" s="73"/>
      <c r="G157" s="73"/>
      <c r="H157" s="73"/>
      <c r="I157" s="73"/>
      <c r="J157" s="73"/>
      <c r="K157" s="73"/>
      <c r="L157" s="73"/>
      <c r="M157" s="73"/>
      <c r="N157" s="74"/>
      <c r="O157" s="74"/>
      <c r="P157" s="74"/>
      <c r="Q157" s="74"/>
      <c r="R157" s="29">
        <f t="shared" ref="R157:R158" si="24">SUM(F157:Q157)</f>
        <v>0</v>
      </c>
      <c r="S157" s="30" t="e">
        <f t="shared" ref="S157:S158" si="25">M157+L157+K157+J157+I157+H157+G157+F157+E157</f>
        <v>#REF!</v>
      </c>
      <c r="T157" s="30" t="e">
        <f t="shared" si="13"/>
        <v>#REF!</v>
      </c>
    </row>
    <row r="158" spans="1:20" ht="13.8" hidden="1" outlineLevel="1">
      <c r="A158" s="155"/>
      <c r="B158" s="155"/>
      <c r="C158" s="148"/>
      <c r="D158" s="78" t="s">
        <v>173</v>
      </c>
      <c r="E158" s="29" t="e">
        <f t="shared" ref="E158:Q158" si="26">E157</f>
        <v>#REF!</v>
      </c>
      <c r="F158" s="29">
        <f t="shared" si="26"/>
        <v>0</v>
      </c>
      <c r="G158" s="29">
        <f t="shared" si="26"/>
        <v>0</v>
      </c>
      <c r="H158" s="29">
        <f t="shared" si="26"/>
        <v>0</v>
      </c>
      <c r="I158" s="29">
        <f t="shared" si="26"/>
        <v>0</v>
      </c>
      <c r="J158" s="29">
        <f t="shared" si="26"/>
        <v>0</v>
      </c>
      <c r="K158" s="29">
        <f t="shared" si="26"/>
        <v>0</v>
      </c>
      <c r="L158" s="29">
        <f t="shared" si="26"/>
        <v>0</v>
      </c>
      <c r="M158" s="29">
        <f t="shared" si="26"/>
        <v>0</v>
      </c>
      <c r="N158" s="29">
        <f t="shared" si="26"/>
        <v>0</v>
      </c>
      <c r="O158" s="29">
        <f t="shared" si="26"/>
        <v>0</v>
      </c>
      <c r="P158" s="29">
        <f t="shared" si="26"/>
        <v>0</v>
      </c>
      <c r="Q158" s="29">
        <f t="shared" si="26"/>
        <v>0</v>
      </c>
      <c r="R158" s="29">
        <f t="shared" si="24"/>
        <v>0</v>
      </c>
      <c r="S158" s="30" t="e">
        <f t="shared" si="25"/>
        <v>#REF!</v>
      </c>
      <c r="T158" s="30" t="e">
        <f t="shared" si="13"/>
        <v>#REF!</v>
      </c>
    </row>
    <row r="159" spans="1:20" ht="13.8">
      <c r="A159" s="139"/>
      <c r="B159" s="139"/>
      <c r="C159" s="140"/>
      <c r="D159" s="334" t="s">
        <v>174</v>
      </c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7"/>
      <c r="S159" s="71">
        <v>0</v>
      </c>
      <c r="T159" s="71">
        <f t="shared" si="13"/>
        <v>0</v>
      </c>
    </row>
    <row r="160" spans="1:20" ht="13.8">
      <c r="A160" s="151"/>
      <c r="B160" s="151"/>
      <c r="C160" s="152"/>
      <c r="D160" s="39" t="s">
        <v>175</v>
      </c>
      <c r="E160" s="75" t="e">
        <f>#REF!</f>
        <v>#REF!</v>
      </c>
      <c r="F160" s="75">
        <v>57.7</v>
      </c>
      <c r="G160" s="75">
        <v>42.3</v>
      </c>
      <c r="H160" s="75">
        <v>46.2</v>
      </c>
      <c r="I160" s="75">
        <v>26.9</v>
      </c>
      <c r="J160" s="75">
        <v>3.8</v>
      </c>
      <c r="K160" s="75">
        <v>0</v>
      </c>
      <c r="L160" s="75">
        <v>0</v>
      </c>
      <c r="M160" s="75">
        <v>0</v>
      </c>
      <c r="N160" s="75">
        <v>3.8</v>
      </c>
      <c r="O160" s="75">
        <v>3.8</v>
      </c>
      <c r="P160" s="75">
        <v>15.4</v>
      </c>
      <c r="Q160" s="75">
        <v>31</v>
      </c>
      <c r="R160" s="29">
        <f t="shared" ref="R160:R166" si="27">SUM(F160:Q160)</f>
        <v>230.90000000000003</v>
      </c>
      <c r="S160" s="30" t="e">
        <f t="shared" ref="S160:S166" si="28">M160+L160+K160+J160+I160+H160+G160+F160+E160</f>
        <v>#REF!</v>
      </c>
      <c r="T160" s="30" t="e">
        <f t="shared" si="13"/>
        <v>#REF!</v>
      </c>
    </row>
    <row r="161" spans="1:20" ht="27.6">
      <c r="A161" s="151"/>
      <c r="B161" s="151"/>
      <c r="C161" s="152"/>
      <c r="D161" s="39" t="s">
        <v>176</v>
      </c>
      <c r="E161" s="75" t="e">
        <f>#REF!</f>
        <v>#REF!</v>
      </c>
      <c r="F161" s="75">
        <v>2.7</v>
      </c>
      <c r="G161" s="75">
        <v>2.7</v>
      </c>
      <c r="H161" s="75">
        <v>2.7</v>
      </c>
      <c r="I161" s="75">
        <v>2.2999999999999998</v>
      </c>
      <c r="J161" s="75">
        <v>2.2000000000000002</v>
      </c>
      <c r="K161" s="75">
        <v>2.2000000000000002</v>
      </c>
      <c r="L161" s="75">
        <v>2.7</v>
      </c>
      <c r="M161" s="75">
        <v>2.7</v>
      </c>
      <c r="N161" s="75">
        <v>2.7</v>
      </c>
      <c r="O161" s="75">
        <v>2.7</v>
      </c>
      <c r="P161" s="75">
        <v>2.7</v>
      </c>
      <c r="Q161" s="75">
        <v>2.7</v>
      </c>
      <c r="R161" s="29">
        <f t="shared" si="27"/>
        <v>30.999999999999996</v>
      </c>
      <c r="S161" s="30" t="e">
        <f t="shared" si="28"/>
        <v>#REF!</v>
      </c>
      <c r="T161" s="30" t="e">
        <f t="shared" si="13"/>
        <v>#REF!</v>
      </c>
    </row>
    <row r="162" spans="1:20" ht="13.8" collapsed="1">
      <c r="A162" s="151"/>
      <c r="B162" s="151"/>
      <c r="C162" s="152"/>
      <c r="D162" s="39" t="s">
        <v>177</v>
      </c>
      <c r="E162" s="75" t="e">
        <f>#REF!</f>
        <v>#REF!</v>
      </c>
      <c r="F162" s="75">
        <v>10</v>
      </c>
      <c r="G162" s="75">
        <v>5</v>
      </c>
      <c r="H162" s="75">
        <v>4.9000000000000004</v>
      </c>
      <c r="I162" s="75">
        <v>4.9000000000000004</v>
      </c>
      <c r="J162" s="75">
        <v>4.9000000000000004</v>
      </c>
      <c r="K162" s="75">
        <v>4.9000000000000004</v>
      </c>
      <c r="L162" s="75">
        <v>4.9000000000000004</v>
      </c>
      <c r="M162" s="75">
        <v>4.9000000000000004</v>
      </c>
      <c r="N162" s="75">
        <v>4.9000000000000004</v>
      </c>
      <c r="O162" s="75">
        <v>4.9000000000000004</v>
      </c>
      <c r="P162" s="75">
        <v>4.9000000000000004</v>
      </c>
      <c r="Q162" s="75">
        <v>4.9000000000000004</v>
      </c>
      <c r="R162" s="29">
        <f t="shared" si="27"/>
        <v>63.999999999999986</v>
      </c>
      <c r="S162" s="30" t="e">
        <f t="shared" si="28"/>
        <v>#REF!</v>
      </c>
      <c r="T162" s="30" t="e">
        <f t="shared" si="13"/>
        <v>#REF!</v>
      </c>
    </row>
    <row r="163" spans="1:20" ht="13.8" hidden="1" outlineLevel="1">
      <c r="A163" s="151"/>
      <c r="B163" s="151"/>
      <c r="C163" s="152"/>
      <c r="D163" s="39" t="s">
        <v>178</v>
      </c>
      <c r="E163" s="75" t="e">
        <f>#REF!</f>
        <v>#REF!</v>
      </c>
      <c r="F163" s="75"/>
      <c r="G163" s="75"/>
      <c r="H163" s="75"/>
      <c r="I163" s="73"/>
      <c r="J163" s="73"/>
      <c r="K163" s="73"/>
      <c r="L163" s="73"/>
      <c r="M163" s="73"/>
      <c r="N163" s="74"/>
      <c r="O163" s="74"/>
      <c r="P163" s="74"/>
      <c r="Q163" s="74"/>
      <c r="R163" s="29">
        <f t="shared" si="27"/>
        <v>0</v>
      </c>
      <c r="S163" s="30" t="e">
        <f t="shared" si="28"/>
        <v>#REF!</v>
      </c>
      <c r="T163" s="30" t="e">
        <f t="shared" si="13"/>
        <v>#REF!</v>
      </c>
    </row>
    <row r="164" spans="1:20" ht="27.6" hidden="1" outlineLevel="1">
      <c r="A164" s="151"/>
      <c r="B164" s="151"/>
      <c r="C164" s="152"/>
      <c r="D164" s="39" t="s">
        <v>179</v>
      </c>
      <c r="E164" s="75" t="e">
        <f>#REF!</f>
        <v>#REF!</v>
      </c>
      <c r="F164" s="75"/>
      <c r="G164" s="75"/>
      <c r="H164" s="75"/>
      <c r="I164" s="73"/>
      <c r="J164" s="75"/>
      <c r="K164" s="73"/>
      <c r="L164" s="73"/>
      <c r="M164" s="73"/>
      <c r="N164" s="74"/>
      <c r="O164" s="74"/>
      <c r="P164" s="74"/>
      <c r="Q164" s="74"/>
      <c r="R164" s="29">
        <f t="shared" si="27"/>
        <v>0</v>
      </c>
      <c r="S164" s="30" t="e">
        <f t="shared" si="28"/>
        <v>#REF!</v>
      </c>
      <c r="T164" s="30" t="e">
        <f t="shared" si="13"/>
        <v>#REF!</v>
      </c>
    </row>
    <row r="165" spans="1:20" ht="13.8" hidden="1" outlineLevel="1">
      <c r="A165" s="151"/>
      <c r="B165" s="151"/>
      <c r="C165" s="152"/>
      <c r="D165" s="39" t="s">
        <v>180</v>
      </c>
      <c r="E165" s="75" t="e">
        <f>#REF!</f>
        <v>#REF!</v>
      </c>
      <c r="F165" s="73"/>
      <c r="G165" s="73"/>
      <c r="H165" s="73"/>
      <c r="I165" s="73"/>
      <c r="J165" s="73"/>
      <c r="K165" s="73"/>
      <c r="L165" s="73"/>
      <c r="M165" s="73"/>
      <c r="N165" s="74"/>
      <c r="O165" s="74"/>
      <c r="P165" s="74"/>
      <c r="Q165" s="74"/>
      <c r="R165" s="29">
        <f t="shared" si="27"/>
        <v>0</v>
      </c>
      <c r="S165" s="30" t="e">
        <f t="shared" si="28"/>
        <v>#REF!</v>
      </c>
      <c r="T165" s="30" t="e">
        <f t="shared" si="13"/>
        <v>#REF!</v>
      </c>
    </row>
    <row r="166" spans="1:20" ht="13.8" collapsed="1">
      <c r="A166" s="155"/>
      <c r="B166" s="148">
        <f>R166-C166</f>
        <v>-154366.32</v>
      </c>
      <c r="C166" s="148">
        <v>154692.22</v>
      </c>
      <c r="D166" s="78" t="s">
        <v>181</v>
      </c>
      <c r="E166" s="29" t="e">
        <f t="shared" ref="E166:Q166" si="29">SUM(E160:E165)</f>
        <v>#REF!</v>
      </c>
      <c r="F166" s="29">
        <f t="shared" si="29"/>
        <v>70.400000000000006</v>
      </c>
      <c r="G166" s="29">
        <f t="shared" si="29"/>
        <v>50</v>
      </c>
      <c r="H166" s="29">
        <f t="shared" si="29"/>
        <v>53.800000000000004</v>
      </c>
      <c r="I166" s="29">
        <f t="shared" si="29"/>
        <v>34.1</v>
      </c>
      <c r="J166" s="29">
        <f t="shared" si="29"/>
        <v>10.9</v>
      </c>
      <c r="K166" s="29">
        <f t="shared" si="29"/>
        <v>7.1000000000000005</v>
      </c>
      <c r="L166" s="29">
        <f t="shared" si="29"/>
        <v>7.6000000000000005</v>
      </c>
      <c r="M166" s="29">
        <f t="shared" si="29"/>
        <v>7.6000000000000005</v>
      </c>
      <c r="N166" s="29">
        <f t="shared" si="29"/>
        <v>11.4</v>
      </c>
      <c r="O166" s="29">
        <f t="shared" si="29"/>
        <v>11.4</v>
      </c>
      <c r="P166" s="29">
        <f t="shared" si="29"/>
        <v>23</v>
      </c>
      <c r="Q166" s="29">
        <f t="shared" si="29"/>
        <v>38.6</v>
      </c>
      <c r="R166" s="29">
        <f t="shared" si="27"/>
        <v>325.90000000000003</v>
      </c>
      <c r="S166" s="30" t="e">
        <f t="shared" si="28"/>
        <v>#REF!</v>
      </c>
      <c r="T166" s="30" t="e">
        <f t="shared" si="13"/>
        <v>#REF!</v>
      </c>
    </row>
    <row r="167" spans="1:20" ht="13.8" hidden="1" outlineLevel="1">
      <c r="A167" s="139"/>
      <c r="B167" s="139"/>
      <c r="C167" s="140"/>
      <c r="D167" s="334" t="s">
        <v>182</v>
      </c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7"/>
      <c r="S167" s="71"/>
      <c r="T167" s="71"/>
    </row>
    <row r="168" spans="1:20" ht="27.6" hidden="1" outlineLevel="1">
      <c r="A168" s="151"/>
      <c r="B168" s="151"/>
      <c r="C168" s="152"/>
      <c r="D168" s="39" t="s">
        <v>183</v>
      </c>
      <c r="E168" s="73" t="e">
        <f>#REF!</f>
        <v>#REF!</v>
      </c>
      <c r="F168" s="73"/>
      <c r="G168" s="73"/>
      <c r="H168" s="73"/>
      <c r="I168" s="75"/>
      <c r="J168" s="73"/>
      <c r="K168" s="73"/>
      <c r="L168" s="73"/>
      <c r="M168" s="73"/>
      <c r="N168" s="74"/>
      <c r="O168" s="74"/>
      <c r="P168" s="74"/>
      <c r="Q168" s="74"/>
      <c r="R168" s="29">
        <f t="shared" ref="R168:R177" si="30">SUM(F168:Q168)</f>
        <v>0</v>
      </c>
      <c r="S168" s="30" t="e">
        <f t="shared" ref="S168:S177" si="31">M168+L168+K168+J168+I168+H168+G168+F168+E168</f>
        <v>#REF!</v>
      </c>
      <c r="T168" s="30" t="e">
        <f t="shared" ref="T168:T177" si="32">S168-R168</f>
        <v>#REF!</v>
      </c>
    </row>
    <row r="169" spans="1:20" ht="27.6" hidden="1" outlineLevel="1">
      <c r="A169" s="151"/>
      <c r="B169" s="151"/>
      <c r="C169" s="152"/>
      <c r="D169" s="39" t="s">
        <v>224</v>
      </c>
      <c r="E169" s="73" t="e">
        <f>#REF!</f>
        <v>#REF!</v>
      </c>
      <c r="F169" s="73"/>
      <c r="G169" s="73"/>
      <c r="H169" s="73"/>
      <c r="I169" s="73"/>
      <c r="J169" s="73"/>
      <c r="K169" s="75"/>
      <c r="L169" s="75"/>
      <c r="M169" s="73"/>
      <c r="N169" s="74"/>
      <c r="O169" s="74"/>
      <c r="P169" s="74"/>
      <c r="Q169" s="74"/>
      <c r="R169" s="29">
        <f t="shared" si="30"/>
        <v>0</v>
      </c>
      <c r="S169" s="30" t="e">
        <f t="shared" si="31"/>
        <v>#REF!</v>
      </c>
      <c r="T169" s="30" t="e">
        <f t="shared" si="32"/>
        <v>#REF!</v>
      </c>
    </row>
    <row r="170" spans="1:20" ht="27.6" hidden="1" outlineLevel="1">
      <c r="A170" s="151"/>
      <c r="B170" s="151"/>
      <c r="C170" s="152"/>
      <c r="D170" s="39" t="s">
        <v>185</v>
      </c>
      <c r="E170" s="73" t="e">
        <f>#REF!</f>
        <v>#REF!</v>
      </c>
      <c r="F170" s="73"/>
      <c r="G170" s="73"/>
      <c r="H170" s="73"/>
      <c r="I170" s="73"/>
      <c r="J170" s="73"/>
      <c r="K170" s="73"/>
      <c r="L170" s="73"/>
      <c r="M170" s="73"/>
      <c r="N170" s="74"/>
      <c r="O170" s="74"/>
      <c r="P170" s="74"/>
      <c r="Q170" s="74"/>
      <c r="R170" s="29">
        <f t="shared" si="30"/>
        <v>0</v>
      </c>
      <c r="S170" s="30" t="e">
        <f t="shared" si="31"/>
        <v>#REF!</v>
      </c>
      <c r="T170" s="30" t="e">
        <f t="shared" si="32"/>
        <v>#REF!</v>
      </c>
    </row>
    <row r="171" spans="1:20" ht="27.6" hidden="1" outlineLevel="1">
      <c r="A171" s="151"/>
      <c r="B171" s="151"/>
      <c r="C171" s="152"/>
      <c r="D171" s="39" t="s">
        <v>225</v>
      </c>
      <c r="E171" s="73" t="e">
        <f>#REF!</f>
        <v>#REF!</v>
      </c>
      <c r="F171" s="73"/>
      <c r="G171" s="73"/>
      <c r="H171" s="73"/>
      <c r="I171" s="73"/>
      <c r="J171" s="73"/>
      <c r="K171" s="75"/>
      <c r="L171" s="75"/>
      <c r="M171" s="73"/>
      <c r="N171" s="74"/>
      <c r="O171" s="74"/>
      <c r="P171" s="74"/>
      <c r="Q171" s="74"/>
      <c r="R171" s="29">
        <f t="shared" si="30"/>
        <v>0</v>
      </c>
      <c r="S171" s="30" t="e">
        <f t="shared" si="31"/>
        <v>#REF!</v>
      </c>
      <c r="T171" s="30" t="e">
        <f t="shared" si="32"/>
        <v>#REF!</v>
      </c>
    </row>
    <row r="172" spans="1:20" ht="41.4" hidden="1" outlineLevel="1">
      <c r="A172" s="151"/>
      <c r="B172" s="151"/>
      <c r="C172" s="152"/>
      <c r="D172" s="39" t="s">
        <v>187</v>
      </c>
      <c r="E172" s="73" t="e">
        <f>#REF!</f>
        <v>#REF!</v>
      </c>
      <c r="F172" s="75"/>
      <c r="G172" s="75"/>
      <c r="H172" s="75"/>
      <c r="I172" s="73"/>
      <c r="J172" s="73"/>
      <c r="K172" s="73"/>
      <c r="L172" s="73"/>
      <c r="M172" s="73"/>
      <c r="N172" s="74"/>
      <c r="O172" s="74"/>
      <c r="P172" s="74"/>
      <c r="Q172" s="74"/>
      <c r="R172" s="29">
        <f t="shared" si="30"/>
        <v>0</v>
      </c>
      <c r="S172" s="30" t="e">
        <f t="shared" si="31"/>
        <v>#REF!</v>
      </c>
      <c r="T172" s="30" t="e">
        <f t="shared" si="32"/>
        <v>#REF!</v>
      </c>
    </row>
    <row r="173" spans="1:20" ht="82.8" hidden="1" outlineLevel="1">
      <c r="A173" s="162"/>
      <c r="B173" s="162"/>
      <c r="C173" s="163"/>
      <c r="D173" s="97" t="s">
        <v>188</v>
      </c>
      <c r="E173" s="73" t="e">
        <f>#REF!</f>
        <v>#REF!</v>
      </c>
      <c r="F173" s="73"/>
      <c r="G173" s="73"/>
      <c r="H173" s="73"/>
      <c r="I173" s="73"/>
      <c r="J173" s="73"/>
      <c r="K173" s="73"/>
      <c r="L173" s="73"/>
      <c r="M173" s="73"/>
      <c r="N173" s="74"/>
      <c r="O173" s="74"/>
      <c r="P173" s="74"/>
      <c r="Q173" s="74"/>
      <c r="R173" s="29">
        <f t="shared" si="30"/>
        <v>0</v>
      </c>
      <c r="S173" s="30" t="e">
        <f t="shared" si="31"/>
        <v>#REF!</v>
      </c>
      <c r="T173" s="30" t="e">
        <f t="shared" si="32"/>
        <v>#REF!</v>
      </c>
    </row>
    <row r="174" spans="1:20" ht="55.2" hidden="1" outlineLevel="1">
      <c r="A174" s="162"/>
      <c r="B174" s="162"/>
      <c r="C174" s="163"/>
      <c r="D174" s="97" t="s">
        <v>189</v>
      </c>
      <c r="E174" s="73" t="e">
        <f>#REF!</f>
        <v>#REF!</v>
      </c>
      <c r="F174" s="73"/>
      <c r="G174" s="73"/>
      <c r="H174" s="73"/>
      <c r="I174" s="73"/>
      <c r="J174" s="73"/>
      <c r="K174" s="73"/>
      <c r="L174" s="73"/>
      <c r="M174" s="73"/>
      <c r="N174" s="74"/>
      <c r="O174" s="74"/>
      <c r="P174" s="74"/>
      <c r="Q174" s="74"/>
      <c r="R174" s="29">
        <f t="shared" si="30"/>
        <v>0</v>
      </c>
      <c r="S174" s="30" t="e">
        <f t="shared" si="31"/>
        <v>#REF!</v>
      </c>
      <c r="T174" s="30" t="e">
        <f t="shared" si="32"/>
        <v>#REF!</v>
      </c>
    </row>
    <row r="175" spans="1:20" ht="41.4" hidden="1" outlineLevel="1">
      <c r="A175" s="162"/>
      <c r="B175" s="162"/>
      <c r="C175" s="163"/>
      <c r="D175" s="97" t="s">
        <v>190</v>
      </c>
      <c r="E175" s="73" t="e">
        <f>#REF!</f>
        <v>#REF!</v>
      </c>
      <c r="F175" s="73"/>
      <c r="G175" s="73"/>
      <c r="H175" s="73"/>
      <c r="I175" s="73"/>
      <c r="J175" s="73"/>
      <c r="K175" s="73"/>
      <c r="L175" s="73"/>
      <c r="M175" s="73"/>
      <c r="N175" s="74"/>
      <c r="O175" s="74"/>
      <c r="P175" s="74"/>
      <c r="Q175" s="74"/>
      <c r="R175" s="29">
        <f t="shared" si="30"/>
        <v>0</v>
      </c>
      <c r="S175" s="30" t="e">
        <f t="shared" si="31"/>
        <v>#REF!</v>
      </c>
      <c r="T175" s="30" t="e">
        <f t="shared" si="32"/>
        <v>#REF!</v>
      </c>
    </row>
    <row r="176" spans="1:20" ht="13.8" hidden="1" outlineLevel="1">
      <c r="A176" s="162"/>
      <c r="B176" s="162"/>
      <c r="C176" s="163"/>
      <c r="D176" s="97" t="s">
        <v>191</v>
      </c>
      <c r="E176" s="73" t="e">
        <f>#REF!</f>
        <v>#REF!</v>
      </c>
      <c r="F176" s="73"/>
      <c r="G176" s="73"/>
      <c r="H176" s="73"/>
      <c r="I176" s="73"/>
      <c r="J176" s="73"/>
      <c r="K176" s="73"/>
      <c r="L176" s="73"/>
      <c r="M176" s="73"/>
      <c r="N176" s="74"/>
      <c r="O176" s="74"/>
      <c r="P176" s="74"/>
      <c r="Q176" s="74"/>
      <c r="R176" s="29">
        <f t="shared" si="30"/>
        <v>0</v>
      </c>
      <c r="S176" s="30" t="e">
        <f t="shared" si="31"/>
        <v>#REF!</v>
      </c>
      <c r="T176" s="30" t="e">
        <f t="shared" si="32"/>
        <v>#REF!</v>
      </c>
    </row>
    <row r="177" spans="1:20" ht="13.8" hidden="1" outlineLevel="1">
      <c r="A177" s="155"/>
      <c r="B177" s="148">
        <f>R177-C177</f>
        <v>-316.22000000000003</v>
      </c>
      <c r="C177" s="148">
        <v>316.22000000000003</v>
      </c>
      <c r="D177" s="78" t="s">
        <v>192</v>
      </c>
      <c r="E177" s="29" t="e">
        <f t="shared" ref="E177:Q177" si="33">SUM(E168:E176)</f>
        <v>#REF!</v>
      </c>
      <c r="F177" s="29">
        <f t="shared" si="33"/>
        <v>0</v>
      </c>
      <c r="G177" s="29">
        <f t="shared" si="33"/>
        <v>0</v>
      </c>
      <c r="H177" s="29">
        <f t="shared" si="33"/>
        <v>0</v>
      </c>
      <c r="I177" s="29">
        <f t="shared" si="33"/>
        <v>0</v>
      </c>
      <c r="J177" s="29">
        <f t="shared" si="33"/>
        <v>0</v>
      </c>
      <c r="K177" s="29">
        <f t="shared" si="33"/>
        <v>0</v>
      </c>
      <c r="L177" s="29">
        <f t="shared" si="33"/>
        <v>0</v>
      </c>
      <c r="M177" s="29">
        <f t="shared" si="33"/>
        <v>0</v>
      </c>
      <c r="N177" s="29">
        <f t="shared" si="33"/>
        <v>0</v>
      </c>
      <c r="O177" s="29">
        <f t="shared" si="33"/>
        <v>0</v>
      </c>
      <c r="P177" s="29">
        <f t="shared" si="33"/>
        <v>0</v>
      </c>
      <c r="Q177" s="29">
        <f t="shared" si="33"/>
        <v>0</v>
      </c>
      <c r="R177" s="29">
        <f t="shared" si="30"/>
        <v>0</v>
      </c>
      <c r="S177" s="30" t="e">
        <f t="shared" si="31"/>
        <v>#REF!</v>
      </c>
      <c r="T177" s="30" t="e">
        <f t="shared" si="32"/>
        <v>#REF!</v>
      </c>
    </row>
    <row r="178" spans="1:20" ht="13.8" hidden="1" outlineLevel="1">
      <c r="A178" s="139"/>
      <c r="B178" s="139"/>
      <c r="C178" s="140"/>
      <c r="D178" s="334" t="s">
        <v>193</v>
      </c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7"/>
      <c r="S178" s="71"/>
      <c r="T178" s="71"/>
    </row>
    <row r="179" spans="1:20" ht="13.8" hidden="1" outlineLevel="1">
      <c r="A179" s="151"/>
      <c r="B179" s="151"/>
      <c r="C179" s="152"/>
      <c r="D179" s="39" t="s">
        <v>194</v>
      </c>
      <c r="E179" s="73" t="e">
        <f>#REF!</f>
        <v>#REF!</v>
      </c>
      <c r="F179" s="75"/>
      <c r="G179" s="73"/>
      <c r="H179" s="73"/>
      <c r="I179" s="73"/>
      <c r="J179" s="73"/>
      <c r="K179" s="73"/>
      <c r="L179" s="73"/>
      <c r="M179" s="73"/>
      <c r="N179" s="74"/>
      <c r="O179" s="74"/>
      <c r="P179" s="74"/>
      <c r="Q179" s="74"/>
      <c r="R179" s="29">
        <f t="shared" ref="R179:R180" si="34">SUM(F179:Q179)</f>
        <v>0</v>
      </c>
      <c r="S179" s="30" t="e">
        <f t="shared" ref="S179:S180" si="35">M179+L179+K179+J179+I179+H179+G179+F179+E179</f>
        <v>#REF!</v>
      </c>
      <c r="T179" s="30" t="e">
        <f t="shared" ref="T179:T180" si="36">S179-R179</f>
        <v>#REF!</v>
      </c>
    </row>
    <row r="180" spans="1:20" ht="13.8" hidden="1" outlineLevel="1">
      <c r="A180" s="155"/>
      <c r="B180" s="155"/>
      <c r="C180" s="148"/>
      <c r="D180" s="78" t="s">
        <v>195</v>
      </c>
      <c r="E180" s="29" t="e">
        <f t="shared" ref="E180:Q180" si="37">E179</f>
        <v>#REF!</v>
      </c>
      <c r="F180" s="29">
        <f t="shared" si="37"/>
        <v>0</v>
      </c>
      <c r="G180" s="29">
        <f t="shared" si="37"/>
        <v>0</v>
      </c>
      <c r="H180" s="29">
        <f t="shared" si="37"/>
        <v>0</v>
      </c>
      <c r="I180" s="29">
        <f t="shared" si="37"/>
        <v>0</v>
      </c>
      <c r="J180" s="29">
        <f t="shared" si="37"/>
        <v>0</v>
      </c>
      <c r="K180" s="29">
        <f t="shared" si="37"/>
        <v>0</v>
      </c>
      <c r="L180" s="29">
        <f t="shared" si="37"/>
        <v>0</v>
      </c>
      <c r="M180" s="29">
        <f t="shared" si="37"/>
        <v>0</v>
      </c>
      <c r="N180" s="29">
        <f t="shared" si="37"/>
        <v>0</v>
      </c>
      <c r="O180" s="29">
        <f t="shared" si="37"/>
        <v>0</v>
      </c>
      <c r="P180" s="29">
        <f t="shared" si="37"/>
        <v>0</v>
      </c>
      <c r="Q180" s="29">
        <f t="shared" si="37"/>
        <v>0</v>
      </c>
      <c r="R180" s="29">
        <f t="shared" si="34"/>
        <v>0</v>
      </c>
      <c r="S180" s="30" t="e">
        <f t="shared" si="35"/>
        <v>#REF!</v>
      </c>
      <c r="T180" s="30" t="e">
        <f t="shared" si="36"/>
        <v>#REF!</v>
      </c>
    </row>
    <row r="181" spans="1:20" ht="13.8" hidden="1" outlineLevel="1">
      <c r="A181" s="139"/>
      <c r="B181" s="139"/>
      <c r="C181" s="140"/>
      <c r="D181" s="334" t="s">
        <v>196</v>
      </c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7"/>
      <c r="S181" s="71"/>
      <c r="T181" s="71"/>
    </row>
    <row r="182" spans="1:20" ht="13.8" hidden="1" outlineLevel="1">
      <c r="A182" s="151"/>
      <c r="B182" s="151"/>
      <c r="C182" s="152"/>
      <c r="D182" s="39" t="s">
        <v>197</v>
      </c>
      <c r="E182" s="73" t="e">
        <f>#REF!</f>
        <v>#REF!</v>
      </c>
      <c r="F182" s="73"/>
      <c r="G182" s="73"/>
      <c r="H182" s="73"/>
      <c r="I182" s="73"/>
      <c r="J182" s="73"/>
      <c r="K182" s="73"/>
      <c r="L182" s="73"/>
      <c r="M182" s="73"/>
      <c r="N182" s="74"/>
      <c r="O182" s="74"/>
      <c r="P182" s="74"/>
      <c r="Q182" s="74"/>
      <c r="R182" s="29">
        <f t="shared" ref="R182:R183" si="38">SUM(F182:Q182)</f>
        <v>0</v>
      </c>
      <c r="S182" s="30" t="e">
        <f t="shared" ref="S182:S186" si="39">M182+L182+K182+J182+I182+H182+G182+F182+E182</f>
        <v>#REF!</v>
      </c>
      <c r="T182" s="30" t="e">
        <f t="shared" ref="T182:T186" si="40">S182-R182</f>
        <v>#REF!</v>
      </c>
    </row>
    <row r="183" spans="1:20" ht="13.8" hidden="1" outlineLevel="1">
      <c r="A183" s="155"/>
      <c r="B183" s="148">
        <f>R183-C183</f>
        <v>-59.73</v>
      </c>
      <c r="C183" s="148">
        <v>59.73</v>
      </c>
      <c r="D183" s="78" t="s">
        <v>198</v>
      </c>
      <c r="E183" s="29" t="e">
        <f t="shared" ref="E183:Q183" si="41">E182</f>
        <v>#REF!</v>
      </c>
      <c r="F183" s="29">
        <f t="shared" si="41"/>
        <v>0</v>
      </c>
      <c r="G183" s="29">
        <f t="shared" si="41"/>
        <v>0</v>
      </c>
      <c r="H183" s="29">
        <f t="shared" si="41"/>
        <v>0</v>
      </c>
      <c r="I183" s="29">
        <f t="shared" si="41"/>
        <v>0</v>
      </c>
      <c r="J183" s="29">
        <f t="shared" si="41"/>
        <v>0</v>
      </c>
      <c r="K183" s="29">
        <f t="shared" si="41"/>
        <v>0</v>
      </c>
      <c r="L183" s="29">
        <f t="shared" si="41"/>
        <v>0</v>
      </c>
      <c r="M183" s="29">
        <f t="shared" si="41"/>
        <v>0</v>
      </c>
      <c r="N183" s="29">
        <f t="shared" si="41"/>
        <v>0</v>
      </c>
      <c r="O183" s="29">
        <f t="shared" si="41"/>
        <v>0</v>
      </c>
      <c r="P183" s="29">
        <f t="shared" si="41"/>
        <v>0</v>
      </c>
      <c r="Q183" s="29">
        <f t="shared" si="41"/>
        <v>0</v>
      </c>
      <c r="R183" s="29">
        <f t="shared" si="38"/>
        <v>0</v>
      </c>
      <c r="S183" s="30" t="e">
        <f t="shared" si="39"/>
        <v>#REF!</v>
      </c>
      <c r="T183" s="30" t="e">
        <f t="shared" si="40"/>
        <v>#REF!</v>
      </c>
    </row>
    <row r="184" spans="1:20" ht="13.8" hidden="1" outlineLevel="1">
      <c r="A184" s="139"/>
      <c r="B184" s="139"/>
      <c r="C184" s="140"/>
      <c r="D184" s="334" t="s">
        <v>199</v>
      </c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7"/>
      <c r="S184" s="71">
        <f t="shared" si="39"/>
        <v>0</v>
      </c>
      <c r="T184" s="71">
        <f t="shared" si="40"/>
        <v>0</v>
      </c>
    </row>
    <row r="185" spans="1:20" ht="13.8" hidden="1" outlineLevel="1">
      <c r="A185" s="151"/>
      <c r="B185" s="151"/>
      <c r="C185" s="152"/>
      <c r="D185" s="39" t="s">
        <v>200</v>
      </c>
      <c r="E185" s="73" t="e">
        <f>#REF!</f>
        <v>#REF!</v>
      </c>
      <c r="F185" s="75"/>
      <c r="G185" s="75"/>
      <c r="H185" s="75"/>
      <c r="I185" s="73"/>
      <c r="J185" s="75"/>
      <c r="K185" s="75"/>
      <c r="L185" s="73"/>
      <c r="M185" s="73"/>
      <c r="N185" s="74"/>
      <c r="O185" s="74"/>
      <c r="P185" s="74"/>
      <c r="Q185" s="74"/>
      <c r="R185" s="29">
        <f>SUM(F185:Q185)</f>
        <v>0</v>
      </c>
      <c r="S185" s="30" t="e">
        <f t="shared" si="39"/>
        <v>#REF!</v>
      </c>
      <c r="T185" s="30" t="e">
        <f t="shared" si="40"/>
        <v>#REF!</v>
      </c>
    </row>
    <row r="186" spans="1:20" ht="13.8" hidden="1" outlineLevel="1">
      <c r="A186" s="155"/>
      <c r="B186" s="148">
        <f>R186-C186</f>
        <v>0</v>
      </c>
      <c r="C186" s="148"/>
      <c r="D186" s="78" t="s">
        <v>201</v>
      </c>
      <c r="E186" s="29" t="e">
        <f t="shared" ref="E186:R186" si="42">E185</f>
        <v>#REF!</v>
      </c>
      <c r="F186" s="29">
        <f t="shared" si="42"/>
        <v>0</v>
      </c>
      <c r="G186" s="29">
        <f t="shared" si="42"/>
        <v>0</v>
      </c>
      <c r="H186" s="29">
        <f t="shared" si="42"/>
        <v>0</v>
      </c>
      <c r="I186" s="29">
        <f t="shared" si="42"/>
        <v>0</v>
      </c>
      <c r="J186" s="29">
        <f t="shared" si="42"/>
        <v>0</v>
      </c>
      <c r="K186" s="29">
        <f t="shared" si="42"/>
        <v>0</v>
      </c>
      <c r="L186" s="29">
        <f t="shared" si="42"/>
        <v>0</v>
      </c>
      <c r="M186" s="29">
        <f t="shared" si="42"/>
        <v>0</v>
      </c>
      <c r="N186" s="29">
        <f t="shared" si="42"/>
        <v>0</v>
      </c>
      <c r="O186" s="29">
        <f t="shared" si="42"/>
        <v>0</v>
      </c>
      <c r="P186" s="29">
        <f t="shared" si="42"/>
        <v>0</v>
      </c>
      <c r="Q186" s="29">
        <f t="shared" si="42"/>
        <v>0</v>
      </c>
      <c r="R186" s="29">
        <f t="shared" si="42"/>
        <v>0</v>
      </c>
      <c r="S186" s="30" t="e">
        <f t="shared" si="39"/>
        <v>#REF!</v>
      </c>
      <c r="T186" s="30" t="e">
        <f t="shared" si="40"/>
        <v>#REF!</v>
      </c>
    </row>
    <row r="187" spans="1:20" ht="13.8">
      <c r="A187" s="137"/>
      <c r="B187" s="137"/>
      <c r="C187" s="138"/>
      <c r="D187" s="55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71"/>
      <c r="T187" s="71"/>
    </row>
    <row r="188" spans="1:20" ht="13.8">
      <c r="A188" s="162"/>
      <c r="B188" s="162"/>
      <c r="C188" s="163"/>
      <c r="D188" s="98" t="e">
        <f>'4611142'!D188</f>
        <v>#REF!</v>
      </c>
      <c r="E188" s="56"/>
      <c r="F188" s="56"/>
      <c r="G188" s="56"/>
      <c r="H188" s="56"/>
      <c r="I188" s="335" t="e">
        <f>'4611142'!I188</f>
        <v>#REF!</v>
      </c>
      <c r="J188" s="319"/>
      <c r="K188" s="56"/>
      <c r="L188" s="56"/>
      <c r="M188" s="56"/>
      <c r="N188" s="56"/>
      <c r="O188" s="56"/>
      <c r="P188" s="56"/>
      <c r="Q188" s="56"/>
      <c r="R188" s="56"/>
      <c r="S188" s="58"/>
      <c r="T188" s="58"/>
    </row>
    <row r="189" spans="1:20" ht="13.8">
      <c r="A189" s="137"/>
      <c r="B189" s="137"/>
      <c r="C189" s="138"/>
      <c r="D189" s="55"/>
      <c r="E189" s="56"/>
      <c r="F189" s="56"/>
      <c r="G189" s="56"/>
      <c r="H189" s="56"/>
      <c r="I189" s="99"/>
      <c r="J189" s="56"/>
      <c r="K189" s="56"/>
      <c r="L189" s="56"/>
      <c r="M189" s="56"/>
      <c r="N189" s="56"/>
      <c r="O189" s="56"/>
      <c r="P189" s="56"/>
      <c r="Q189" s="56"/>
      <c r="R189" s="56"/>
      <c r="S189" s="58"/>
      <c r="T189" s="58"/>
    </row>
    <row r="190" spans="1:20" ht="13.8">
      <c r="A190" s="162"/>
      <c r="B190" s="162"/>
      <c r="C190" s="163"/>
      <c r="D190" s="98" t="s">
        <v>202</v>
      </c>
      <c r="E190" s="56"/>
      <c r="F190" s="56"/>
      <c r="G190" s="56"/>
      <c r="H190" s="56"/>
      <c r="I190" s="335" t="s">
        <v>203</v>
      </c>
      <c r="J190" s="319"/>
      <c r="K190" s="56"/>
      <c r="L190" s="56"/>
      <c r="M190" s="56"/>
      <c r="N190" s="56"/>
      <c r="O190" s="56"/>
      <c r="P190" s="56"/>
      <c r="Q190" s="56"/>
      <c r="R190" s="56"/>
      <c r="S190" s="58"/>
      <c r="T190" s="58"/>
    </row>
    <row r="191" spans="1:20" ht="13.8">
      <c r="A191" s="137"/>
      <c r="B191" s="137"/>
      <c r="C191" s="138"/>
      <c r="D191" s="55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8"/>
      <c r="T191" s="58"/>
    </row>
    <row r="192" spans="1:20" ht="13.8">
      <c r="A192" s="137"/>
      <c r="B192" s="137"/>
      <c r="C192" s="138"/>
      <c r="D192" s="55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8"/>
      <c r="T192" s="58"/>
    </row>
    <row r="193" spans="1:20" ht="13.8">
      <c r="A193" s="137"/>
      <c r="B193" s="137"/>
      <c r="C193" s="138"/>
      <c r="D193" s="55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8"/>
      <c r="T193" s="58"/>
    </row>
    <row r="194" spans="1:20" ht="13.8">
      <c r="A194" s="137"/>
      <c r="B194" s="137"/>
      <c r="C194" s="138"/>
      <c r="D194" s="55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8"/>
      <c r="T194" s="58"/>
    </row>
    <row r="195" spans="1:20" ht="13.2">
      <c r="A195" s="164"/>
      <c r="B195" s="164"/>
      <c r="C195" s="165"/>
      <c r="D195" s="100" t="s">
        <v>204</v>
      </c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2"/>
      <c r="T195" s="102"/>
    </row>
    <row r="196" spans="1:20" ht="13.2">
      <c r="A196" s="164"/>
      <c r="B196" s="164"/>
      <c r="C196" s="165"/>
      <c r="D196" s="100" t="s">
        <v>205</v>
      </c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2"/>
      <c r="T196" s="102"/>
    </row>
    <row r="197" spans="1:20" ht="13.2">
      <c r="A197" s="164"/>
      <c r="B197" s="164"/>
      <c r="C197" s="165"/>
      <c r="D197" s="100" t="s">
        <v>206</v>
      </c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2"/>
      <c r="T197" s="102"/>
    </row>
    <row r="198" spans="1:20" ht="13.8">
      <c r="A198" s="137"/>
      <c r="B198" s="137"/>
      <c r="C198" s="138"/>
      <c r="D198" s="55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8"/>
      <c r="T198" s="58"/>
    </row>
    <row r="199" spans="1:20" ht="13.8">
      <c r="A199" s="137"/>
      <c r="B199" s="137"/>
      <c r="C199" s="138"/>
      <c r="D199" s="55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8"/>
      <c r="T199" s="58"/>
    </row>
    <row r="200" spans="1:20" ht="13.8">
      <c r="A200" s="137"/>
      <c r="B200" s="137"/>
      <c r="C200" s="138"/>
      <c r="D200" s="55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8"/>
      <c r="T200" s="58"/>
    </row>
    <row r="201" spans="1:20" ht="13.8">
      <c r="A201" s="137"/>
      <c r="B201" s="137"/>
      <c r="C201" s="138"/>
      <c r="D201" s="55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8"/>
      <c r="T201" s="58"/>
    </row>
    <row r="202" spans="1:20" ht="13.8">
      <c r="A202" s="137"/>
      <c r="B202" s="137"/>
      <c r="C202" s="138"/>
      <c r="D202" s="55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8"/>
      <c r="T202" s="58"/>
    </row>
    <row r="203" spans="1:20" ht="13.8">
      <c r="A203" s="137"/>
      <c r="B203" s="137"/>
      <c r="C203" s="138"/>
      <c r="D203" s="55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8"/>
      <c r="T203" s="58"/>
    </row>
    <row r="204" spans="1:20" ht="13.8">
      <c r="A204" s="137"/>
      <c r="B204" s="137"/>
      <c r="C204" s="138"/>
      <c r="D204" s="55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8"/>
      <c r="T204" s="58"/>
    </row>
    <row r="205" spans="1:20" ht="13.8">
      <c r="A205" s="137"/>
      <c r="B205" s="137"/>
      <c r="C205" s="138"/>
      <c r="D205" s="55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8"/>
      <c r="T205" s="58"/>
    </row>
    <row r="206" spans="1:20" ht="13.8">
      <c r="A206" s="137"/>
      <c r="B206" s="137"/>
      <c r="C206" s="138"/>
      <c r="D206" s="55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8"/>
      <c r="T206" s="58"/>
    </row>
    <row r="207" spans="1:20" ht="13.8">
      <c r="A207" s="137"/>
      <c r="B207" s="137"/>
      <c r="C207" s="138"/>
      <c r="D207" s="55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8"/>
      <c r="T207" s="58"/>
    </row>
    <row r="208" spans="1:20" ht="13.8">
      <c r="A208" s="137"/>
      <c r="B208" s="137"/>
      <c r="C208" s="138"/>
      <c r="D208" s="55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8"/>
      <c r="T208" s="58"/>
    </row>
    <row r="209" spans="1:20" ht="13.8">
      <c r="A209" s="137"/>
      <c r="B209" s="137"/>
      <c r="C209" s="138"/>
      <c r="D209" s="55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8"/>
      <c r="T209" s="58"/>
    </row>
    <row r="210" spans="1:20" ht="13.8">
      <c r="A210" s="137"/>
      <c r="B210" s="137"/>
      <c r="C210" s="138"/>
      <c r="D210" s="55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8"/>
      <c r="T210" s="58"/>
    </row>
    <row r="211" spans="1:20" ht="13.8">
      <c r="A211" s="137"/>
      <c r="B211" s="137"/>
      <c r="C211" s="138"/>
      <c r="D211" s="55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8"/>
      <c r="T211" s="58"/>
    </row>
    <row r="212" spans="1:20" ht="13.8">
      <c r="A212" s="137"/>
      <c r="B212" s="137"/>
      <c r="C212" s="138"/>
      <c r="D212" s="55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8"/>
      <c r="T212" s="58"/>
    </row>
    <row r="213" spans="1:20" ht="13.8">
      <c r="A213" s="137"/>
      <c r="B213" s="137"/>
      <c r="C213" s="138"/>
      <c r="D213" s="55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8"/>
      <c r="T213" s="58"/>
    </row>
    <row r="214" spans="1:20" ht="13.8">
      <c r="A214" s="137"/>
      <c r="B214" s="137"/>
      <c r="C214" s="138"/>
      <c r="D214" s="55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8"/>
      <c r="T214" s="58"/>
    </row>
    <row r="215" spans="1:20" ht="13.8">
      <c r="A215" s="137"/>
      <c r="B215" s="137"/>
      <c r="C215" s="138"/>
      <c r="D215" s="55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8"/>
      <c r="T215" s="58"/>
    </row>
    <row r="216" spans="1:20" ht="13.8">
      <c r="A216" s="137"/>
      <c r="B216" s="137"/>
      <c r="C216" s="138"/>
      <c r="D216" s="55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8"/>
      <c r="T216" s="58"/>
    </row>
    <row r="217" spans="1:20" ht="13.8">
      <c r="A217" s="137"/>
      <c r="B217" s="137"/>
      <c r="C217" s="138"/>
      <c r="D217" s="55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8"/>
      <c r="T217" s="58"/>
    </row>
    <row r="218" spans="1:20" ht="13.8">
      <c r="A218" s="137"/>
      <c r="B218" s="137"/>
      <c r="C218" s="138"/>
      <c r="D218" s="55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8"/>
      <c r="T218" s="58"/>
    </row>
    <row r="219" spans="1:20" ht="13.8">
      <c r="A219" s="137"/>
      <c r="B219" s="137"/>
      <c r="C219" s="138"/>
      <c r="D219" s="55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8"/>
      <c r="T219" s="58"/>
    </row>
    <row r="220" spans="1:20" ht="13.8">
      <c r="A220" s="137"/>
      <c r="B220" s="137"/>
      <c r="C220" s="138"/>
      <c r="D220" s="55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8"/>
      <c r="T220" s="58"/>
    </row>
    <row r="221" spans="1:20" ht="13.2">
      <c r="A221" s="166"/>
      <c r="B221" s="166"/>
      <c r="C221" s="167"/>
      <c r="D221" s="103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5"/>
      <c r="T221" s="105"/>
    </row>
    <row r="222" spans="1:20" ht="13.2">
      <c r="A222" s="166"/>
      <c r="B222" s="166"/>
      <c r="C222" s="167"/>
      <c r="D222" s="103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5"/>
      <c r="T222" s="105"/>
    </row>
    <row r="223" spans="1:20" ht="13.2">
      <c r="A223" s="166"/>
      <c r="B223" s="166"/>
      <c r="C223" s="167"/>
      <c r="D223" s="103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5"/>
      <c r="T223" s="105"/>
    </row>
    <row r="224" spans="1:20" ht="13.2">
      <c r="A224" s="166"/>
      <c r="B224" s="166"/>
      <c r="C224" s="167"/>
      <c r="D224" s="103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5"/>
      <c r="T224" s="105"/>
    </row>
    <row r="225" spans="1:20" ht="13.2">
      <c r="A225" s="166"/>
      <c r="B225" s="166"/>
      <c r="C225" s="167"/>
      <c r="D225" s="103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5"/>
      <c r="T225" s="105"/>
    </row>
    <row r="226" spans="1:20" ht="13.2">
      <c r="A226" s="166"/>
      <c r="B226" s="166"/>
      <c r="C226" s="167"/>
      <c r="D226" s="103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5"/>
      <c r="T226" s="105"/>
    </row>
    <row r="227" spans="1:20" ht="13.2">
      <c r="A227" s="166"/>
      <c r="B227" s="166"/>
      <c r="C227" s="167"/>
      <c r="D227" s="103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5"/>
      <c r="T227" s="105"/>
    </row>
    <row r="228" spans="1:20" ht="13.2">
      <c r="A228" s="166"/>
      <c r="B228" s="166"/>
      <c r="C228" s="167"/>
      <c r="D228" s="103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5"/>
      <c r="T228" s="105"/>
    </row>
    <row r="229" spans="1:20" ht="13.2">
      <c r="A229" s="166"/>
      <c r="B229" s="166"/>
      <c r="C229" s="167"/>
      <c r="D229" s="103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5"/>
      <c r="T229" s="105"/>
    </row>
    <row r="230" spans="1:20" ht="13.2">
      <c r="A230" s="166"/>
      <c r="B230" s="166"/>
      <c r="C230" s="167"/>
      <c r="D230" s="103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5"/>
      <c r="T230" s="105"/>
    </row>
    <row r="231" spans="1:20" ht="13.2">
      <c r="A231" s="166"/>
      <c r="B231" s="166"/>
      <c r="C231" s="167"/>
      <c r="D231" s="103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5"/>
      <c r="T231" s="105"/>
    </row>
    <row r="232" spans="1:20" ht="13.2">
      <c r="A232" s="166"/>
      <c r="B232" s="166"/>
      <c r="C232" s="167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5"/>
      <c r="T232" s="105"/>
    </row>
    <row r="233" spans="1:20" ht="13.2">
      <c r="A233" s="166"/>
      <c r="B233" s="166"/>
      <c r="C233" s="167"/>
      <c r="D233" s="103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5"/>
      <c r="T233" s="105"/>
    </row>
    <row r="234" spans="1:20" ht="13.2">
      <c r="A234" s="166"/>
      <c r="B234" s="166"/>
      <c r="C234" s="167"/>
      <c r="D234" s="103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5"/>
      <c r="T234" s="105"/>
    </row>
    <row r="235" spans="1:20" ht="13.2">
      <c r="A235" s="166"/>
      <c r="B235" s="166"/>
      <c r="C235" s="167"/>
      <c r="D235" s="103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5"/>
      <c r="T235" s="105"/>
    </row>
    <row r="236" spans="1:20" ht="13.2">
      <c r="A236" s="166"/>
      <c r="B236" s="166"/>
      <c r="C236" s="167"/>
      <c r="D236" s="103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5"/>
      <c r="T236" s="105"/>
    </row>
    <row r="237" spans="1:20" ht="13.2">
      <c r="A237" s="166"/>
      <c r="B237" s="166"/>
      <c r="C237" s="167"/>
      <c r="D237" s="103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5"/>
      <c r="T237" s="105"/>
    </row>
    <row r="238" spans="1:20" ht="13.2">
      <c r="A238" s="166"/>
      <c r="B238" s="166"/>
      <c r="C238" s="167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5"/>
      <c r="T238" s="105"/>
    </row>
    <row r="239" spans="1:20" ht="13.2">
      <c r="A239" s="166"/>
      <c r="B239" s="166"/>
      <c r="C239" s="167"/>
      <c r="D239" s="103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5"/>
      <c r="T239" s="105"/>
    </row>
    <row r="240" spans="1:20" ht="13.2">
      <c r="A240" s="166"/>
      <c r="B240" s="166"/>
      <c r="C240" s="167"/>
      <c r="D240" s="103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5"/>
      <c r="T240" s="105"/>
    </row>
    <row r="241" spans="1:20" ht="13.2">
      <c r="A241" s="166"/>
      <c r="B241" s="166"/>
      <c r="C241" s="167"/>
      <c r="D241" s="103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5"/>
      <c r="T241" s="105"/>
    </row>
    <row r="242" spans="1:20" ht="13.2">
      <c r="A242" s="166"/>
      <c r="B242" s="166"/>
      <c r="C242" s="167"/>
      <c r="D242" s="103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5"/>
      <c r="T242" s="105"/>
    </row>
    <row r="243" spans="1:20" ht="13.2">
      <c r="A243" s="166"/>
      <c r="B243" s="166"/>
      <c r="C243" s="167"/>
      <c r="D243" s="103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5"/>
      <c r="T243" s="105"/>
    </row>
    <row r="244" spans="1:20" ht="13.2">
      <c r="A244" s="166"/>
      <c r="B244" s="166"/>
      <c r="C244" s="167"/>
      <c r="D244" s="103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5"/>
      <c r="T244" s="105"/>
    </row>
    <row r="245" spans="1:20" ht="13.2">
      <c r="A245" s="166"/>
      <c r="B245" s="166"/>
      <c r="C245" s="167"/>
      <c r="D245" s="103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5"/>
      <c r="T245" s="105"/>
    </row>
    <row r="246" spans="1:20" ht="13.2">
      <c r="A246" s="166"/>
      <c r="B246" s="166"/>
      <c r="C246" s="167"/>
      <c r="D246" s="103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5"/>
      <c r="T246" s="105"/>
    </row>
    <row r="247" spans="1:20" ht="13.2">
      <c r="A247" s="166"/>
      <c r="B247" s="166"/>
      <c r="C247" s="167"/>
      <c r="D247" s="103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5"/>
      <c r="T247" s="105"/>
    </row>
    <row r="248" spans="1:20" ht="13.2">
      <c r="A248" s="166"/>
      <c r="B248" s="166"/>
      <c r="C248" s="167"/>
      <c r="D248" s="103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5"/>
      <c r="T248" s="105"/>
    </row>
    <row r="249" spans="1:20" ht="13.2">
      <c r="A249" s="166"/>
      <c r="B249" s="166"/>
      <c r="C249" s="167"/>
      <c r="D249" s="103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5"/>
      <c r="T249" s="105"/>
    </row>
    <row r="250" spans="1:20" ht="13.2">
      <c r="A250" s="166"/>
      <c r="B250" s="166"/>
      <c r="C250" s="167"/>
      <c r="D250" s="103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5"/>
      <c r="T250" s="105"/>
    </row>
    <row r="251" spans="1:20" ht="13.2">
      <c r="A251" s="166"/>
      <c r="B251" s="166"/>
      <c r="C251" s="167"/>
      <c r="D251" s="103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5"/>
      <c r="T251" s="105"/>
    </row>
    <row r="252" spans="1:20" ht="13.2">
      <c r="A252" s="166"/>
      <c r="B252" s="166"/>
      <c r="C252" s="167"/>
      <c r="D252" s="103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5"/>
      <c r="T252" s="105"/>
    </row>
    <row r="253" spans="1:20" ht="13.2">
      <c r="A253" s="166"/>
      <c r="B253" s="166"/>
      <c r="C253" s="167"/>
      <c r="D253" s="103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5"/>
      <c r="T253" s="105"/>
    </row>
    <row r="254" spans="1:20" ht="13.2">
      <c r="A254" s="166"/>
      <c r="B254" s="166"/>
      <c r="C254" s="167"/>
      <c r="D254" s="103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5"/>
      <c r="T254" s="105"/>
    </row>
    <row r="255" spans="1:20" ht="13.2">
      <c r="A255" s="166"/>
      <c r="B255" s="166"/>
      <c r="C255" s="167"/>
      <c r="D255" s="103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5"/>
      <c r="T255" s="105"/>
    </row>
    <row r="256" spans="1:20" ht="13.2">
      <c r="A256" s="166"/>
      <c r="B256" s="166"/>
      <c r="C256" s="167"/>
      <c r="D256" s="103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5"/>
      <c r="T256" s="105"/>
    </row>
    <row r="257" spans="1:20" ht="13.2">
      <c r="A257" s="166"/>
      <c r="B257" s="166"/>
      <c r="C257" s="167"/>
      <c r="D257" s="103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5"/>
      <c r="T257" s="105"/>
    </row>
    <row r="258" spans="1:20" ht="13.2">
      <c r="A258" s="166"/>
      <c r="B258" s="166"/>
      <c r="C258" s="167"/>
      <c r="D258" s="103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5"/>
      <c r="T258" s="105"/>
    </row>
    <row r="259" spans="1:20" ht="13.2">
      <c r="A259" s="166"/>
      <c r="B259" s="166"/>
      <c r="C259" s="167"/>
      <c r="D259" s="103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5"/>
      <c r="T259" s="105"/>
    </row>
    <row r="260" spans="1:20" ht="13.2">
      <c r="A260" s="166"/>
      <c r="B260" s="166"/>
      <c r="C260" s="167"/>
      <c r="D260" s="103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5"/>
      <c r="T260" s="105"/>
    </row>
    <row r="261" spans="1:20" ht="13.2">
      <c r="A261" s="166"/>
      <c r="B261" s="166"/>
      <c r="C261" s="167"/>
      <c r="D261" s="103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5"/>
      <c r="T261" s="105"/>
    </row>
    <row r="262" spans="1:20" ht="13.2">
      <c r="A262" s="166"/>
      <c r="B262" s="166"/>
      <c r="C262" s="167"/>
      <c r="D262" s="103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5"/>
      <c r="T262" s="105"/>
    </row>
    <row r="263" spans="1:20" ht="13.2">
      <c r="A263" s="166"/>
      <c r="B263" s="166"/>
      <c r="C263" s="167"/>
      <c r="D263" s="103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5"/>
      <c r="T263" s="105"/>
    </row>
    <row r="264" spans="1:20" ht="13.2">
      <c r="A264" s="166"/>
      <c r="B264" s="166"/>
      <c r="C264" s="167"/>
      <c r="D264" s="103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5"/>
      <c r="T264" s="105"/>
    </row>
    <row r="265" spans="1:20" ht="13.2">
      <c r="A265" s="166"/>
      <c r="B265" s="166"/>
      <c r="C265" s="167"/>
      <c r="D265" s="103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5"/>
      <c r="T265" s="105"/>
    </row>
    <row r="266" spans="1:20" ht="13.2">
      <c r="A266" s="166"/>
      <c r="B266" s="166"/>
      <c r="C266" s="167"/>
      <c r="D266" s="103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5"/>
      <c r="T266" s="105"/>
    </row>
    <row r="267" spans="1:20" ht="13.2">
      <c r="A267" s="166"/>
      <c r="B267" s="166"/>
      <c r="C267" s="167"/>
      <c r="D267" s="103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5"/>
      <c r="T267" s="105"/>
    </row>
    <row r="268" spans="1:20" ht="13.2">
      <c r="A268" s="166"/>
      <c r="B268" s="166"/>
      <c r="C268" s="167"/>
      <c r="D268" s="103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5"/>
      <c r="T268" s="105"/>
    </row>
    <row r="269" spans="1:20" ht="13.2">
      <c r="A269" s="166"/>
      <c r="B269" s="166"/>
      <c r="C269" s="167"/>
      <c r="D269" s="103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5"/>
      <c r="T269" s="105"/>
    </row>
    <row r="270" spans="1:20" ht="13.2">
      <c r="A270" s="166"/>
      <c r="B270" s="166"/>
      <c r="C270" s="167"/>
      <c r="D270" s="103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5"/>
      <c r="T270" s="105"/>
    </row>
    <row r="271" spans="1:20" ht="13.2">
      <c r="A271" s="166"/>
      <c r="B271" s="166"/>
      <c r="C271" s="167"/>
      <c r="D271" s="103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5"/>
      <c r="T271" s="105"/>
    </row>
    <row r="272" spans="1:20" ht="13.2">
      <c r="A272" s="166"/>
      <c r="B272" s="166"/>
      <c r="C272" s="167"/>
      <c r="D272" s="103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5"/>
      <c r="T272" s="105"/>
    </row>
    <row r="273" spans="1:20" ht="13.2">
      <c r="A273" s="166"/>
      <c r="B273" s="166"/>
      <c r="C273" s="167"/>
      <c r="D273" s="103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5"/>
      <c r="T273" s="105"/>
    </row>
    <row r="274" spans="1:20" ht="13.2">
      <c r="A274" s="166"/>
      <c r="B274" s="166"/>
      <c r="C274" s="167"/>
      <c r="D274" s="103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5"/>
      <c r="T274" s="105"/>
    </row>
    <row r="275" spans="1:20" ht="13.2">
      <c r="A275" s="166"/>
      <c r="B275" s="166"/>
      <c r="C275" s="167"/>
      <c r="D275" s="103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5"/>
      <c r="T275" s="105"/>
    </row>
    <row r="276" spans="1:20" ht="13.2">
      <c r="A276" s="166"/>
      <c r="B276" s="166"/>
      <c r="C276" s="167"/>
      <c r="D276" s="103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5"/>
      <c r="T276" s="105"/>
    </row>
    <row r="277" spans="1:20" ht="13.2">
      <c r="A277" s="166"/>
      <c r="B277" s="166"/>
      <c r="C277" s="167"/>
      <c r="D277" s="103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5"/>
      <c r="T277" s="105"/>
    </row>
    <row r="278" spans="1:20" ht="13.2">
      <c r="A278" s="166"/>
      <c r="B278" s="166"/>
      <c r="C278" s="167"/>
      <c r="D278" s="103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5"/>
      <c r="T278" s="105"/>
    </row>
    <row r="279" spans="1:20" ht="13.2">
      <c r="A279" s="166"/>
      <c r="B279" s="166"/>
      <c r="C279" s="167"/>
      <c r="D279" s="103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5"/>
      <c r="T279" s="105"/>
    </row>
    <row r="280" spans="1:20" ht="13.2">
      <c r="A280" s="166"/>
      <c r="B280" s="166"/>
      <c r="C280" s="167"/>
      <c r="D280" s="103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5"/>
      <c r="T280" s="105"/>
    </row>
    <row r="281" spans="1:20" ht="13.2">
      <c r="A281" s="166"/>
      <c r="B281" s="166"/>
      <c r="C281" s="167"/>
      <c r="D281" s="103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5"/>
      <c r="T281" s="105"/>
    </row>
    <row r="282" spans="1:20" ht="13.2">
      <c r="A282" s="166"/>
      <c r="B282" s="166"/>
      <c r="C282" s="167"/>
      <c r="D282" s="103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5"/>
      <c r="T282" s="105"/>
    </row>
    <row r="283" spans="1:20" ht="13.2">
      <c r="A283" s="166"/>
      <c r="B283" s="166"/>
      <c r="C283" s="167"/>
      <c r="D283" s="103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5"/>
      <c r="T283" s="105"/>
    </row>
    <row r="284" spans="1:20" ht="13.2">
      <c r="A284" s="166"/>
      <c r="B284" s="166"/>
      <c r="C284" s="167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5"/>
      <c r="T284" s="105"/>
    </row>
    <row r="285" spans="1:20" ht="13.2">
      <c r="A285" s="166"/>
      <c r="B285" s="166"/>
      <c r="C285" s="167"/>
      <c r="D285" s="103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5"/>
      <c r="T285" s="105"/>
    </row>
    <row r="286" spans="1:20" ht="13.2">
      <c r="A286" s="166"/>
      <c r="B286" s="166"/>
      <c r="C286" s="167"/>
      <c r="D286" s="103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5"/>
      <c r="T286" s="105"/>
    </row>
    <row r="287" spans="1:20" ht="13.2">
      <c r="A287" s="166"/>
      <c r="B287" s="166"/>
      <c r="C287" s="167"/>
      <c r="D287" s="103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5"/>
      <c r="T287" s="105"/>
    </row>
    <row r="288" spans="1:20" ht="13.2">
      <c r="A288" s="166"/>
      <c r="B288" s="166"/>
      <c r="C288" s="167"/>
      <c r="D288" s="103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5"/>
      <c r="T288" s="105"/>
    </row>
    <row r="289" spans="1:20" ht="13.2">
      <c r="A289" s="166"/>
      <c r="B289" s="166"/>
      <c r="C289" s="167"/>
      <c r="D289" s="103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5"/>
      <c r="T289" s="105"/>
    </row>
    <row r="290" spans="1:20" ht="13.2">
      <c r="A290" s="166"/>
      <c r="B290" s="166"/>
      <c r="C290" s="167"/>
      <c r="D290" s="103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5"/>
      <c r="T290" s="105"/>
    </row>
    <row r="291" spans="1:20" ht="13.2">
      <c r="A291" s="166"/>
      <c r="B291" s="166"/>
      <c r="C291" s="167"/>
      <c r="D291" s="103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5"/>
      <c r="T291" s="105"/>
    </row>
    <row r="292" spans="1:20" ht="13.2">
      <c r="A292" s="166"/>
      <c r="B292" s="166"/>
      <c r="C292" s="167"/>
      <c r="D292" s="103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5"/>
      <c r="T292" s="105"/>
    </row>
    <row r="293" spans="1:20" ht="13.2">
      <c r="A293" s="166"/>
      <c r="B293" s="166"/>
      <c r="C293" s="167"/>
      <c r="D293" s="103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5"/>
      <c r="T293" s="105"/>
    </row>
    <row r="294" spans="1:20" ht="13.2">
      <c r="A294" s="166"/>
      <c r="B294" s="166"/>
      <c r="C294" s="167"/>
      <c r="D294" s="103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5"/>
      <c r="T294" s="105"/>
    </row>
    <row r="295" spans="1:20" ht="13.2">
      <c r="A295" s="166"/>
      <c r="B295" s="166"/>
      <c r="C295" s="167"/>
      <c r="D295" s="103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5"/>
      <c r="T295" s="105"/>
    </row>
    <row r="296" spans="1:20" ht="13.2">
      <c r="A296" s="166"/>
      <c r="B296" s="166"/>
      <c r="C296" s="167"/>
      <c r="D296" s="103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5"/>
      <c r="T296" s="105"/>
    </row>
    <row r="297" spans="1:20" ht="13.2">
      <c r="A297" s="166"/>
      <c r="B297" s="166"/>
      <c r="C297" s="167"/>
      <c r="D297" s="103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5"/>
      <c r="T297" s="105"/>
    </row>
    <row r="298" spans="1:20" ht="13.2">
      <c r="A298" s="166"/>
      <c r="B298" s="166"/>
      <c r="C298" s="167"/>
      <c r="D298" s="103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5"/>
      <c r="T298" s="105"/>
    </row>
    <row r="299" spans="1:20" ht="13.2">
      <c r="A299" s="166"/>
      <c r="B299" s="166"/>
      <c r="C299" s="167"/>
      <c r="D299" s="103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5"/>
      <c r="T299" s="105"/>
    </row>
    <row r="300" spans="1:20" ht="13.2">
      <c r="A300" s="166"/>
      <c r="B300" s="166"/>
      <c r="C300" s="167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5"/>
      <c r="T300" s="105"/>
    </row>
    <row r="301" spans="1:20" ht="13.2">
      <c r="A301" s="166"/>
      <c r="B301" s="166"/>
      <c r="C301" s="167"/>
      <c r="D301" s="103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5"/>
      <c r="T301" s="105"/>
    </row>
    <row r="302" spans="1:20" ht="13.2">
      <c r="A302" s="166"/>
      <c r="B302" s="166"/>
      <c r="C302" s="167"/>
      <c r="D302" s="103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5"/>
      <c r="T302" s="105"/>
    </row>
    <row r="303" spans="1:20" ht="13.2">
      <c r="A303" s="166"/>
      <c r="B303" s="166"/>
      <c r="C303" s="167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5"/>
      <c r="T303" s="105"/>
    </row>
    <row r="304" spans="1:20" ht="13.2">
      <c r="A304" s="166"/>
      <c r="B304" s="166"/>
      <c r="C304" s="167"/>
      <c r="D304" s="103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5"/>
      <c r="T304" s="105"/>
    </row>
    <row r="305" spans="1:20" ht="13.2">
      <c r="A305" s="166"/>
      <c r="B305" s="166"/>
      <c r="C305" s="167"/>
      <c r="D305" s="103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5"/>
      <c r="T305" s="105"/>
    </row>
    <row r="306" spans="1:20" ht="13.2">
      <c r="A306" s="166"/>
      <c r="B306" s="166"/>
      <c r="C306" s="167"/>
      <c r="D306" s="103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5"/>
      <c r="T306" s="105"/>
    </row>
    <row r="307" spans="1:20" ht="13.2">
      <c r="A307" s="166"/>
      <c r="B307" s="166"/>
      <c r="C307" s="167"/>
      <c r="D307" s="103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5"/>
      <c r="T307" s="105"/>
    </row>
    <row r="308" spans="1:20" ht="13.2">
      <c r="A308" s="166"/>
      <c r="B308" s="166"/>
      <c r="C308" s="167"/>
      <c r="D308" s="103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5"/>
      <c r="T308" s="105"/>
    </row>
    <row r="309" spans="1:20" ht="13.2">
      <c r="A309" s="166"/>
      <c r="B309" s="166"/>
      <c r="C309" s="167"/>
      <c r="D309" s="103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5"/>
      <c r="T309" s="105"/>
    </row>
    <row r="310" spans="1:20" ht="13.2">
      <c r="A310" s="166"/>
      <c r="B310" s="166"/>
      <c r="C310" s="167"/>
      <c r="D310" s="103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5"/>
      <c r="T310" s="105"/>
    </row>
    <row r="311" spans="1:20" ht="13.2">
      <c r="A311" s="166"/>
      <c r="B311" s="166"/>
      <c r="C311" s="167"/>
      <c r="D311" s="103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5"/>
      <c r="T311" s="105"/>
    </row>
    <row r="312" spans="1:20" ht="13.2">
      <c r="A312" s="166"/>
      <c r="B312" s="166"/>
      <c r="C312" s="167"/>
      <c r="D312" s="103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5"/>
      <c r="T312" s="105"/>
    </row>
    <row r="313" spans="1:20" ht="13.2">
      <c r="A313" s="166"/>
      <c r="B313" s="166"/>
      <c r="C313" s="167"/>
      <c r="D313" s="103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5"/>
      <c r="T313" s="105"/>
    </row>
    <row r="314" spans="1:20" ht="13.2">
      <c r="A314" s="166"/>
      <c r="B314" s="166"/>
      <c r="C314" s="167"/>
      <c r="D314" s="103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5"/>
      <c r="T314" s="105"/>
    </row>
    <row r="315" spans="1:20" ht="13.2">
      <c r="A315" s="166"/>
      <c r="B315" s="166"/>
      <c r="C315" s="167"/>
      <c r="D315" s="103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5"/>
      <c r="T315" s="105"/>
    </row>
    <row r="316" spans="1:20" ht="13.2">
      <c r="A316" s="166"/>
      <c r="B316" s="166"/>
      <c r="C316" s="167"/>
      <c r="D316" s="103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5"/>
      <c r="T316" s="105"/>
    </row>
    <row r="317" spans="1:20" ht="13.2">
      <c r="A317" s="166"/>
      <c r="B317" s="166"/>
      <c r="C317" s="167"/>
      <c r="D317" s="103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5"/>
      <c r="T317" s="105"/>
    </row>
    <row r="318" spans="1:20" ht="13.2">
      <c r="A318" s="166"/>
      <c r="B318" s="166"/>
      <c r="C318" s="167"/>
      <c r="D318" s="103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5"/>
      <c r="T318" s="105"/>
    </row>
    <row r="319" spans="1:20" ht="13.2">
      <c r="A319" s="166"/>
      <c r="B319" s="166"/>
      <c r="C319" s="167"/>
      <c r="D319" s="103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5"/>
      <c r="T319" s="105"/>
    </row>
    <row r="320" spans="1:20" ht="13.2">
      <c r="A320" s="166"/>
      <c r="B320" s="166"/>
      <c r="C320" s="167"/>
      <c r="D320" s="103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5"/>
      <c r="T320" s="105"/>
    </row>
    <row r="321" spans="1:20" ht="13.2">
      <c r="A321" s="166"/>
      <c r="B321" s="166"/>
      <c r="C321" s="167"/>
      <c r="D321" s="103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5"/>
      <c r="T321" s="105"/>
    </row>
    <row r="322" spans="1:20" ht="13.2">
      <c r="A322" s="166"/>
      <c r="B322" s="166"/>
      <c r="C322" s="167"/>
      <c r="D322" s="103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5"/>
      <c r="T322" s="105"/>
    </row>
    <row r="323" spans="1:20" ht="13.2">
      <c r="A323" s="166"/>
      <c r="B323" s="166"/>
      <c r="C323" s="167"/>
      <c r="D323" s="103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5"/>
      <c r="T323" s="105"/>
    </row>
    <row r="324" spans="1:20" ht="13.2">
      <c r="A324" s="166"/>
      <c r="B324" s="166"/>
      <c r="C324" s="167"/>
      <c r="D324" s="103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5"/>
      <c r="T324" s="105"/>
    </row>
    <row r="325" spans="1:20" ht="13.2">
      <c r="A325" s="166"/>
      <c r="B325" s="166"/>
      <c r="C325" s="167"/>
      <c r="D325" s="103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5"/>
      <c r="T325" s="105"/>
    </row>
    <row r="326" spans="1:20" ht="13.2">
      <c r="A326" s="166"/>
      <c r="B326" s="166"/>
      <c r="C326" s="167"/>
      <c r="D326" s="103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5"/>
      <c r="T326" s="105"/>
    </row>
    <row r="327" spans="1:20" ht="13.2">
      <c r="A327" s="166"/>
      <c r="B327" s="166"/>
      <c r="C327" s="167"/>
      <c r="D327" s="103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5"/>
      <c r="T327" s="105"/>
    </row>
    <row r="328" spans="1:20" ht="13.2">
      <c r="A328" s="166"/>
      <c r="B328" s="166"/>
      <c r="C328" s="167"/>
      <c r="D328" s="103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5"/>
      <c r="T328" s="105"/>
    </row>
    <row r="329" spans="1:20" ht="13.2">
      <c r="A329" s="166"/>
      <c r="B329" s="166"/>
      <c r="C329" s="167"/>
      <c r="D329" s="103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5"/>
      <c r="T329" s="105"/>
    </row>
    <row r="330" spans="1:20" ht="13.2">
      <c r="A330" s="166"/>
      <c r="B330" s="166"/>
      <c r="C330" s="167"/>
      <c r="D330" s="103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5"/>
      <c r="T330" s="105"/>
    </row>
    <row r="331" spans="1:20" ht="13.2">
      <c r="A331" s="166"/>
      <c r="B331" s="166"/>
      <c r="C331" s="167"/>
      <c r="D331" s="103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5"/>
      <c r="T331" s="105"/>
    </row>
    <row r="332" spans="1:20" ht="13.2">
      <c r="A332" s="166"/>
      <c r="B332" s="166"/>
      <c r="C332" s="167"/>
      <c r="D332" s="103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5"/>
      <c r="T332" s="105"/>
    </row>
    <row r="333" spans="1:20" ht="13.2">
      <c r="A333" s="166"/>
      <c r="B333" s="166"/>
      <c r="C333" s="167"/>
      <c r="D333" s="103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5"/>
      <c r="T333" s="105"/>
    </row>
    <row r="334" spans="1:20" ht="13.2">
      <c r="A334" s="166"/>
      <c r="B334" s="166"/>
      <c r="C334" s="167"/>
      <c r="D334" s="103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5"/>
      <c r="T334" s="105"/>
    </row>
    <row r="335" spans="1:20" ht="13.2">
      <c r="A335" s="166"/>
      <c r="B335" s="166"/>
      <c r="C335" s="167"/>
      <c r="D335" s="103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5"/>
      <c r="T335" s="105"/>
    </row>
    <row r="336" spans="1:20" ht="13.2">
      <c r="A336" s="166"/>
      <c r="B336" s="166"/>
      <c r="C336" s="167"/>
      <c r="D336" s="103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5"/>
      <c r="T336" s="105"/>
    </row>
    <row r="337" spans="1:20" ht="13.2">
      <c r="A337" s="166"/>
      <c r="B337" s="166"/>
      <c r="C337" s="167"/>
      <c r="D337" s="103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5"/>
      <c r="T337" s="105"/>
    </row>
    <row r="338" spans="1:20" ht="13.2">
      <c r="A338" s="166"/>
      <c r="B338" s="166"/>
      <c r="C338" s="167"/>
      <c r="D338" s="103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5"/>
      <c r="T338" s="105"/>
    </row>
    <row r="339" spans="1:20" ht="13.2">
      <c r="A339" s="166"/>
      <c r="B339" s="166"/>
      <c r="C339" s="167"/>
      <c r="D339" s="103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5"/>
      <c r="T339" s="105"/>
    </row>
    <row r="340" spans="1:20" ht="13.2">
      <c r="A340" s="166"/>
      <c r="B340" s="166"/>
      <c r="C340" s="167"/>
      <c r="D340" s="103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5"/>
      <c r="T340" s="105"/>
    </row>
    <row r="341" spans="1:20" ht="13.2">
      <c r="A341" s="166"/>
      <c r="B341" s="166"/>
      <c r="C341" s="167"/>
      <c r="D341" s="103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5"/>
      <c r="T341" s="105"/>
    </row>
    <row r="342" spans="1:20" ht="13.2">
      <c r="A342" s="166"/>
      <c r="B342" s="166"/>
      <c r="C342" s="167"/>
      <c r="D342" s="103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5"/>
      <c r="T342" s="105"/>
    </row>
    <row r="343" spans="1:20" ht="13.2">
      <c r="A343" s="166"/>
      <c r="B343" s="166"/>
      <c r="C343" s="167"/>
      <c r="D343" s="103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5"/>
      <c r="T343" s="105"/>
    </row>
    <row r="344" spans="1:20" ht="13.2">
      <c r="A344" s="166"/>
      <c r="B344" s="166"/>
      <c r="C344" s="167"/>
      <c r="D344" s="103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5"/>
      <c r="T344" s="105"/>
    </row>
    <row r="345" spans="1:20" ht="13.2">
      <c r="A345" s="166"/>
      <c r="B345" s="166"/>
      <c r="C345" s="167"/>
      <c r="D345" s="103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5"/>
      <c r="T345" s="105"/>
    </row>
    <row r="346" spans="1:20" ht="13.2">
      <c r="A346" s="166"/>
      <c r="B346" s="166"/>
      <c r="C346" s="167"/>
      <c r="D346" s="103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5"/>
      <c r="T346" s="105"/>
    </row>
    <row r="347" spans="1:20" ht="13.2">
      <c r="A347" s="166"/>
      <c r="B347" s="166"/>
      <c r="C347" s="167"/>
      <c r="D347" s="103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5"/>
      <c r="T347" s="105"/>
    </row>
    <row r="348" spans="1:20" ht="13.2">
      <c r="A348" s="166"/>
      <c r="B348" s="166"/>
      <c r="C348" s="167"/>
      <c r="D348" s="103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5"/>
      <c r="T348" s="105"/>
    </row>
    <row r="349" spans="1:20" ht="13.2">
      <c r="A349" s="166"/>
      <c r="B349" s="166"/>
      <c r="C349" s="167"/>
      <c r="D349" s="103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5"/>
      <c r="T349" s="105"/>
    </row>
    <row r="350" spans="1:20" ht="13.2">
      <c r="A350" s="166"/>
      <c r="B350" s="166"/>
      <c r="C350" s="167"/>
      <c r="D350" s="103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5"/>
      <c r="T350" s="105"/>
    </row>
    <row r="351" spans="1:20" ht="13.2">
      <c r="A351" s="166"/>
      <c r="B351" s="166"/>
      <c r="C351" s="167"/>
      <c r="D351" s="103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5"/>
      <c r="T351" s="105"/>
    </row>
    <row r="352" spans="1:20" ht="13.2">
      <c r="A352" s="166"/>
      <c r="B352" s="166"/>
      <c r="C352" s="167"/>
      <c r="D352" s="103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5"/>
      <c r="T352" s="105"/>
    </row>
    <row r="353" spans="1:20" ht="13.2">
      <c r="A353" s="166"/>
      <c r="B353" s="166"/>
      <c r="C353" s="167"/>
      <c r="D353" s="103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5"/>
      <c r="T353" s="105"/>
    </row>
    <row r="354" spans="1:20" ht="13.2">
      <c r="A354" s="166"/>
      <c r="B354" s="166"/>
      <c r="C354" s="167"/>
      <c r="D354" s="103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5"/>
      <c r="T354" s="105"/>
    </row>
    <row r="355" spans="1:20" ht="13.2">
      <c r="A355" s="166"/>
      <c r="B355" s="166"/>
      <c r="C355" s="167"/>
      <c r="D355" s="103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5"/>
      <c r="T355" s="105"/>
    </row>
    <row r="356" spans="1:20" ht="13.2">
      <c r="A356" s="166"/>
      <c r="B356" s="166"/>
      <c r="C356" s="167"/>
      <c r="D356" s="103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5"/>
      <c r="T356" s="105"/>
    </row>
    <row r="357" spans="1:20" ht="13.2">
      <c r="A357" s="166"/>
      <c r="B357" s="166"/>
      <c r="C357" s="167"/>
      <c r="D357" s="103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5"/>
      <c r="T357" s="105"/>
    </row>
    <row r="358" spans="1:20" ht="13.2">
      <c r="A358" s="166"/>
      <c r="B358" s="166"/>
      <c r="C358" s="167"/>
      <c r="D358" s="103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5"/>
      <c r="T358" s="105"/>
    </row>
    <row r="359" spans="1:20" ht="13.2">
      <c r="A359" s="166"/>
      <c r="B359" s="166"/>
      <c r="C359" s="167"/>
      <c r="D359" s="103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5"/>
      <c r="T359" s="105"/>
    </row>
    <row r="360" spans="1:20" ht="13.2">
      <c r="A360" s="166"/>
      <c r="B360" s="166"/>
      <c r="C360" s="167"/>
      <c r="D360" s="103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5"/>
      <c r="T360" s="105"/>
    </row>
    <row r="361" spans="1:20" ht="13.2">
      <c r="A361" s="166"/>
      <c r="B361" s="166"/>
      <c r="C361" s="167"/>
      <c r="D361" s="103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5"/>
      <c r="T361" s="105"/>
    </row>
    <row r="362" spans="1:20" ht="13.2">
      <c r="A362" s="166"/>
      <c r="B362" s="166"/>
      <c r="C362" s="167"/>
      <c r="D362" s="103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5"/>
      <c r="T362" s="105"/>
    </row>
    <row r="363" spans="1:20" ht="13.2">
      <c r="A363" s="166"/>
      <c r="B363" s="166"/>
      <c r="C363" s="167"/>
      <c r="D363" s="103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5"/>
      <c r="T363" s="105"/>
    </row>
    <row r="364" spans="1:20" ht="13.2">
      <c r="A364" s="166"/>
      <c r="B364" s="166"/>
      <c r="C364" s="167"/>
      <c r="D364" s="103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5"/>
      <c r="T364" s="105"/>
    </row>
    <row r="365" spans="1:20" ht="13.2">
      <c r="A365" s="166"/>
      <c r="B365" s="166"/>
      <c r="C365" s="167"/>
      <c r="D365" s="103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5"/>
      <c r="T365" s="105"/>
    </row>
    <row r="366" spans="1:20" ht="13.2">
      <c r="A366" s="166"/>
      <c r="B366" s="166"/>
      <c r="C366" s="167"/>
      <c r="D366" s="103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5"/>
      <c r="T366" s="105"/>
    </row>
    <row r="367" spans="1:20" ht="13.2">
      <c r="A367" s="166"/>
      <c r="B367" s="166"/>
      <c r="C367" s="167"/>
      <c r="D367" s="103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5"/>
      <c r="T367" s="105"/>
    </row>
    <row r="368" spans="1:20" ht="13.2">
      <c r="A368" s="166"/>
      <c r="B368" s="166"/>
      <c r="C368" s="167"/>
      <c r="D368" s="103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5"/>
      <c r="T368" s="105"/>
    </row>
    <row r="369" spans="1:20" ht="13.2">
      <c r="A369" s="166"/>
      <c r="B369" s="166"/>
      <c r="C369" s="167"/>
      <c r="D369" s="103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5"/>
      <c r="T369" s="105"/>
    </row>
    <row r="370" spans="1:20" ht="13.2">
      <c r="A370" s="166"/>
      <c r="B370" s="166"/>
      <c r="C370" s="167"/>
      <c r="D370" s="103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5"/>
      <c r="T370" s="105"/>
    </row>
    <row r="371" spans="1:20" ht="13.2">
      <c r="A371" s="166"/>
      <c r="B371" s="166"/>
      <c r="C371" s="167"/>
      <c r="D371" s="103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5"/>
      <c r="T371" s="105"/>
    </row>
    <row r="372" spans="1:20" ht="13.2">
      <c r="A372" s="166"/>
      <c r="B372" s="166"/>
      <c r="C372" s="167"/>
      <c r="D372" s="103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5"/>
      <c r="T372" s="105"/>
    </row>
    <row r="373" spans="1:20" ht="13.2">
      <c r="A373" s="166"/>
      <c r="B373" s="166"/>
      <c r="C373" s="167"/>
      <c r="D373" s="103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5"/>
      <c r="T373" s="105"/>
    </row>
    <row r="374" spans="1:20" ht="13.2">
      <c r="A374" s="166"/>
      <c r="B374" s="166"/>
      <c r="C374" s="167"/>
      <c r="D374" s="103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5"/>
      <c r="T374" s="105"/>
    </row>
    <row r="375" spans="1:20" ht="13.2">
      <c r="A375" s="166"/>
      <c r="B375" s="166"/>
      <c r="C375" s="167"/>
      <c r="D375" s="103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5"/>
      <c r="T375" s="105"/>
    </row>
    <row r="376" spans="1:20" ht="13.2">
      <c r="A376" s="166"/>
      <c r="B376" s="166"/>
      <c r="C376" s="167"/>
      <c r="D376" s="103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5"/>
      <c r="T376" s="105"/>
    </row>
    <row r="377" spans="1:20" ht="13.2">
      <c r="A377" s="166"/>
      <c r="B377" s="166"/>
      <c r="C377" s="167"/>
      <c r="D377" s="103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5"/>
      <c r="T377" s="105"/>
    </row>
    <row r="378" spans="1:20" ht="13.2">
      <c r="A378" s="166"/>
      <c r="B378" s="166"/>
      <c r="C378" s="167"/>
      <c r="D378" s="103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5"/>
      <c r="T378" s="105"/>
    </row>
    <row r="379" spans="1:20" ht="13.2">
      <c r="A379" s="166"/>
      <c r="B379" s="166"/>
      <c r="C379" s="167"/>
      <c r="D379" s="103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5"/>
      <c r="T379" s="105"/>
    </row>
    <row r="380" spans="1:20" ht="13.2">
      <c r="A380" s="166"/>
      <c r="B380" s="166"/>
      <c r="C380" s="167"/>
      <c r="D380" s="103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5"/>
      <c r="T380" s="105"/>
    </row>
    <row r="381" spans="1:20" ht="13.2">
      <c r="A381" s="166"/>
      <c r="B381" s="166"/>
      <c r="C381" s="167"/>
      <c r="D381" s="103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5"/>
      <c r="T381" s="105"/>
    </row>
    <row r="382" spans="1:20" ht="13.2">
      <c r="A382" s="166"/>
      <c r="B382" s="166"/>
      <c r="C382" s="167"/>
      <c r="D382" s="103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5"/>
      <c r="T382" s="105"/>
    </row>
    <row r="383" spans="1:20" ht="13.2">
      <c r="A383" s="166"/>
      <c r="B383" s="166"/>
      <c r="C383" s="167"/>
      <c r="D383" s="103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5"/>
      <c r="T383" s="105"/>
    </row>
    <row r="384" spans="1:20" ht="13.2">
      <c r="A384" s="166"/>
      <c r="B384" s="166"/>
      <c r="C384" s="167"/>
      <c r="D384" s="103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5"/>
      <c r="T384" s="105"/>
    </row>
    <row r="385" spans="1:20" ht="13.2">
      <c r="A385" s="166"/>
      <c r="B385" s="166"/>
      <c r="C385" s="167"/>
      <c r="D385" s="103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5"/>
      <c r="T385" s="105"/>
    </row>
    <row r="386" spans="1:20" ht="13.2">
      <c r="A386" s="166"/>
      <c r="B386" s="166"/>
      <c r="C386" s="167"/>
      <c r="D386" s="103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5"/>
      <c r="T386" s="105"/>
    </row>
    <row r="387" spans="1:20" ht="13.2">
      <c r="A387" s="166"/>
      <c r="B387" s="166"/>
      <c r="C387" s="167"/>
      <c r="D387" s="103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5"/>
      <c r="T387" s="105"/>
    </row>
    <row r="388" spans="1:20" ht="13.2">
      <c r="A388" s="166"/>
      <c r="B388" s="166"/>
      <c r="C388" s="167"/>
      <c r="D388" s="103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5"/>
      <c r="T388" s="105"/>
    </row>
    <row r="389" spans="1:20" ht="13.2">
      <c r="A389" s="166"/>
      <c r="B389" s="166"/>
      <c r="C389" s="167"/>
      <c r="D389" s="103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5"/>
      <c r="T389" s="105"/>
    </row>
    <row r="390" spans="1:20" ht="13.2">
      <c r="A390" s="166"/>
      <c r="B390" s="166"/>
      <c r="C390" s="167"/>
      <c r="D390" s="103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5"/>
      <c r="T390" s="105"/>
    </row>
    <row r="391" spans="1:20" ht="13.2">
      <c r="A391" s="166"/>
      <c r="B391" s="166"/>
      <c r="C391" s="167"/>
      <c r="D391" s="103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5"/>
      <c r="T391" s="105"/>
    </row>
    <row r="392" spans="1:20" ht="13.2">
      <c r="A392" s="166"/>
      <c r="B392" s="166"/>
      <c r="C392" s="167"/>
      <c r="D392" s="103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5"/>
      <c r="T392" s="105"/>
    </row>
    <row r="393" spans="1:20" ht="13.2">
      <c r="A393" s="166"/>
      <c r="B393" s="166"/>
      <c r="C393" s="167"/>
      <c r="D393" s="103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5"/>
      <c r="T393" s="105"/>
    </row>
    <row r="394" spans="1:20" ht="13.2">
      <c r="A394" s="166"/>
      <c r="B394" s="166"/>
      <c r="C394" s="167"/>
      <c r="D394" s="103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5"/>
      <c r="T394" s="105"/>
    </row>
    <row r="395" spans="1:20" ht="13.2">
      <c r="A395" s="166"/>
      <c r="B395" s="166"/>
      <c r="C395" s="167"/>
      <c r="D395" s="103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5"/>
      <c r="T395" s="105"/>
    </row>
    <row r="396" spans="1:20" ht="13.2">
      <c r="A396" s="166"/>
      <c r="B396" s="166"/>
      <c r="C396" s="167"/>
      <c r="D396" s="103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5"/>
      <c r="T396" s="105"/>
    </row>
    <row r="397" spans="1:20" ht="13.2">
      <c r="A397" s="166"/>
      <c r="B397" s="166"/>
      <c r="C397" s="167"/>
      <c r="D397" s="103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5"/>
      <c r="T397" s="105"/>
    </row>
    <row r="398" spans="1:20" ht="13.2">
      <c r="A398" s="166"/>
      <c r="B398" s="166"/>
      <c r="C398" s="167"/>
      <c r="D398" s="103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5"/>
      <c r="T398" s="105"/>
    </row>
    <row r="399" spans="1:20" ht="13.2">
      <c r="A399" s="166"/>
      <c r="B399" s="166"/>
      <c r="C399" s="167"/>
      <c r="D399" s="103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5"/>
      <c r="T399" s="105"/>
    </row>
    <row r="400" spans="1:20" ht="13.2">
      <c r="A400" s="166"/>
      <c r="B400" s="166"/>
      <c r="C400" s="167"/>
      <c r="D400" s="103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5"/>
      <c r="T400" s="105"/>
    </row>
    <row r="401" spans="1:20" ht="13.2">
      <c r="A401" s="166"/>
      <c r="B401" s="166"/>
      <c r="C401" s="167"/>
      <c r="D401" s="103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5"/>
      <c r="T401" s="105"/>
    </row>
    <row r="402" spans="1:20" ht="13.2">
      <c r="A402" s="166"/>
      <c r="B402" s="166"/>
      <c r="C402" s="167"/>
      <c r="D402" s="103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5"/>
      <c r="T402" s="105"/>
    </row>
    <row r="403" spans="1:20" ht="13.2">
      <c r="A403" s="166"/>
      <c r="B403" s="166"/>
      <c r="C403" s="167"/>
      <c r="D403" s="103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5"/>
      <c r="T403" s="105"/>
    </row>
    <row r="404" spans="1:20" ht="13.2">
      <c r="A404" s="166"/>
      <c r="B404" s="166"/>
      <c r="C404" s="167"/>
      <c r="D404" s="103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5"/>
      <c r="T404" s="105"/>
    </row>
    <row r="405" spans="1:20" ht="13.2">
      <c r="A405" s="166"/>
      <c r="B405" s="166"/>
      <c r="C405" s="167"/>
      <c r="D405" s="103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5"/>
      <c r="T405" s="105"/>
    </row>
    <row r="406" spans="1:20" ht="13.2">
      <c r="A406" s="166"/>
      <c r="B406" s="166"/>
      <c r="C406" s="167"/>
      <c r="D406" s="103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5"/>
      <c r="T406" s="105"/>
    </row>
    <row r="407" spans="1:20" ht="13.2">
      <c r="A407" s="166"/>
      <c r="B407" s="166"/>
      <c r="C407" s="167"/>
      <c r="D407" s="103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5"/>
      <c r="T407" s="105"/>
    </row>
    <row r="408" spans="1:20" ht="13.2">
      <c r="A408" s="166"/>
      <c r="B408" s="166"/>
      <c r="C408" s="167"/>
      <c r="D408" s="103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5"/>
      <c r="T408" s="105"/>
    </row>
    <row r="409" spans="1:20" ht="13.2">
      <c r="A409" s="166"/>
      <c r="B409" s="166"/>
      <c r="C409" s="167"/>
      <c r="D409" s="103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5"/>
      <c r="T409" s="105"/>
    </row>
    <row r="410" spans="1:20" ht="13.2">
      <c r="A410" s="166"/>
      <c r="B410" s="166"/>
      <c r="C410" s="167"/>
      <c r="D410" s="103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5"/>
      <c r="T410" s="105"/>
    </row>
    <row r="411" spans="1:20" ht="13.2">
      <c r="A411" s="166"/>
      <c r="B411" s="166"/>
      <c r="C411" s="167"/>
      <c r="D411" s="103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5"/>
      <c r="T411" s="105"/>
    </row>
    <row r="412" spans="1:20" ht="13.2">
      <c r="A412" s="166"/>
      <c r="B412" s="166"/>
      <c r="C412" s="167"/>
      <c r="D412" s="103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5"/>
      <c r="T412" s="105"/>
    </row>
    <row r="413" spans="1:20" ht="13.2">
      <c r="A413" s="166"/>
      <c r="B413" s="166"/>
      <c r="C413" s="167"/>
      <c r="D413" s="103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5"/>
      <c r="T413" s="105"/>
    </row>
    <row r="414" spans="1:20" ht="13.2">
      <c r="A414" s="166"/>
      <c r="B414" s="166"/>
      <c r="C414" s="167"/>
      <c r="D414" s="103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5"/>
      <c r="T414" s="105"/>
    </row>
    <row r="415" spans="1:20" ht="13.2">
      <c r="A415" s="166"/>
      <c r="B415" s="166"/>
      <c r="C415" s="167"/>
      <c r="D415" s="103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5"/>
      <c r="T415" s="105"/>
    </row>
    <row r="416" spans="1:20" ht="13.2">
      <c r="A416" s="166"/>
      <c r="B416" s="166"/>
      <c r="C416" s="167"/>
      <c r="D416" s="103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5"/>
      <c r="T416" s="105"/>
    </row>
    <row r="417" spans="1:20" ht="13.2">
      <c r="A417" s="166"/>
      <c r="B417" s="166"/>
      <c r="C417" s="167"/>
      <c r="D417" s="103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5"/>
      <c r="T417" s="105"/>
    </row>
    <row r="418" spans="1:20" ht="13.2">
      <c r="A418" s="166"/>
      <c r="B418" s="166"/>
      <c r="C418" s="167"/>
      <c r="D418" s="103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5"/>
      <c r="T418" s="105"/>
    </row>
    <row r="419" spans="1:20" ht="13.2">
      <c r="A419" s="166"/>
      <c r="B419" s="166"/>
      <c r="C419" s="167"/>
      <c r="D419" s="103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5"/>
      <c r="T419" s="105"/>
    </row>
    <row r="420" spans="1:20" ht="13.2">
      <c r="A420" s="166"/>
      <c r="B420" s="166"/>
      <c r="C420" s="167"/>
      <c r="D420" s="103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5"/>
      <c r="T420" s="105"/>
    </row>
    <row r="421" spans="1:20" ht="13.2">
      <c r="A421" s="166"/>
      <c r="B421" s="166"/>
      <c r="C421" s="167"/>
      <c r="D421" s="103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5"/>
      <c r="T421" s="105"/>
    </row>
    <row r="422" spans="1:20" ht="13.2">
      <c r="A422" s="166"/>
      <c r="B422" s="166"/>
      <c r="C422" s="167"/>
      <c r="D422" s="103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5"/>
      <c r="T422" s="105"/>
    </row>
    <row r="423" spans="1:20" ht="13.2">
      <c r="A423" s="166"/>
      <c r="B423" s="166"/>
      <c r="C423" s="167"/>
      <c r="D423" s="103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5"/>
      <c r="T423" s="105"/>
    </row>
    <row r="424" spans="1:20" ht="13.2">
      <c r="A424" s="166"/>
      <c r="B424" s="166"/>
      <c r="C424" s="167"/>
      <c r="D424" s="103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5"/>
      <c r="T424" s="105"/>
    </row>
    <row r="425" spans="1:20" ht="13.2">
      <c r="A425" s="166"/>
      <c r="B425" s="166"/>
      <c r="C425" s="167"/>
      <c r="D425" s="103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5"/>
      <c r="T425" s="105"/>
    </row>
    <row r="426" spans="1:20" ht="13.2">
      <c r="A426" s="166"/>
      <c r="B426" s="166"/>
      <c r="C426" s="167"/>
      <c r="D426" s="103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5"/>
      <c r="T426" s="105"/>
    </row>
    <row r="427" spans="1:20" ht="13.2">
      <c r="A427" s="166"/>
      <c r="B427" s="166"/>
      <c r="C427" s="167"/>
      <c r="D427" s="103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5"/>
      <c r="T427" s="105"/>
    </row>
    <row r="428" spans="1:20" ht="13.2">
      <c r="A428" s="166"/>
      <c r="B428" s="166"/>
      <c r="C428" s="167"/>
      <c r="D428" s="103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5"/>
      <c r="T428" s="105"/>
    </row>
    <row r="429" spans="1:20" ht="13.2">
      <c r="A429" s="166"/>
      <c r="B429" s="166"/>
      <c r="C429" s="167"/>
      <c r="D429" s="103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5"/>
      <c r="T429" s="105"/>
    </row>
    <row r="430" spans="1:20" ht="13.2">
      <c r="A430" s="166"/>
      <c r="B430" s="166"/>
      <c r="C430" s="167"/>
      <c r="D430" s="103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5"/>
      <c r="T430" s="105"/>
    </row>
    <row r="431" spans="1:20" ht="13.2">
      <c r="A431" s="166"/>
      <c r="B431" s="166"/>
      <c r="C431" s="167"/>
      <c r="D431" s="103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5"/>
      <c r="T431" s="105"/>
    </row>
    <row r="432" spans="1:20" ht="13.2">
      <c r="A432" s="166"/>
      <c r="B432" s="166"/>
      <c r="C432" s="167"/>
      <c r="D432" s="103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5"/>
      <c r="T432" s="105"/>
    </row>
    <row r="433" spans="1:20" ht="13.2">
      <c r="A433" s="166"/>
      <c r="B433" s="166"/>
      <c r="C433" s="167"/>
      <c r="D433" s="103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5"/>
      <c r="T433" s="105"/>
    </row>
    <row r="434" spans="1:20" ht="13.2">
      <c r="A434" s="166"/>
      <c r="B434" s="166"/>
      <c r="C434" s="167"/>
      <c r="D434" s="103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5"/>
      <c r="T434" s="105"/>
    </row>
    <row r="435" spans="1:20" ht="13.2">
      <c r="A435" s="166"/>
      <c r="B435" s="166"/>
      <c r="C435" s="167"/>
      <c r="D435" s="103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5"/>
      <c r="T435" s="105"/>
    </row>
    <row r="436" spans="1:20" ht="13.2">
      <c r="A436" s="166"/>
      <c r="B436" s="166"/>
      <c r="C436" s="167"/>
      <c r="D436" s="103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5"/>
      <c r="T436" s="105"/>
    </row>
    <row r="437" spans="1:20" ht="13.2">
      <c r="A437" s="166"/>
      <c r="B437" s="166"/>
      <c r="C437" s="167"/>
      <c r="D437" s="103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5"/>
      <c r="T437" s="105"/>
    </row>
    <row r="438" spans="1:20" ht="13.2">
      <c r="A438" s="166"/>
      <c r="B438" s="166"/>
      <c r="C438" s="167"/>
      <c r="D438" s="103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5"/>
      <c r="T438" s="105"/>
    </row>
    <row r="439" spans="1:20" ht="13.2">
      <c r="A439" s="166"/>
      <c r="B439" s="166"/>
      <c r="C439" s="167"/>
      <c r="D439" s="103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5"/>
      <c r="T439" s="105"/>
    </row>
    <row r="440" spans="1:20" ht="13.2">
      <c r="A440" s="166"/>
      <c r="B440" s="166"/>
      <c r="C440" s="167"/>
      <c r="D440" s="103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5"/>
      <c r="T440" s="105"/>
    </row>
    <row r="441" spans="1:20" ht="13.2">
      <c r="A441" s="166"/>
      <c r="B441" s="166"/>
      <c r="C441" s="167"/>
      <c r="D441" s="103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5"/>
      <c r="T441" s="105"/>
    </row>
    <row r="442" spans="1:20" ht="13.2">
      <c r="A442" s="166"/>
      <c r="B442" s="166"/>
      <c r="C442" s="167"/>
      <c r="D442" s="103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5"/>
      <c r="T442" s="105"/>
    </row>
    <row r="443" spans="1:20" ht="13.2">
      <c r="A443" s="166"/>
      <c r="B443" s="166"/>
      <c r="C443" s="167"/>
      <c r="D443" s="103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5"/>
      <c r="T443" s="105"/>
    </row>
    <row r="444" spans="1:20" ht="13.2">
      <c r="A444" s="166"/>
      <c r="B444" s="166"/>
      <c r="C444" s="167"/>
      <c r="D444" s="103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5"/>
      <c r="T444" s="105"/>
    </row>
    <row r="445" spans="1:20" ht="13.2">
      <c r="A445" s="166"/>
      <c r="B445" s="166"/>
      <c r="C445" s="167"/>
      <c r="D445" s="103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5"/>
      <c r="T445" s="105"/>
    </row>
    <row r="446" spans="1:20" ht="13.2">
      <c r="A446" s="166"/>
      <c r="B446" s="166"/>
      <c r="C446" s="167"/>
      <c r="D446" s="103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5"/>
      <c r="T446" s="105"/>
    </row>
    <row r="447" spans="1:20" ht="13.2">
      <c r="A447" s="166"/>
      <c r="B447" s="166"/>
      <c r="C447" s="167"/>
      <c r="D447" s="103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5"/>
      <c r="T447" s="105"/>
    </row>
    <row r="448" spans="1:20" ht="13.2">
      <c r="A448" s="166"/>
      <c r="B448" s="166"/>
      <c r="C448" s="167"/>
      <c r="D448" s="103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5"/>
      <c r="T448" s="105"/>
    </row>
    <row r="449" spans="1:20" ht="13.2">
      <c r="A449" s="166"/>
      <c r="B449" s="166"/>
      <c r="C449" s="167"/>
      <c r="D449" s="103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5"/>
      <c r="T449" s="105"/>
    </row>
    <row r="450" spans="1:20" ht="13.2">
      <c r="A450" s="166"/>
      <c r="B450" s="166"/>
      <c r="C450" s="167"/>
      <c r="D450" s="103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5"/>
      <c r="T450" s="105"/>
    </row>
    <row r="451" spans="1:20" ht="13.2">
      <c r="A451" s="166"/>
      <c r="B451" s="166"/>
      <c r="C451" s="167"/>
      <c r="D451" s="103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5"/>
      <c r="T451" s="105"/>
    </row>
    <row r="452" spans="1:20" ht="13.2">
      <c r="A452" s="166"/>
      <c r="B452" s="166"/>
      <c r="C452" s="167"/>
      <c r="D452" s="103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5"/>
      <c r="T452" s="105"/>
    </row>
    <row r="453" spans="1:20" ht="13.2">
      <c r="A453" s="166"/>
      <c r="B453" s="166"/>
      <c r="C453" s="167"/>
      <c r="D453" s="103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5"/>
      <c r="T453" s="105"/>
    </row>
    <row r="454" spans="1:20" ht="13.2">
      <c r="A454" s="166"/>
      <c r="B454" s="166"/>
      <c r="C454" s="167"/>
      <c r="D454" s="103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5"/>
      <c r="T454" s="105"/>
    </row>
    <row r="455" spans="1:20" ht="13.2">
      <c r="A455" s="166"/>
      <c r="B455" s="166"/>
      <c r="C455" s="167"/>
      <c r="D455" s="103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5"/>
      <c r="T455" s="105"/>
    </row>
    <row r="456" spans="1:20" ht="13.2">
      <c r="A456" s="166"/>
      <c r="B456" s="166"/>
      <c r="C456" s="167"/>
      <c r="D456" s="103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5"/>
      <c r="T456" s="105"/>
    </row>
    <row r="457" spans="1:20" ht="13.2">
      <c r="A457" s="166"/>
      <c r="B457" s="166"/>
      <c r="C457" s="167"/>
      <c r="D457" s="103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5"/>
      <c r="T457" s="105"/>
    </row>
    <row r="458" spans="1:20" ht="13.2">
      <c r="A458" s="166"/>
      <c r="B458" s="166"/>
      <c r="C458" s="167"/>
      <c r="D458" s="103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5"/>
      <c r="T458" s="105"/>
    </row>
    <row r="459" spans="1:20" ht="13.2">
      <c r="A459" s="166"/>
      <c r="B459" s="166"/>
      <c r="C459" s="167"/>
      <c r="D459" s="103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5"/>
      <c r="T459" s="105"/>
    </row>
    <row r="460" spans="1:20" ht="13.2">
      <c r="A460" s="166"/>
      <c r="B460" s="166"/>
      <c r="C460" s="167"/>
      <c r="D460" s="103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5"/>
      <c r="T460" s="105"/>
    </row>
    <row r="461" spans="1:20" ht="13.2">
      <c r="A461" s="166"/>
      <c r="B461" s="166"/>
      <c r="C461" s="167"/>
      <c r="D461" s="103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5"/>
      <c r="T461" s="105"/>
    </row>
    <row r="462" spans="1:20" ht="13.2">
      <c r="A462" s="166"/>
      <c r="B462" s="166"/>
      <c r="C462" s="167"/>
      <c r="D462" s="103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5"/>
      <c r="T462" s="105"/>
    </row>
    <row r="463" spans="1:20" ht="13.2">
      <c r="A463" s="166"/>
      <c r="B463" s="166"/>
      <c r="C463" s="167"/>
      <c r="D463" s="103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5"/>
      <c r="T463" s="105"/>
    </row>
    <row r="464" spans="1:20" ht="13.2">
      <c r="A464" s="166"/>
      <c r="B464" s="166"/>
      <c r="C464" s="167"/>
      <c r="D464" s="103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5"/>
      <c r="T464" s="105"/>
    </row>
    <row r="465" spans="1:20" ht="13.2">
      <c r="A465" s="166"/>
      <c r="B465" s="166"/>
      <c r="C465" s="167"/>
      <c r="D465" s="103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5"/>
      <c r="T465" s="105"/>
    </row>
    <row r="466" spans="1:20" ht="13.2">
      <c r="A466" s="166"/>
      <c r="B466" s="166"/>
      <c r="C466" s="167"/>
      <c r="D466" s="103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5"/>
      <c r="T466" s="105"/>
    </row>
    <row r="467" spans="1:20" ht="13.2">
      <c r="A467" s="166"/>
      <c r="B467" s="166"/>
      <c r="C467" s="167"/>
      <c r="D467" s="103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5"/>
      <c r="T467" s="105"/>
    </row>
    <row r="468" spans="1:20" ht="13.2">
      <c r="A468" s="166"/>
      <c r="B468" s="166"/>
      <c r="C468" s="167"/>
      <c r="D468" s="103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5"/>
      <c r="T468" s="105"/>
    </row>
    <row r="469" spans="1:20" ht="13.2">
      <c r="A469" s="166"/>
      <c r="B469" s="166"/>
      <c r="C469" s="167"/>
      <c r="D469" s="103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5"/>
      <c r="T469" s="105"/>
    </row>
    <row r="470" spans="1:20" ht="13.2">
      <c r="A470" s="166"/>
      <c r="B470" s="166"/>
      <c r="C470" s="167"/>
      <c r="D470" s="103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5"/>
      <c r="T470" s="105"/>
    </row>
    <row r="471" spans="1:20" ht="13.2">
      <c r="A471" s="166"/>
      <c r="B471" s="166"/>
      <c r="C471" s="167"/>
      <c r="D471" s="103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5"/>
      <c r="T471" s="105"/>
    </row>
    <row r="472" spans="1:20" ht="13.2">
      <c r="A472" s="166"/>
      <c r="B472" s="166"/>
      <c r="C472" s="167"/>
      <c r="D472" s="103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5"/>
      <c r="T472" s="105"/>
    </row>
    <row r="473" spans="1:20" ht="13.2">
      <c r="A473" s="166"/>
      <c r="B473" s="166"/>
      <c r="C473" s="167"/>
      <c r="D473" s="103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5"/>
      <c r="T473" s="105"/>
    </row>
    <row r="474" spans="1:20" ht="13.2">
      <c r="A474" s="166"/>
      <c r="B474" s="166"/>
      <c r="C474" s="167"/>
      <c r="D474" s="103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5"/>
      <c r="T474" s="105"/>
    </row>
    <row r="475" spans="1:20" ht="13.2">
      <c r="A475" s="166"/>
      <c r="B475" s="166"/>
      <c r="C475" s="167"/>
      <c r="D475" s="103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5"/>
      <c r="T475" s="105"/>
    </row>
    <row r="476" spans="1:20" ht="13.2">
      <c r="A476" s="166"/>
      <c r="B476" s="166"/>
      <c r="C476" s="167"/>
      <c r="D476" s="103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5"/>
      <c r="T476" s="105"/>
    </row>
    <row r="477" spans="1:20" ht="13.2">
      <c r="A477" s="166"/>
      <c r="B477" s="166"/>
      <c r="C477" s="167"/>
      <c r="D477" s="103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5"/>
      <c r="T477" s="105"/>
    </row>
    <row r="478" spans="1:20" ht="13.2">
      <c r="A478" s="166"/>
      <c r="B478" s="166"/>
      <c r="C478" s="167"/>
      <c r="D478" s="103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5"/>
      <c r="T478" s="105"/>
    </row>
    <row r="479" spans="1:20" ht="13.2">
      <c r="A479" s="166"/>
      <c r="B479" s="166"/>
      <c r="C479" s="167"/>
      <c r="D479" s="103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5"/>
      <c r="T479" s="105"/>
    </row>
    <row r="480" spans="1:20" ht="13.2">
      <c r="A480" s="166"/>
      <c r="B480" s="166"/>
      <c r="C480" s="167"/>
      <c r="D480" s="103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5"/>
      <c r="T480" s="105"/>
    </row>
    <row r="481" spans="1:20" ht="13.2">
      <c r="A481" s="166"/>
      <c r="B481" s="166"/>
      <c r="C481" s="167"/>
      <c r="D481" s="103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5"/>
      <c r="T481" s="105"/>
    </row>
    <row r="482" spans="1:20" ht="13.2">
      <c r="A482" s="166"/>
      <c r="B482" s="166"/>
      <c r="C482" s="167"/>
      <c r="D482" s="103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5"/>
      <c r="T482" s="105"/>
    </row>
    <row r="483" spans="1:20" ht="13.2">
      <c r="A483" s="166"/>
      <c r="B483" s="166"/>
      <c r="C483" s="167"/>
      <c r="D483" s="103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5"/>
      <c r="T483" s="105"/>
    </row>
    <row r="484" spans="1:20" ht="13.2">
      <c r="A484" s="166"/>
      <c r="B484" s="166"/>
      <c r="C484" s="167"/>
      <c r="D484" s="103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5"/>
      <c r="T484" s="105"/>
    </row>
    <row r="485" spans="1:20" ht="13.2">
      <c r="A485" s="166"/>
      <c r="B485" s="166"/>
      <c r="C485" s="167"/>
      <c r="D485" s="103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5"/>
      <c r="T485" s="105"/>
    </row>
    <row r="486" spans="1:20" ht="13.2">
      <c r="A486" s="166"/>
      <c r="B486" s="166"/>
      <c r="C486" s="167"/>
      <c r="D486" s="103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5"/>
      <c r="T486" s="105"/>
    </row>
    <row r="487" spans="1:20" ht="13.2">
      <c r="A487" s="166"/>
      <c r="B487" s="166"/>
      <c r="C487" s="167"/>
      <c r="D487" s="103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5"/>
      <c r="T487" s="105"/>
    </row>
    <row r="488" spans="1:20" ht="13.2">
      <c r="A488" s="166"/>
      <c r="B488" s="166"/>
      <c r="C488" s="167"/>
      <c r="D488" s="103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5"/>
      <c r="T488" s="105"/>
    </row>
    <row r="489" spans="1:20" ht="13.2">
      <c r="A489" s="166"/>
      <c r="B489" s="166"/>
      <c r="C489" s="167"/>
      <c r="D489" s="103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5"/>
      <c r="T489" s="105"/>
    </row>
    <row r="490" spans="1:20" ht="13.2">
      <c r="A490" s="166"/>
      <c r="B490" s="166"/>
      <c r="C490" s="167"/>
      <c r="D490" s="103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5"/>
      <c r="T490" s="105"/>
    </row>
    <row r="491" spans="1:20" ht="13.2">
      <c r="A491" s="166"/>
      <c r="B491" s="166"/>
      <c r="C491" s="167"/>
      <c r="D491" s="103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5"/>
      <c r="T491" s="105"/>
    </row>
    <row r="492" spans="1:20" ht="13.2">
      <c r="A492" s="166"/>
      <c r="B492" s="166"/>
      <c r="C492" s="167"/>
      <c r="D492" s="103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5"/>
      <c r="T492" s="105"/>
    </row>
    <row r="493" spans="1:20" ht="13.2">
      <c r="A493" s="166"/>
      <c r="B493" s="166"/>
      <c r="C493" s="167"/>
      <c r="D493" s="103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5"/>
      <c r="T493" s="105"/>
    </row>
    <row r="494" spans="1:20" ht="13.2">
      <c r="A494" s="166"/>
      <c r="B494" s="166"/>
      <c r="C494" s="167"/>
      <c r="D494" s="103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5"/>
      <c r="T494" s="105"/>
    </row>
    <row r="495" spans="1:20" ht="13.2">
      <c r="A495" s="166"/>
      <c r="B495" s="166"/>
      <c r="C495" s="167"/>
      <c r="D495" s="103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5"/>
      <c r="T495" s="105"/>
    </row>
    <row r="496" spans="1:20" ht="13.2">
      <c r="A496" s="166"/>
      <c r="B496" s="166"/>
      <c r="C496" s="167"/>
      <c r="D496" s="103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5"/>
      <c r="T496" s="105"/>
    </row>
    <row r="497" spans="1:20" ht="13.2">
      <c r="A497" s="166"/>
      <c r="B497" s="166"/>
      <c r="C497" s="167"/>
      <c r="D497" s="103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5"/>
      <c r="T497" s="105"/>
    </row>
    <row r="498" spans="1:20" ht="13.2">
      <c r="A498" s="166"/>
      <c r="B498" s="166"/>
      <c r="C498" s="167"/>
      <c r="D498" s="103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5"/>
      <c r="T498" s="105"/>
    </row>
    <row r="499" spans="1:20" ht="13.2">
      <c r="A499" s="166"/>
      <c r="B499" s="166"/>
      <c r="C499" s="167"/>
      <c r="D499" s="103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5"/>
      <c r="T499" s="105"/>
    </row>
    <row r="500" spans="1:20" ht="13.2">
      <c r="A500" s="166"/>
      <c r="B500" s="166"/>
      <c r="C500" s="167"/>
      <c r="D500" s="103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5"/>
      <c r="T500" s="105"/>
    </row>
    <row r="501" spans="1:20" ht="13.2">
      <c r="A501" s="166"/>
      <c r="B501" s="166"/>
      <c r="C501" s="167"/>
      <c r="D501" s="103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5"/>
      <c r="T501" s="105"/>
    </row>
    <row r="502" spans="1:20" ht="13.2">
      <c r="A502" s="166"/>
      <c r="B502" s="166"/>
      <c r="C502" s="167"/>
      <c r="D502" s="103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5"/>
      <c r="T502" s="105"/>
    </row>
    <row r="503" spans="1:20" ht="13.2">
      <c r="A503" s="166"/>
      <c r="B503" s="166"/>
      <c r="C503" s="167"/>
      <c r="D503" s="103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5"/>
      <c r="T503" s="105"/>
    </row>
    <row r="504" spans="1:20" ht="13.2">
      <c r="A504" s="166"/>
      <c r="B504" s="166"/>
      <c r="C504" s="167"/>
      <c r="D504" s="103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5"/>
      <c r="T504" s="105"/>
    </row>
    <row r="505" spans="1:20" ht="13.2">
      <c r="A505" s="166"/>
      <c r="B505" s="166"/>
      <c r="C505" s="167"/>
      <c r="D505" s="103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5"/>
      <c r="T505" s="105"/>
    </row>
    <row r="506" spans="1:20" ht="13.2">
      <c r="A506" s="166"/>
      <c r="B506" s="166"/>
      <c r="C506" s="167"/>
      <c r="D506" s="103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5"/>
      <c r="T506" s="105"/>
    </row>
    <row r="507" spans="1:20" ht="13.2">
      <c r="A507" s="166"/>
      <c r="B507" s="166"/>
      <c r="C507" s="167"/>
      <c r="D507" s="103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5"/>
      <c r="T507" s="105"/>
    </row>
    <row r="508" spans="1:20" ht="13.2">
      <c r="A508" s="166"/>
      <c r="B508" s="166"/>
      <c r="C508" s="167"/>
      <c r="D508" s="103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5"/>
      <c r="T508" s="105"/>
    </row>
    <row r="509" spans="1:20" ht="13.2">
      <c r="A509" s="166"/>
      <c r="B509" s="166"/>
      <c r="C509" s="167"/>
      <c r="D509" s="103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5"/>
      <c r="T509" s="105"/>
    </row>
    <row r="510" spans="1:20" ht="13.2">
      <c r="A510" s="166"/>
      <c r="B510" s="166"/>
      <c r="C510" s="167"/>
      <c r="D510" s="103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5"/>
      <c r="T510" s="105"/>
    </row>
    <row r="511" spans="1:20" ht="13.2">
      <c r="A511" s="166"/>
      <c r="B511" s="166"/>
      <c r="C511" s="167"/>
      <c r="D511" s="103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5"/>
      <c r="T511" s="105"/>
    </row>
    <row r="512" spans="1:20" ht="13.2">
      <c r="A512" s="166"/>
      <c r="B512" s="166"/>
      <c r="C512" s="167"/>
      <c r="D512" s="103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5"/>
      <c r="T512" s="105"/>
    </row>
    <row r="513" spans="1:20" ht="13.2">
      <c r="A513" s="166"/>
      <c r="B513" s="166"/>
      <c r="C513" s="167"/>
      <c r="D513" s="103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5"/>
      <c r="T513" s="105"/>
    </row>
    <row r="514" spans="1:20" ht="13.2">
      <c r="A514" s="166"/>
      <c r="B514" s="166"/>
      <c r="C514" s="167"/>
      <c r="D514" s="103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5"/>
      <c r="T514" s="105"/>
    </row>
    <row r="515" spans="1:20" ht="13.2">
      <c r="A515" s="166"/>
      <c r="B515" s="166"/>
      <c r="C515" s="167"/>
      <c r="D515" s="103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5"/>
      <c r="T515" s="105"/>
    </row>
    <row r="516" spans="1:20" ht="13.2">
      <c r="A516" s="166"/>
      <c r="B516" s="166"/>
      <c r="C516" s="167"/>
      <c r="D516" s="103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5"/>
      <c r="T516" s="105"/>
    </row>
    <row r="517" spans="1:20" ht="13.2">
      <c r="A517" s="166"/>
      <c r="B517" s="166"/>
      <c r="C517" s="167"/>
      <c r="D517" s="103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5"/>
      <c r="T517" s="105"/>
    </row>
    <row r="518" spans="1:20" ht="13.2">
      <c r="A518" s="166"/>
      <c r="B518" s="166"/>
      <c r="C518" s="167"/>
      <c r="D518" s="103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5"/>
      <c r="T518" s="105"/>
    </row>
    <row r="519" spans="1:20" ht="13.2">
      <c r="A519" s="166"/>
      <c r="B519" s="166"/>
      <c r="C519" s="167"/>
      <c r="D519" s="103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5"/>
      <c r="T519" s="105"/>
    </row>
    <row r="520" spans="1:20" ht="13.2">
      <c r="A520" s="166"/>
      <c r="B520" s="166"/>
      <c r="C520" s="167"/>
      <c r="D520" s="103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5"/>
      <c r="T520" s="105"/>
    </row>
    <row r="521" spans="1:20" ht="13.2">
      <c r="A521" s="166"/>
      <c r="B521" s="166"/>
      <c r="C521" s="167"/>
      <c r="D521" s="103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5"/>
      <c r="T521" s="105"/>
    </row>
    <row r="522" spans="1:20" ht="13.2">
      <c r="A522" s="166"/>
      <c r="B522" s="166"/>
      <c r="C522" s="167"/>
      <c r="D522" s="103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5"/>
      <c r="T522" s="105"/>
    </row>
    <row r="523" spans="1:20" ht="13.2">
      <c r="A523" s="166"/>
      <c r="B523" s="166"/>
      <c r="C523" s="167"/>
      <c r="D523" s="103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5"/>
      <c r="T523" s="105"/>
    </row>
    <row r="524" spans="1:20" ht="13.2">
      <c r="A524" s="166"/>
      <c r="B524" s="166"/>
      <c r="C524" s="167"/>
      <c r="D524" s="103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5"/>
      <c r="T524" s="105"/>
    </row>
    <row r="525" spans="1:20" ht="13.2">
      <c r="A525" s="166"/>
      <c r="B525" s="166"/>
      <c r="C525" s="167"/>
      <c r="D525" s="103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5"/>
      <c r="T525" s="105"/>
    </row>
    <row r="526" spans="1:20" ht="13.2">
      <c r="A526" s="166"/>
      <c r="B526" s="166"/>
      <c r="C526" s="167"/>
      <c r="D526" s="103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5"/>
      <c r="T526" s="105"/>
    </row>
    <row r="527" spans="1:20" ht="13.2">
      <c r="A527" s="166"/>
      <c r="B527" s="166"/>
      <c r="C527" s="167"/>
      <c r="D527" s="103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5"/>
      <c r="T527" s="105"/>
    </row>
    <row r="528" spans="1:20" ht="13.2">
      <c r="A528" s="166"/>
      <c r="B528" s="166"/>
      <c r="C528" s="167"/>
      <c r="D528" s="103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5"/>
      <c r="T528" s="105"/>
    </row>
    <row r="529" spans="1:20" ht="13.2">
      <c r="A529" s="166"/>
      <c r="B529" s="166"/>
      <c r="C529" s="167"/>
      <c r="D529" s="103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5"/>
      <c r="T529" s="105"/>
    </row>
    <row r="530" spans="1:20" ht="13.2">
      <c r="A530" s="166"/>
      <c r="B530" s="166"/>
      <c r="C530" s="167"/>
      <c r="D530" s="103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5"/>
      <c r="T530" s="105"/>
    </row>
    <row r="531" spans="1:20" ht="13.2">
      <c r="A531" s="166"/>
      <c r="B531" s="166"/>
      <c r="C531" s="167"/>
      <c r="D531" s="103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5"/>
      <c r="T531" s="105"/>
    </row>
    <row r="532" spans="1:20" ht="13.2">
      <c r="A532" s="166"/>
      <c r="B532" s="166"/>
      <c r="C532" s="167"/>
      <c r="D532" s="103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5"/>
      <c r="T532" s="105"/>
    </row>
    <row r="533" spans="1:20" ht="13.2">
      <c r="A533" s="166"/>
      <c r="B533" s="166"/>
      <c r="C533" s="167"/>
      <c r="D533" s="103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5"/>
      <c r="T533" s="105"/>
    </row>
    <row r="534" spans="1:20" ht="13.2">
      <c r="A534" s="166"/>
      <c r="B534" s="166"/>
      <c r="C534" s="167"/>
      <c r="D534" s="103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5"/>
      <c r="T534" s="105"/>
    </row>
    <row r="535" spans="1:20" ht="13.2">
      <c r="A535" s="166"/>
      <c r="B535" s="166"/>
      <c r="C535" s="167"/>
      <c r="D535" s="103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5"/>
      <c r="T535" s="105"/>
    </row>
    <row r="536" spans="1:20" ht="13.2">
      <c r="A536" s="166"/>
      <c r="B536" s="166"/>
      <c r="C536" s="167"/>
      <c r="D536" s="103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5"/>
      <c r="T536" s="105"/>
    </row>
    <row r="537" spans="1:20" ht="13.2">
      <c r="A537" s="166"/>
      <c r="B537" s="166"/>
      <c r="C537" s="167"/>
      <c r="D537" s="103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5"/>
      <c r="T537" s="105"/>
    </row>
    <row r="538" spans="1:20" ht="13.2">
      <c r="A538" s="166"/>
      <c r="B538" s="166"/>
      <c r="C538" s="167"/>
      <c r="D538" s="103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5"/>
      <c r="T538" s="105"/>
    </row>
    <row r="539" spans="1:20" ht="13.2">
      <c r="A539" s="166"/>
      <c r="B539" s="166"/>
      <c r="C539" s="167"/>
      <c r="D539" s="103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5"/>
      <c r="T539" s="105"/>
    </row>
    <row r="540" spans="1:20" ht="13.2">
      <c r="A540" s="166"/>
      <c r="B540" s="166"/>
      <c r="C540" s="167"/>
      <c r="D540" s="103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5"/>
      <c r="T540" s="105"/>
    </row>
    <row r="541" spans="1:20" ht="13.2">
      <c r="A541" s="166"/>
      <c r="B541" s="166"/>
      <c r="C541" s="167"/>
      <c r="D541" s="103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5"/>
      <c r="T541" s="105"/>
    </row>
    <row r="542" spans="1:20" ht="13.2">
      <c r="A542" s="166"/>
      <c r="B542" s="166"/>
      <c r="C542" s="167"/>
      <c r="D542" s="103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5"/>
      <c r="T542" s="105"/>
    </row>
    <row r="543" spans="1:20" ht="13.2">
      <c r="A543" s="166"/>
      <c r="B543" s="166"/>
      <c r="C543" s="167"/>
      <c r="D543" s="103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5"/>
      <c r="T543" s="105"/>
    </row>
    <row r="544" spans="1:20" ht="13.2">
      <c r="A544" s="166"/>
      <c r="B544" s="166"/>
      <c r="C544" s="167"/>
      <c r="D544" s="103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5"/>
      <c r="T544" s="105"/>
    </row>
    <row r="545" spans="1:20" ht="13.2">
      <c r="A545" s="166"/>
      <c r="B545" s="166"/>
      <c r="C545" s="167"/>
      <c r="D545" s="103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5"/>
      <c r="T545" s="105"/>
    </row>
    <row r="546" spans="1:20" ht="13.2">
      <c r="A546" s="166"/>
      <c r="B546" s="166"/>
      <c r="C546" s="167"/>
      <c r="D546" s="103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5"/>
      <c r="T546" s="105"/>
    </row>
    <row r="547" spans="1:20" ht="13.2">
      <c r="A547" s="166"/>
      <c r="B547" s="166"/>
      <c r="C547" s="167"/>
      <c r="D547" s="103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5"/>
      <c r="T547" s="105"/>
    </row>
    <row r="548" spans="1:20" ht="13.2">
      <c r="A548" s="166"/>
      <c r="B548" s="166"/>
      <c r="C548" s="167"/>
      <c r="D548" s="103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5"/>
      <c r="T548" s="105"/>
    </row>
    <row r="549" spans="1:20" ht="13.2">
      <c r="A549" s="166"/>
      <c r="B549" s="166"/>
      <c r="C549" s="167"/>
      <c r="D549" s="103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5"/>
      <c r="T549" s="105"/>
    </row>
    <row r="550" spans="1:20" ht="13.2">
      <c r="A550" s="166"/>
      <c r="B550" s="166"/>
      <c r="C550" s="167"/>
      <c r="D550" s="103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5"/>
      <c r="T550" s="105"/>
    </row>
    <row r="551" spans="1:20" ht="13.2">
      <c r="A551" s="166"/>
      <c r="B551" s="166"/>
      <c r="C551" s="167"/>
      <c r="D551" s="103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5"/>
      <c r="T551" s="105"/>
    </row>
    <row r="552" spans="1:20" ht="13.2">
      <c r="A552" s="166"/>
      <c r="B552" s="166"/>
      <c r="C552" s="167"/>
      <c r="D552" s="103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5"/>
      <c r="T552" s="105"/>
    </row>
    <row r="553" spans="1:20" ht="13.2">
      <c r="A553" s="166"/>
      <c r="B553" s="166"/>
      <c r="C553" s="167"/>
      <c r="D553" s="103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5"/>
      <c r="T553" s="105"/>
    </row>
    <row r="554" spans="1:20" ht="13.2">
      <c r="A554" s="166"/>
      <c r="B554" s="166"/>
      <c r="C554" s="167"/>
      <c r="D554" s="103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5"/>
      <c r="T554" s="105"/>
    </row>
    <row r="555" spans="1:20" ht="13.2">
      <c r="A555" s="166"/>
      <c r="B555" s="166"/>
      <c r="C555" s="167"/>
      <c r="D555" s="103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5"/>
      <c r="T555" s="105"/>
    </row>
    <row r="556" spans="1:20" ht="13.2">
      <c r="A556" s="166"/>
      <c r="B556" s="166"/>
      <c r="C556" s="167"/>
      <c r="D556" s="103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5"/>
      <c r="T556" s="105"/>
    </row>
    <row r="557" spans="1:20" ht="13.2">
      <c r="A557" s="166"/>
      <c r="B557" s="166"/>
      <c r="C557" s="167"/>
      <c r="D557" s="103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5"/>
      <c r="T557" s="105"/>
    </row>
    <row r="558" spans="1:20" ht="13.2">
      <c r="A558" s="166"/>
      <c r="B558" s="166"/>
      <c r="C558" s="167"/>
      <c r="D558" s="103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5"/>
      <c r="T558" s="105"/>
    </row>
    <row r="559" spans="1:20" ht="13.2">
      <c r="A559" s="166"/>
      <c r="B559" s="166"/>
      <c r="C559" s="167"/>
      <c r="D559" s="103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5"/>
      <c r="T559" s="105"/>
    </row>
    <row r="560" spans="1:20" ht="13.2">
      <c r="A560" s="166"/>
      <c r="B560" s="166"/>
      <c r="C560" s="167"/>
      <c r="D560" s="103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5"/>
      <c r="T560" s="105"/>
    </row>
    <row r="561" spans="1:20" ht="13.2">
      <c r="A561" s="166"/>
      <c r="B561" s="166"/>
      <c r="C561" s="167"/>
      <c r="D561" s="103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5"/>
      <c r="T561" s="105"/>
    </row>
    <row r="562" spans="1:20" ht="13.2">
      <c r="A562" s="166"/>
      <c r="B562" s="166"/>
      <c r="C562" s="167"/>
      <c r="D562" s="103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5"/>
      <c r="T562" s="105"/>
    </row>
    <row r="563" spans="1:20" ht="13.2">
      <c r="A563" s="166"/>
      <c r="B563" s="166"/>
      <c r="C563" s="167"/>
      <c r="D563" s="103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5"/>
      <c r="T563" s="105"/>
    </row>
    <row r="564" spans="1:20" ht="13.2">
      <c r="A564" s="166"/>
      <c r="B564" s="166"/>
      <c r="C564" s="167"/>
      <c r="D564" s="103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5"/>
      <c r="T564" s="105"/>
    </row>
    <row r="565" spans="1:20" ht="13.2">
      <c r="A565" s="166"/>
      <c r="B565" s="166"/>
      <c r="C565" s="167"/>
      <c r="D565" s="103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5"/>
      <c r="T565" s="105"/>
    </row>
    <row r="566" spans="1:20" ht="13.2">
      <c r="A566" s="166"/>
      <c r="B566" s="166"/>
      <c r="C566" s="167"/>
      <c r="D566" s="103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5"/>
      <c r="T566" s="105"/>
    </row>
    <row r="567" spans="1:20" ht="13.2">
      <c r="A567" s="166"/>
      <c r="B567" s="166"/>
      <c r="C567" s="167"/>
      <c r="D567" s="103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5"/>
      <c r="T567" s="105"/>
    </row>
    <row r="568" spans="1:20" ht="13.2">
      <c r="A568" s="166"/>
      <c r="B568" s="166"/>
      <c r="C568" s="167"/>
      <c r="D568" s="103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5"/>
      <c r="T568" s="105"/>
    </row>
    <row r="569" spans="1:20" ht="13.2">
      <c r="A569" s="166"/>
      <c r="B569" s="166"/>
      <c r="C569" s="167"/>
      <c r="D569" s="103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5"/>
      <c r="T569" s="105"/>
    </row>
    <row r="570" spans="1:20" ht="13.2">
      <c r="A570" s="166"/>
      <c r="B570" s="166"/>
      <c r="C570" s="167"/>
      <c r="D570" s="103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5"/>
      <c r="T570" s="105"/>
    </row>
    <row r="571" spans="1:20" ht="13.2">
      <c r="A571" s="166"/>
      <c r="B571" s="166"/>
      <c r="C571" s="167"/>
      <c r="D571" s="103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5"/>
      <c r="T571" s="105"/>
    </row>
    <row r="572" spans="1:20" ht="13.2">
      <c r="A572" s="166"/>
      <c r="B572" s="166"/>
      <c r="C572" s="167"/>
      <c r="D572" s="103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5"/>
      <c r="T572" s="105"/>
    </row>
    <row r="573" spans="1:20" ht="13.2">
      <c r="A573" s="166"/>
      <c r="B573" s="166"/>
      <c r="C573" s="167"/>
      <c r="D573" s="103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5"/>
      <c r="T573" s="105"/>
    </row>
    <row r="574" spans="1:20" ht="13.2">
      <c r="A574" s="166"/>
      <c r="B574" s="166"/>
      <c r="C574" s="167"/>
      <c r="D574" s="103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5"/>
      <c r="T574" s="105"/>
    </row>
    <row r="575" spans="1:20" ht="13.2">
      <c r="A575" s="166"/>
      <c r="B575" s="166"/>
      <c r="C575" s="167"/>
      <c r="D575" s="103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5"/>
      <c r="T575" s="105"/>
    </row>
    <row r="576" spans="1:20" ht="13.2">
      <c r="A576" s="166"/>
      <c r="B576" s="166"/>
      <c r="C576" s="167"/>
      <c r="D576" s="103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5"/>
      <c r="T576" s="105"/>
    </row>
    <row r="577" spans="1:20" ht="13.2">
      <c r="A577" s="166"/>
      <c r="B577" s="166"/>
      <c r="C577" s="167"/>
      <c r="D577" s="103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5"/>
      <c r="T577" s="105"/>
    </row>
    <row r="578" spans="1:20" ht="13.2">
      <c r="A578" s="166"/>
      <c r="B578" s="166"/>
      <c r="C578" s="167"/>
      <c r="D578" s="103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5"/>
      <c r="T578" s="105"/>
    </row>
    <row r="579" spans="1:20" ht="13.2">
      <c r="A579" s="166"/>
      <c r="B579" s="166"/>
      <c r="C579" s="167"/>
      <c r="D579" s="103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5"/>
      <c r="T579" s="105"/>
    </row>
    <row r="580" spans="1:20" ht="13.2">
      <c r="A580" s="166"/>
      <c r="B580" s="166"/>
      <c r="C580" s="167"/>
      <c r="D580" s="103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5"/>
      <c r="T580" s="105"/>
    </row>
    <row r="581" spans="1:20" ht="13.2">
      <c r="A581" s="166"/>
      <c r="B581" s="166"/>
      <c r="C581" s="167"/>
      <c r="D581" s="103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5"/>
      <c r="T581" s="105"/>
    </row>
    <row r="582" spans="1:20" ht="13.2">
      <c r="A582" s="166"/>
      <c r="B582" s="166"/>
      <c r="C582" s="167"/>
      <c r="D582" s="103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5"/>
      <c r="T582" s="105"/>
    </row>
    <row r="583" spans="1:20" ht="13.2">
      <c r="A583" s="166"/>
      <c r="B583" s="166"/>
      <c r="C583" s="167"/>
      <c r="D583" s="103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5"/>
      <c r="T583" s="105"/>
    </row>
    <row r="584" spans="1:20" ht="13.2">
      <c r="A584" s="166"/>
      <c r="B584" s="166"/>
      <c r="C584" s="167"/>
      <c r="D584" s="103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5"/>
      <c r="T584" s="105"/>
    </row>
    <row r="585" spans="1:20" ht="13.2">
      <c r="A585" s="166"/>
      <c r="B585" s="166"/>
      <c r="C585" s="167"/>
      <c r="D585" s="103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5"/>
      <c r="T585" s="105"/>
    </row>
    <row r="586" spans="1:20" ht="13.2">
      <c r="A586" s="166"/>
      <c r="B586" s="166"/>
      <c r="C586" s="167"/>
      <c r="D586" s="103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5"/>
      <c r="T586" s="105"/>
    </row>
    <row r="587" spans="1:20" ht="13.2">
      <c r="A587" s="166"/>
      <c r="B587" s="166"/>
      <c r="C587" s="167"/>
      <c r="D587" s="103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5"/>
      <c r="T587" s="105"/>
    </row>
    <row r="588" spans="1:20" ht="13.2">
      <c r="A588" s="166"/>
      <c r="B588" s="166"/>
      <c r="C588" s="167"/>
      <c r="D588" s="103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5"/>
      <c r="T588" s="105"/>
    </row>
    <row r="589" spans="1:20" ht="13.2">
      <c r="A589" s="166"/>
      <c r="B589" s="166"/>
      <c r="C589" s="167"/>
      <c r="D589" s="103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5"/>
      <c r="T589" s="105"/>
    </row>
    <row r="590" spans="1:20" ht="13.2">
      <c r="A590" s="166"/>
      <c r="B590" s="166"/>
      <c r="C590" s="167"/>
      <c r="D590" s="103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5"/>
      <c r="T590" s="105"/>
    </row>
    <row r="591" spans="1:20" ht="13.2">
      <c r="A591" s="166"/>
      <c r="B591" s="166"/>
      <c r="C591" s="167"/>
      <c r="D591" s="103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5"/>
      <c r="T591" s="105"/>
    </row>
    <row r="592" spans="1:20" ht="13.2">
      <c r="A592" s="166"/>
      <c r="B592" s="166"/>
      <c r="C592" s="167"/>
      <c r="D592" s="103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5"/>
      <c r="T592" s="105"/>
    </row>
    <row r="593" spans="1:20" ht="13.2">
      <c r="A593" s="166"/>
      <c r="B593" s="166"/>
      <c r="C593" s="167"/>
      <c r="D593" s="103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5"/>
      <c r="T593" s="105"/>
    </row>
    <row r="594" spans="1:20" ht="13.2">
      <c r="A594" s="166"/>
      <c r="B594" s="166"/>
      <c r="C594" s="167"/>
      <c r="D594" s="103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5"/>
      <c r="T594" s="105"/>
    </row>
    <row r="595" spans="1:20" ht="13.2">
      <c r="A595" s="166"/>
      <c r="B595" s="166"/>
      <c r="C595" s="167"/>
      <c r="D595" s="103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5"/>
      <c r="T595" s="105"/>
    </row>
    <row r="596" spans="1:20" ht="13.2">
      <c r="A596" s="166"/>
      <c r="B596" s="166"/>
      <c r="C596" s="167"/>
      <c r="D596" s="103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5"/>
      <c r="T596" s="105"/>
    </row>
    <row r="597" spans="1:20" ht="13.2">
      <c r="A597" s="166"/>
      <c r="B597" s="166"/>
      <c r="C597" s="167"/>
      <c r="D597" s="103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5"/>
      <c r="T597" s="105"/>
    </row>
    <row r="598" spans="1:20" ht="13.2">
      <c r="A598" s="166"/>
      <c r="B598" s="166"/>
      <c r="C598" s="167"/>
      <c r="D598" s="103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5"/>
      <c r="T598" s="105"/>
    </row>
    <row r="599" spans="1:20" ht="13.2">
      <c r="A599" s="166"/>
      <c r="B599" s="166"/>
      <c r="C599" s="167"/>
      <c r="D599" s="103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5"/>
      <c r="T599" s="105"/>
    </row>
    <row r="600" spans="1:20" ht="13.2">
      <c r="A600" s="166"/>
      <c r="B600" s="166"/>
      <c r="C600" s="167"/>
      <c r="D600" s="103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5"/>
      <c r="T600" s="105"/>
    </row>
    <row r="601" spans="1:20" ht="13.2">
      <c r="A601" s="166"/>
      <c r="B601" s="166"/>
      <c r="C601" s="167"/>
      <c r="D601" s="103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5"/>
      <c r="T601" s="105"/>
    </row>
    <row r="602" spans="1:20" ht="13.2">
      <c r="A602" s="166"/>
      <c r="B602" s="166"/>
      <c r="C602" s="167"/>
      <c r="D602" s="103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5"/>
      <c r="T602" s="105"/>
    </row>
    <row r="603" spans="1:20" ht="13.2">
      <c r="A603" s="166"/>
      <c r="B603" s="166"/>
      <c r="C603" s="167"/>
      <c r="D603" s="103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5"/>
      <c r="T603" s="105"/>
    </row>
    <row r="604" spans="1:20" ht="13.2">
      <c r="A604" s="166"/>
      <c r="B604" s="166"/>
      <c r="C604" s="167"/>
      <c r="D604" s="103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5"/>
      <c r="T604" s="105"/>
    </row>
    <row r="605" spans="1:20" ht="13.2">
      <c r="A605" s="166"/>
      <c r="B605" s="166"/>
      <c r="C605" s="167"/>
      <c r="D605" s="103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5"/>
      <c r="T605" s="105"/>
    </row>
    <row r="606" spans="1:20" ht="13.2">
      <c r="A606" s="166"/>
      <c r="B606" s="166"/>
      <c r="C606" s="167"/>
      <c r="D606" s="103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5"/>
      <c r="T606" s="105"/>
    </row>
    <row r="607" spans="1:20" ht="13.2">
      <c r="A607" s="166"/>
      <c r="B607" s="166"/>
      <c r="C607" s="167"/>
      <c r="D607" s="103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5"/>
      <c r="T607" s="105"/>
    </row>
    <row r="608" spans="1:20" ht="13.2">
      <c r="A608" s="166"/>
      <c r="B608" s="166"/>
      <c r="C608" s="167"/>
      <c r="D608" s="103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5"/>
      <c r="T608" s="105"/>
    </row>
    <row r="609" spans="1:20" ht="13.2">
      <c r="A609" s="166"/>
      <c r="B609" s="166"/>
      <c r="C609" s="167"/>
      <c r="D609" s="103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5"/>
      <c r="T609" s="105"/>
    </row>
    <row r="610" spans="1:20" ht="13.2">
      <c r="A610" s="166"/>
      <c r="B610" s="166"/>
      <c r="C610" s="167"/>
      <c r="D610" s="103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5"/>
      <c r="T610" s="105"/>
    </row>
    <row r="611" spans="1:20" ht="13.2">
      <c r="A611" s="166"/>
      <c r="B611" s="166"/>
      <c r="C611" s="167"/>
      <c r="D611" s="103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5"/>
      <c r="T611" s="105"/>
    </row>
    <row r="612" spans="1:20" ht="13.2">
      <c r="A612" s="166"/>
      <c r="B612" s="166"/>
      <c r="C612" s="167"/>
      <c r="D612" s="103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5"/>
      <c r="T612" s="105"/>
    </row>
    <row r="613" spans="1:20" ht="13.2">
      <c r="A613" s="166"/>
      <c r="B613" s="166"/>
      <c r="C613" s="167"/>
      <c r="D613" s="103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5"/>
      <c r="T613" s="105"/>
    </row>
    <row r="614" spans="1:20" ht="13.2">
      <c r="A614" s="166"/>
      <c r="B614" s="166"/>
      <c r="C614" s="167"/>
      <c r="D614" s="103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5"/>
      <c r="T614" s="105"/>
    </row>
    <row r="615" spans="1:20" ht="13.2">
      <c r="A615" s="166"/>
      <c r="B615" s="166"/>
      <c r="C615" s="167"/>
      <c r="D615" s="103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5"/>
      <c r="T615" s="105"/>
    </row>
    <row r="616" spans="1:20" ht="13.2">
      <c r="A616" s="166"/>
      <c r="B616" s="166"/>
      <c r="C616" s="167"/>
      <c r="D616" s="103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5"/>
      <c r="T616" s="105"/>
    </row>
    <row r="617" spans="1:20" ht="13.2">
      <c r="A617" s="166"/>
      <c r="B617" s="166"/>
      <c r="C617" s="167"/>
      <c r="D617" s="103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5"/>
      <c r="T617" s="105"/>
    </row>
    <row r="618" spans="1:20" ht="13.2">
      <c r="A618" s="166"/>
      <c r="B618" s="166"/>
      <c r="C618" s="167"/>
      <c r="D618" s="103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5"/>
      <c r="T618" s="105"/>
    </row>
    <row r="619" spans="1:20" ht="13.2">
      <c r="A619" s="166"/>
      <c r="B619" s="166"/>
      <c r="C619" s="167"/>
      <c r="D619" s="103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5"/>
      <c r="T619" s="105"/>
    </row>
    <row r="620" spans="1:20" ht="13.2">
      <c r="A620" s="166"/>
      <c r="B620" s="166"/>
      <c r="C620" s="167"/>
      <c r="D620" s="103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5"/>
      <c r="T620" s="105"/>
    </row>
    <row r="621" spans="1:20" ht="13.2">
      <c r="A621" s="166"/>
      <c r="B621" s="166"/>
      <c r="C621" s="167"/>
      <c r="D621" s="103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5"/>
      <c r="T621" s="105"/>
    </row>
    <row r="622" spans="1:20" ht="13.2">
      <c r="A622" s="166"/>
      <c r="B622" s="166"/>
      <c r="C622" s="167"/>
      <c r="D622" s="103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5"/>
      <c r="T622" s="105"/>
    </row>
    <row r="623" spans="1:20" ht="13.2">
      <c r="A623" s="166"/>
      <c r="B623" s="166"/>
      <c r="C623" s="167"/>
      <c r="D623" s="103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5"/>
      <c r="T623" s="105"/>
    </row>
    <row r="624" spans="1:20" ht="13.2">
      <c r="A624" s="166"/>
      <c r="B624" s="166"/>
      <c r="C624" s="167"/>
      <c r="D624" s="103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5"/>
      <c r="T624" s="105"/>
    </row>
    <row r="625" spans="1:20" ht="13.2">
      <c r="A625" s="166"/>
      <c r="B625" s="166"/>
      <c r="C625" s="167"/>
      <c r="D625" s="103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5"/>
      <c r="T625" s="105"/>
    </row>
    <row r="626" spans="1:20" ht="13.2">
      <c r="A626" s="166"/>
      <c r="B626" s="166"/>
      <c r="C626" s="167"/>
      <c r="D626" s="103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5"/>
      <c r="T626" s="105"/>
    </row>
    <row r="627" spans="1:20" ht="13.2">
      <c r="A627" s="166"/>
      <c r="B627" s="166"/>
      <c r="C627" s="167"/>
      <c r="D627" s="103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5"/>
      <c r="T627" s="105"/>
    </row>
    <row r="628" spans="1:20" ht="13.2">
      <c r="A628" s="166"/>
      <c r="B628" s="166"/>
      <c r="C628" s="167"/>
      <c r="D628" s="103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5"/>
      <c r="T628" s="105"/>
    </row>
    <row r="629" spans="1:20" ht="13.2">
      <c r="A629" s="166"/>
      <c r="B629" s="166"/>
      <c r="C629" s="167"/>
      <c r="D629" s="103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5"/>
      <c r="T629" s="105"/>
    </row>
    <row r="630" spans="1:20" ht="13.2">
      <c r="A630" s="166"/>
      <c r="B630" s="166"/>
      <c r="C630" s="167"/>
      <c r="D630" s="103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5"/>
      <c r="T630" s="105"/>
    </row>
    <row r="631" spans="1:20" ht="13.2">
      <c r="A631" s="166"/>
      <c r="B631" s="166"/>
      <c r="C631" s="167"/>
      <c r="D631" s="103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5"/>
      <c r="T631" s="105"/>
    </row>
    <row r="632" spans="1:20" ht="13.2">
      <c r="A632" s="166"/>
      <c r="B632" s="166"/>
      <c r="C632" s="167"/>
      <c r="D632" s="103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5"/>
      <c r="T632" s="105"/>
    </row>
    <row r="633" spans="1:20" ht="13.2">
      <c r="A633" s="166"/>
      <c r="B633" s="166"/>
      <c r="C633" s="167"/>
      <c r="D633" s="103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5"/>
      <c r="T633" s="105"/>
    </row>
    <row r="634" spans="1:20" ht="13.2">
      <c r="A634" s="166"/>
      <c r="B634" s="166"/>
      <c r="C634" s="167"/>
      <c r="D634" s="103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5"/>
      <c r="T634" s="105"/>
    </row>
    <row r="635" spans="1:20" ht="13.2">
      <c r="A635" s="166"/>
      <c r="B635" s="166"/>
      <c r="C635" s="167"/>
      <c r="D635" s="103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5"/>
      <c r="T635" s="105"/>
    </row>
    <row r="636" spans="1:20" ht="13.2">
      <c r="A636" s="166"/>
      <c r="B636" s="166"/>
      <c r="C636" s="167"/>
      <c r="D636" s="103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5"/>
      <c r="T636" s="105"/>
    </row>
    <row r="637" spans="1:20" ht="13.2">
      <c r="A637" s="166"/>
      <c r="B637" s="166"/>
      <c r="C637" s="167"/>
      <c r="D637" s="103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5"/>
      <c r="T637" s="105"/>
    </row>
    <row r="638" spans="1:20" ht="13.2">
      <c r="A638" s="166"/>
      <c r="B638" s="166"/>
      <c r="C638" s="167"/>
      <c r="D638" s="103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5"/>
      <c r="T638" s="105"/>
    </row>
    <row r="639" spans="1:20" ht="13.2">
      <c r="A639" s="166"/>
      <c r="B639" s="166"/>
      <c r="C639" s="167"/>
      <c r="D639" s="103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5"/>
      <c r="T639" s="105"/>
    </row>
    <row r="640" spans="1:20" ht="13.2">
      <c r="A640" s="166"/>
      <c r="B640" s="166"/>
      <c r="C640" s="167"/>
      <c r="D640" s="103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5"/>
      <c r="T640" s="105"/>
    </row>
    <row r="641" spans="1:20" ht="13.2">
      <c r="A641" s="166"/>
      <c r="B641" s="166"/>
      <c r="C641" s="167"/>
      <c r="D641" s="103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5"/>
      <c r="T641" s="105"/>
    </row>
    <row r="642" spans="1:20" ht="13.2">
      <c r="A642" s="166"/>
      <c r="B642" s="166"/>
      <c r="C642" s="167"/>
      <c r="D642" s="103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5"/>
      <c r="T642" s="105"/>
    </row>
    <row r="643" spans="1:20" ht="13.2">
      <c r="A643" s="166"/>
      <c r="B643" s="166"/>
      <c r="C643" s="167"/>
      <c r="D643" s="103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5"/>
      <c r="T643" s="105"/>
    </row>
    <row r="644" spans="1:20" ht="13.2">
      <c r="A644" s="166"/>
      <c r="B644" s="166"/>
      <c r="C644" s="167"/>
      <c r="D644" s="103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5"/>
      <c r="T644" s="105"/>
    </row>
    <row r="645" spans="1:20" ht="13.2">
      <c r="A645" s="166"/>
      <c r="B645" s="166"/>
      <c r="C645" s="167"/>
      <c r="D645" s="103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5"/>
      <c r="T645" s="105"/>
    </row>
    <row r="646" spans="1:20" ht="13.2">
      <c r="A646" s="166"/>
      <c r="B646" s="166"/>
      <c r="C646" s="167"/>
      <c r="D646" s="103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5"/>
      <c r="T646" s="105"/>
    </row>
    <row r="647" spans="1:20" ht="13.2">
      <c r="A647" s="166"/>
      <c r="B647" s="166"/>
      <c r="C647" s="167"/>
      <c r="D647" s="103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5"/>
      <c r="T647" s="105"/>
    </row>
    <row r="648" spans="1:20" ht="13.2">
      <c r="A648" s="166"/>
      <c r="B648" s="166"/>
      <c r="C648" s="167"/>
      <c r="D648" s="103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5"/>
      <c r="T648" s="105"/>
    </row>
    <row r="649" spans="1:20" ht="13.2">
      <c r="A649" s="166"/>
      <c r="B649" s="166"/>
      <c r="C649" s="167"/>
      <c r="D649" s="103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5"/>
      <c r="T649" s="105"/>
    </row>
    <row r="650" spans="1:20" ht="13.2">
      <c r="A650" s="166"/>
      <c r="B650" s="166"/>
      <c r="C650" s="167"/>
      <c r="D650" s="103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5"/>
      <c r="T650" s="105"/>
    </row>
    <row r="651" spans="1:20" ht="13.2">
      <c r="A651" s="166"/>
      <c r="B651" s="166"/>
      <c r="C651" s="167"/>
      <c r="D651" s="103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5"/>
      <c r="T651" s="105"/>
    </row>
    <row r="652" spans="1:20" ht="13.2">
      <c r="A652" s="166"/>
      <c r="B652" s="166"/>
      <c r="C652" s="167"/>
      <c r="D652" s="103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5"/>
      <c r="T652" s="105"/>
    </row>
    <row r="653" spans="1:20" ht="13.2">
      <c r="A653" s="166"/>
      <c r="B653" s="166"/>
      <c r="C653" s="167"/>
      <c r="D653" s="103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5"/>
      <c r="T653" s="105"/>
    </row>
    <row r="654" spans="1:20" ht="13.2">
      <c r="A654" s="166"/>
      <c r="B654" s="166"/>
      <c r="C654" s="167"/>
      <c r="D654" s="103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5"/>
      <c r="T654" s="105"/>
    </row>
    <row r="655" spans="1:20" ht="13.2">
      <c r="A655" s="166"/>
      <c r="B655" s="166"/>
      <c r="C655" s="167"/>
      <c r="D655" s="103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5"/>
      <c r="T655" s="105"/>
    </row>
    <row r="656" spans="1:20" ht="13.2">
      <c r="A656" s="166"/>
      <c r="B656" s="166"/>
      <c r="C656" s="167"/>
      <c r="D656" s="103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5"/>
      <c r="T656" s="105"/>
    </row>
    <row r="657" spans="1:20" ht="13.2">
      <c r="A657" s="166"/>
      <c r="B657" s="166"/>
      <c r="C657" s="167"/>
      <c r="D657" s="103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5"/>
      <c r="T657" s="105"/>
    </row>
    <row r="658" spans="1:20" ht="13.2">
      <c r="A658" s="166"/>
      <c r="B658" s="166"/>
      <c r="C658" s="167"/>
      <c r="D658" s="103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5"/>
      <c r="T658" s="105"/>
    </row>
    <row r="659" spans="1:20" ht="13.2">
      <c r="A659" s="166"/>
      <c r="B659" s="166"/>
      <c r="C659" s="167"/>
      <c r="D659" s="103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5"/>
      <c r="T659" s="105"/>
    </row>
    <row r="660" spans="1:20" ht="13.2">
      <c r="A660" s="166"/>
      <c r="B660" s="166"/>
      <c r="C660" s="167"/>
      <c r="D660" s="103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5"/>
      <c r="T660" s="105"/>
    </row>
    <row r="661" spans="1:20" ht="13.2">
      <c r="A661" s="166"/>
      <c r="B661" s="166"/>
      <c r="C661" s="167"/>
      <c r="D661" s="103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5"/>
      <c r="T661" s="105"/>
    </row>
    <row r="662" spans="1:20" ht="13.2">
      <c r="A662" s="166"/>
      <c r="B662" s="166"/>
      <c r="C662" s="167"/>
      <c r="D662" s="103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5"/>
      <c r="T662" s="105"/>
    </row>
    <row r="663" spans="1:20" ht="13.2">
      <c r="A663" s="166"/>
      <c r="B663" s="166"/>
      <c r="C663" s="167"/>
      <c r="D663" s="103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5"/>
      <c r="T663" s="105"/>
    </row>
    <row r="664" spans="1:20" ht="13.2">
      <c r="A664" s="166"/>
      <c r="B664" s="166"/>
      <c r="C664" s="167"/>
      <c r="D664" s="103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5"/>
      <c r="T664" s="105"/>
    </row>
    <row r="665" spans="1:20" ht="13.2">
      <c r="A665" s="166"/>
      <c r="B665" s="166"/>
      <c r="C665" s="167"/>
      <c r="D665" s="103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5"/>
      <c r="T665" s="105"/>
    </row>
    <row r="666" spans="1:20" ht="13.2">
      <c r="A666" s="166"/>
      <c r="B666" s="166"/>
      <c r="C666" s="167"/>
      <c r="D666" s="103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5"/>
      <c r="T666" s="105"/>
    </row>
    <row r="667" spans="1:20" ht="13.2">
      <c r="A667" s="166"/>
      <c r="B667" s="166"/>
      <c r="C667" s="167"/>
      <c r="D667" s="103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5"/>
      <c r="T667" s="105"/>
    </row>
    <row r="668" spans="1:20" ht="13.2">
      <c r="A668" s="166"/>
      <c r="B668" s="166"/>
      <c r="C668" s="167"/>
      <c r="D668" s="103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5"/>
      <c r="T668" s="105"/>
    </row>
    <row r="669" spans="1:20" ht="13.2">
      <c r="A669" s="166"/>
      <c r="B669" s="166"/>
      <c r="C669" s="167"/>
      <c r="D669" s="103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5"/>
      <c r="T669" s="105"/>
    </row>
    <row r="670" spans="1:20" ht="13.2">
      <c r="A670" s="166"/>
      <c r="B670" s="166"/>
      <c r="C670" s="167"/>
      <c r="D670" s="103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5"/>
      <c r="T670" s="105"/>
    </row>
    <row r="671" spans="1:20" ht="13.2">
      <c r="A671" s="166"/>
      <c r="B671" s="166"/>
      <c r="C671" s="167"/>
      <c r="D671" s="103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5"/>
      <c r="T671" s="105"/>
    </row>
    <row r="672" spans="1:20" ht="13.2">
      <c r="A672" s="166"/>
      <c r="B672" s="166"/>
      <c r="C672" s="167"/>
      <c r="D672" s="103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5"/>
      <c r="T672" s="105"/>
    </row>
    <row r="673" spans="1:20" ht="13.2">
      <c r="A673" s="166"/>
      <c r="B673" s="166"/>
      <c r="C673" s="167"/>
      <c r="D673" s="103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5"/>
      <c r="T673" s="105"/>
    </row>
    <row r="674" spans="1:20" ht="13.2">
      <c r="A674" s="166"/>
      <c r="B674" s="166"/>
      <c r="C674" s="167"/>
      <c r="D674" s="103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5"/>
      <c r="T674" s="105"/>
    </row>
    <row r="675" spans="1:20" ht="13.2">
      <c r="A675" s="166"/>
      <c r="B675" s="166"/>
      <c r="C675" s="167"/>
      <c r="D675" s="103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5"/>
      <c r="T675" s="105"/>
    </row>
    <row r="676" spans="1:20" ht="13.2">
      <c r="A676" s="166"/>
      <c r="B676" s="166"/>
      <c r="C676" s="167"/>
      <c r="D676" s="103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5"/>
      <c r="T676" s="105"/>
    </row>
    <row r="677" spans="1:20" ht="13.2">
      <c r="A677" s="166"/>
      <c r="B677" s="166"/>
      <c r="C677" s="167"/>
      <c r="D677" s="103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5"/>
      <c r="T677" s="105"/>
    </row>
    <row r="678" spans="1:20" ht="13.2">
      <c r="A678" s="166"/>
      <c r="B678" s="166"/>
      <c r="C678" s="167"/>
      <c r="D678" s="103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5"/>
      <c r="T678" s="105"/>
    </row>
    <row r="679" spans="1:20" ht="13.2">
      <c r="A679" s="166"/>
      <c r="B679" s="166"/>
      <c r="C679" s="167"/>
      <c r="D679" s="103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5"/>
      <c r="T679" s="105"/>
    </row>
    <row r="680" spans="1:20" ht="13.2">
      <c r="A680" s="166"/>
      <c r="B680" s="166"/>
      <c r="C680" s="167"/>
      <c r="D680" s="103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5"/>
      <c r="T680" s="105"/>
    </row>
    <row r="681" spans="1:20" ht="13.2">
      <c r="A681" s="166"/>
      <c r="B681" s="166"/>
      <c r="C681" s="167"/>
      <c r="D681" s="103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5"/>
      <c r="T681" s="105"/>
    </row>
    <row r="682" spans="1:20" ht="13.2">
      <c r="A682" s="166"/>
      <c r="B682" s="166"/>
      <c r="C682" s="167"/>
      <c r="D682" s="103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5"/>
      <c r="T682" s="105"/>
    </row>
    <row r="683" spans="1:20" ht="13.2">
      <c r="A683" s="166"/>
      <c r="B683" s="166"/>
      <c r="C683" s="167"/>
      <c r="D683" s="103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5"/>
      <c r="T683" s="105"/>
    </row>
    <row r="684" spans="1:20" ht="13.2">
      <c r="A684" s="166"/>
      <c r="B684" s="166"/>
      <c r="C684" s="167"/>
      <c r="D684" s="103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5"/>
      <c r="T684" s="105"/>
    </row>
    <row r="685" spans="1:20" ht="13.2">
      <c r="A685" s="166"/>
      <c r="B685" s="166"/>
      <c r="C685" s="167"/>
      <c r="D685" s="103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5"/>
      <c r="T685" s="105"/>
    </row>
    <row r="686" spans="1:20" ht="13.2">
      <c r="A686" s="166"/>
      <c r="B686" s="166"/>
      <c r="C686" s="167"/>
      <c r="D686" s="103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5"/>
      <c r="T686" s="105"/>
    </row>
    <row r="687" spans="1:20" ht="13.2">
      <c r="A687" s="166"/>
      <c r="B687" s="166"/>
      <c r="C687" s="167"/>
      <c r="D687" s="103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5"/>
      <c r="T687" s="105"/>
    </row>
    <row r="688" spans="1:20" ht="13.2">
      <c r="A688" s="166"/>
      <c r="B688" s="166"/>
      <c r="C688" s="167"/>
      <c r="D688" s="103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5"/>
      <c r="T688" s="105"/>
    </row>
    <row r="689" spans="1:20" ht="13.2">
      <c r="A689" s="166"/>
      <c r="B689" s="166"/>
      <c r="C689" s="167"/>
      <c r="D689" s="103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5"/>
      <c r="T689" s="105"/>
    </row>
    <row r="690" spans="1:20" ht="13.2">
      <c r="A690" s="166"/>
      <c r="B690" s="166"/>
      <c r="C690" s="167"/>
      <c r="D690" s="103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5"/>
      <c r="T690" s="105"/>
    </row>
    <row r="691" spans="1:20" ht="13.2">
      <c r="A691" s="166"/>
      <c r="B691" s="166"/>
      <c r="C691" s="167"/>
      <c r="D691" s="103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5"/>
      <c r="T691" s="105"/>
    </row>
    <row r="692" spans="1:20" ht="13.2">
      <c r="A692" s="166"/>
      <c r="B692" s="166"/>
      <c r="C692" s="167"/>
      <c r="D692" s="103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5"/>
      <c r="T692" s="105"/>
    </row>
    <row r="693" spans="1:20" ht="13.2">
      <c r="A693" s="166"/>
      <c r="B693" s="166"/>
      <c r="C693" s="167"/>
      <c r="D693" s="103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5"/>
      <c r="T693" s="105"/>
    </row>
    <row r="694" spans="1:20" ht="13.2">
      <c r="A694" s="166"/>
      <c r="B694" s="166"/>
      <c r="C694" s="167"/>
      <c r="D694" s="103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5"/>
      <c r="T694" s="105"/>
    </row>
    <row r="695" spans="1:20" ht="13.2">
      <c r="A695" s="166"/>
      <c r="B695" s="166"/>
      <c r="C695" s="167"/>
      <c r="D695" s="103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5"/>
      <c r="T695" s="105"/>
    </row>
    <row r="696" spans="1:20" ht="13.2">
      <c r="A696" s="166"/>
      <c r="B696" s="166"/>
      <c r="C696" s="167"/>
      <c r="D696" s="103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5"/>
      <c r="T696" s="105"/>
    </row>
    <row r="697" spans="1:20" ht="13.2">
      <c r="A697" s="166"/>
      <c r="B697" s="166"/>
      <c r="C697" s="167"/>
      <c r="D697" s="103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5"/>
      <c r="T697" s="105"/>
    </row>
    <row r="698" spans="1:20" ht="13.2">
      <c r="A698" s="166"/>
      <c r="B698" s="166"/>
      <c r="C698" s="167"/>
      <c r="D698" s="103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5"/>
      <c r="T698" s="105"/>
    </row>
    <row r="699" spans="1:20" ht="13.2">
      <c r="A699" s="166"/>
      <c r="B699" s="166"/>
      <c r="C699" s="167"/>
      <c r="D699" s="103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5"/>
      <c r="T699" s="105"/>
    </row>
    <row r="700" spans="1:20" ht="13.2">
      <c r="A700" s="166"/>
      <c r="B700" s="166"/>
      <c r="C700" s="167"/>
      <c r="D700" s="103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5"/>
      <c r="T700" s="105"/>
    </row>
    <row r="701" spans="1:20" ht="13.2">
      <c r="A701" s="166"/>
      <c r="B701" s="166"/>
      <c r="C701" s="167"/>
      <c r="D701" s="103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5"/>
      <c r="T701" s="105"/>
    </row>
    <row r="702" spans="1:20" ht="13.2">
      <c r="A702" s="166"/>
      <c r="B702" s="166"/>
      <c r="C702" s="167"/>
      <c r="D702" s="103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5"/>
      <c r="T702" s="105"/>
    </row>
    <row r="703" spans="1:20" ht="13.2">
      <c r="A703" s="166"/>
      <c r="B703" s="166"/>
      <c r="C703" s="167"/>
      <c r="D703" s="103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5"/>
      <c r="T703" s="105"/>
    </row>
    <row r="704" spans="1:20" ht="13.2">
      <c r="A704" s="166"/>
      <c r="B704" s="166"/>
      <c r="C704" s="167"/>
      <c r="D704" s="103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5"/>
      <c r="T704" s="105"/>
    </row>
    <row r="705" spans="1:20" ht="13.2">
      <c r="A705" s="166"/>
      <c r="B705" s="166"/>
      <c r="C705" s="167"/>
      <c r="D705" s="103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5"/>
      <c r="T705" s="105"/>
    </row>
    <row r="706" spans="1:20" ht="13.2">
      <c r="A706" s="166"/>
      <c r="B706" s="166"/>
      <c r="C706" s="167"/>
      <c r="D706" s="103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5"/>
      <c r="T706" s="105"/>
    </row>
    <row r="707" spans="1:20" ht="13.2">
      <c r="A707" s="166"/>
      <c r="B707" s="166"/>
      <c r="C707" s="167"/>
      <c r="D707" s="103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5"/>
      <c r="T707" s="105"/>
    </row>
    <row r="708" spans="1:20" ht="13.2">
      <c r="A708" s="166"/>
      <c r="B708" s="166"/>
      <c r="C708" s="167"/>
      <c r="D708" s="103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5"/>
      <c r="T708" s="105"/>
    </row>
    <row r="709" spans="1:20" ht="13.2">
      <c r="A709" s="166"/>
      <c r="B709" s="166"/>
      <c r="C709" s="167"/>
      <c r="D709" s="103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5"/>
      <c r="T709" s="105"/>
    </row>
    <row r="710" spans="1:20" ht="13.2">
      <c r="A710" s="166"/>
      <c r="B710" s="166"/>
      <c r="C710" s="167"/>
      <c r="D710" s="103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5"/>
      <c r="T710" s="105"/>
    </row>
    <row r="711" spans="1:20" ht="13.2">
      <c r="A711" s="166"/>
      <c r="B711" s="166"/>
      <c r="C711" s="167"/>
      <c r="D711" s="103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5"/>
      <c r="T711" s="105"/>
    </row>
    <row r="712" spans="1:20" ht="13.2">
      <c r="A712" s="166"/>
      <c r="B712" s="166"/>
      <c r="C712" s="167"/>
      <c r="D712" s="103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5"/>
      <c r="T712" s="105"/>
    </row>
    <row r="713" spans="1:20" ht="13.2">
      <c r="A713" s="166"/>
      <c r="B713" s="166"/>
      <c r="C713" s="167"/>
      <c r="D713" s="103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5"/>
      <c r="T713" s="105"/>
    </row>
    <row r="714" spans="1:20" ht="13.2">
      <c r="A714" s="166"/>
      <c r="B714" s="166"/>
      <c r="C714" s="167"/>
      <c r="D714" s="103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5"/>
      <c r="T714" s="105"/>
    </row>
    <row r="715" spans="1:20" ht="13.2">
      <c r="A715" s="166"/>
      <c r="B715" s="166"/>
      <c r="C715" s="167"/>
      <c r="D715" s="103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5"/>
      <c r="T715" s="105"/>
    </row>
    <row r="716" spans="1:20" ht="13.2">
      <c r="A716" s="166"/>
      <c r="B716" s="166"/>
      <c r="C716" s="167"/>
      <c r="D716" s="103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5"/>
      <c r="T716" s="105"/>
    </row>
    <row r="717" spans="1:20" ht="13.2">
      <c r="A717" s="166"/>
      <c r="B717" s="166"/>
      <c r="C717" s="167"/>
      <c r="D717" s="103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5"/>
      <c r="T717" s="105"/>
    </row>
    <row r="718" spans="1:20" ht="13.2">
      <c r="A718" s="166"/>
      <c r="B718" s="166"/>
      <c r="C718" s="167"/>
      <c r="D718" s="103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5"/>
      <c r="T718" s="105"/>
    </row>
    <row r="719" spans="1:20" ht="13.2">
      <c r="A719" s="166"/>
      <c r="B719" s="166"/>
      <c r="C719" s="167"/>
      <c r="D719" s="103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5"/>
      <c r="T719" s="105"/>
    </row>
    <row r="720" spans="1:20" ht="13.2">
      <c r="A720" s="166"/>
      <c r="B720" s="166"/>
      <c r="C720" s="167"/>
      <c r="D720" s="103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5"/>
      <c r="T720" s="105"/>
    </row>
    <row r="721" spans="1:20" ht="13.2">
      <c r="A721" s="166"/>
      <c r="B721" s="166"/>
      <c r="C721" s="167"/>
      <c r="D721" s="103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5"/>
      <c r="T721" s="105"/>
    </row>
    <row r="722" spans="1:20" ht="13.2">
      <c r="A722" s="166"/>
      <c r="B722" s="166"/>
      <c r="C722" s="167"/>
      <c r="D722" s="103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5"/>
      <c r="T722" s="105"/>
    </row>
    <row r="723" spans="1:20" ht="13.2">
      <c r="A723" s="166"/>
      <c r="B723" s="166"/>
      <c r="C723" s="167"/>
      <c r="D723" s="103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5"/>
      <c r="T723" s="105"/>
    </row>
    <row r="724" spans="1:20" ht="13.2">
      <c r="A724" s="166"/>
      <c r="B724" s="166"/>
      <c r="C724" s="167"/>
      <c r="D724" s="103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5"/>
      <c r="T724" s="105"/>
    </row>
    <row r="725" spans="1:20" ht="13.2">
      <c r="A725" s="166"/>
      <c r="B725" s="166"/>
      <c r="C725" s="167"/>
      <c r="D725" s="103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5"/>
      <c r="T725" s="105"/>
    </row>
    <row r="726" spans="1:20" ht="13.2">
      <c r="A726" s="166"/>
      <c r="B726" s="166"/>
      <c r="C726" s="167"/>
      <c r="D726" s="103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5"/>
      <c r="T726" s="105"/>
    </row>
    <row r="727" spans="1:20" ht="13.2">
      <c r="A727" s="166"/>
      <c r="B727" s="166"/>
      <c r="C727" s="167"/>
      <c r="D727" s="103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5"/>
      <c r="T727" s="105"/>
    </row>
    <row r="728" spans="1:20" ht="13.2">
      <c r="A728" s="166"/>
      <c r="B728" s="166"/>
      <c r="C728" s="167"/>
      <c r="D728" s="103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5"/>
      <c r="T728" s="105"/>
    </row>
    <row r="729" spans="1:20" ht="13.2">
      <c r="A729" s="166"/>
      <c r="B729" s="166"/>
      <c r="C729" s="167"/>
      <c r="D729" s="103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5"/>
      <c r="T729" s="105"/>
    </row>
    <row r="730" spans="1:20" ht="13.2">
      <c r="A730" s="166"/>
      <c r="B730" s="166"/>
      <c r="C730" s="167"/>
      <c r="D730" s="103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5"/>
      <c r="T730" s="105"/>
    </row>
    <row r="731" spans="1:20" ht="13.2">
      <c r="A731" s="166"/>
      <c r="B731" s="166"/>
      <c r="C731" s="167"/>
      <c r="D731" s="103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5"/>
      <c r="T731" s="105"/>
    </row>
    <row r="732" spans="1:20" ht="13.2">
      <c r="A732" s="166"/>
      <c r="B732" s="166"/>
      <c r="C732" s="167"/>
      <c r="D732" s="103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5"/>
      <c r="T732" s="105"/>
    </row>
    <row r="733" spans="1:20" ht="13.2">
      <c r="A733" s="166"/>
      <c r="B733" s="166"/>
      <c r="C733" s="167"/>
      <c r="D733" s="103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5"/>
      <c r="T733" s="105"/>
    </row>
    <row r="734" spans="1:20" ht="13.2">
      <c r="A734" s="166"/>
      <c r="B734" s="166"/>
      <c r="C734" s="167"/>
      <c r="D734" s="103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5"/>
      <c r="T734" s="105"/>
    </row>
    <row r="735" spans="1:20" ht="13.2">
      <c r="A735" s="166"/>
      <c r="B735" s="166"/>
      <c r="C735" s="167"/>
      <c r="D735" s="103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5"/>
      <c r="T735" s="105"/>
    </row>
    <row r="736" spans="1:20" ht="13.2">
      <c r="A736" s="166"/>
      <c r="B736" s="166"/>
      <c r="C736" s="167"/>
      <c r="D736" s="103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5"/>
      <c r="T736" s="105"/>
    </row>
    <row r="737" spans="1:20" ht="13.2">
      <c r="A737" s="166"/>
      <c r="B737" s="166"/>
      <c r="C737" s="167"/>
      <c r="D737" s="103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5"/>
      <c r="T737" s="105"/>
    </row>
    <row r="738" spans="1:20" ht="13.2">
      <c r="A738" s="166"/>
      <c r="B738" s="166"/>
      <c r="C738" s="167"/>
      <c r="D738" s="103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5"/>
      <c r="T738" s="105"/>
    </row>
    <row r="739" spans="1:20" ht="13.2">
      <c r="A739" s="166"/>
      <c r="B739" s="166"/>
      <c r="C739" s="167"/>
      <c r="D739" s="103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5"/>
      <c r="T739" s="105"/>
    </row>
    <row r="740" spans="1:20" ht="13.2">
      <c r="A740" s="166"/>
      <c r="B740" s="166"/>
      <c r="C740" s="167"/>
      <c r="D740" s="103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5"/>
      <c r="T740" s="105"/>
    </row>
    <row r="741" spans="1:20" ht="13.2">
      <c r="A741" s="166"/>
      <c r="B741" s="166"/>
      <c r="C741" s="167"/>
      <c r="D741" s="103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5"/>
      <c r="T741" s="105"/>
    </row>
    <row r="742" spans="1:20" ht="13.2">
      <c r="A742" s="166"/>
      <c r="B742" s="166"/>
      <c r="C742" s="167"/>
      <c r="D742" s="103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5"/>
      <c r="T742" s="105"/>
    </row>
    <row r="743" spans="1:20" ht="13.2">
      <c r="A743" s="166"/>
      <c r="B743" s="166"/>
      <c r="C743" s="167"/>
      <c r="D743" s="103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5"/>
      <c r="T743" s="105"/>
    </row>
    <row r="744" spans="1:20" ht="13.2">
      <c r="A744" s="166"/>
      <c r="B744" s="166"/>
      <c r="C744" s="167"/>
      <c r="D744" s="103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5"/>
      <c r="T744" s="105"/>
    </row>
    <row r="745" spans="1:20" ht="13.2">
      <c r="A745" s="166"/>
      <c r="B745" s="166"/>
      <c r="C745" s="167"/>
      <c r="D745" s="103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5"/>
      <c r="T745" s="105"/>
    </row>
    <row r="746" spans="1:20" ht="13.2">
      <c r="A746" s="166"/>
      <c r="B746" s="166"/>
      <c r="C746" s="167"/>
      <c r="D746" s="103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5"/>
      <c r="T746" s="105"/>
    </row>
    <row r="747" spans="1:20" ht="13.2">
      <c r="A747" s="166"/>
      <c r="B747" s="166"/>
      <c r="C747" s="167"/>
      <c r="D747" s="103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5"/>
      <c r="T747" s="105"/>
    </row>
    <row r="748" spans="1:20" ht="13.2">
      <c r="A748" s="166"/>
      <c r="B748" s="166"/>
      <c r="C748" s="167"/>
      <c r="D748" s="103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5"/>
      <c r="T748" s="105"/>
    </row>
    <row r="749" spans="1:20" ht="13.2">
      <c r="A749" s="166"/>
      <c r="B749" s="166"/>
      <c r="C749" s="167"/>
      <c r="D749" s="103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5"/>
      <c r="T749" s="105"/>
    </row>
    <row r="750" spans="1:20" ht="13.2">
      <c r="A750" s="166"/>
      <c r="B750" s="166"/>
      <c r="C750" s="167"/>
      <c r="D750" s="103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5"/>
      <c r="T750" s="105"/>
    </row>
    <row r="751" spans="1:20" ht="13.2">
      <c r="A751" s="166"/>
      <c r="B751" s="166"/>
      <c r="C751" s="167"/>
      <c r="D751" s="103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5"/>
      <c r="T751" s="105"/>
    </row>
    <row r="752" spans="1:20" ht="13.2">
      <c r="A752" s="166"/>
      <c r="B752" s="166"/>
      <c r="C752" s="167"/>
      <c r="D752" s="103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5"/>
      <c r="T752" s="105"/>
    </row>
    <row r="753" spans="1:20" ht="13.2">
      <c r="A753" s="166"/>
      <c r="B753" s="166"/>
      <c r="C753" s="167"/>
      <c r="D753" s="103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5"/>
      <c r="T753" s="105"/>
    </row>
    <row r="754" spans="1:20" ht="13.2">
      <c r="A754" s="166"/>
      <c r="B754" s="166"/>
      <c r="C754" s="167"/>
      <c r="D754" s="103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5"/>
      <c r="T754" s="105"/>
    </row>
    <row r="755" spans="1:20" ht="13.2">
      <c r="A755" s="166"/>
      <c r="B755" s="166"/>
      <c r="C755" s="167"/>
      <c r="D755" s="103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5"/>
      <c r="T755" s="105"/>
    </row>
    <row r="756" spans="1:20" ht="13.2">
      <c r="A756" s="166"/>
      <c r="B756" s="166"/>
      <c r="C756" s="167"/>
      <c r="D756" s="103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5"/>
      <c r="T756" s="105"/>
    </row>
    <row r="757" spans="1:20" ht="13.2">
      <c r="A757" s="166"/>
      <c r="B757" s="166"/>
      <c r="C757" s="167"/>
      <c r="D757" s="103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5"/>
      <c r="T757" s="105"/>
    </row>
    <row r="758" spans="1:20" ht="13.2">
      <c r="A758" s="166"/>
      <c r="B758" s="166"/>
      <c r="C758" s="167"/>
      <c r="D758" s="103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5"/>
      <c r="T758" s="105"/>
    </row>
    <row r="759" spans="1:20" ht="13.2">
      <c r="A759" s="166"/>
      <c r="B759" s="166"/>
      <c r="C759" s="167"/>
      <c r="D759" s="103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5"/>
      <c r="T759" s="105"/>
    </row>
    <row r="760" spans="1:20" ht="13.2">
      <c r="A760" s="166"/>
      <c r="B760" s="166"/>
      <c r="C760" s="167"/>
      <c r="D760" s="103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5"/>
      <c r="T760" s="105"/>
    </row>
    <row r="761" spans="1:20" ht="13.2">
      <c r="A761" s="166"/>
      <c r="B761" s="166"/>
      <c r="C761" s="167"/>
      <c r="D761" s="103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5"/>
      <c r="T761" s="105"/>
    </row>
    <row r="762" spans="1:20" ht="13.2">
      <c r="A762" s="166"/>
      <c r="B762" s="166"/>
      <c r="C762" s="167"/>
      <c r="D762" s="103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5"/>
      <c r="T762" s="105"/>
    </row>
    <row r="763" spans="1:20" ht="13.2">
      <c r="A763" s="166"/>
      <c r="B763" s="166"/>
      <c r="C763" s="167"/>
      <c r="D763" s="103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5"/>
      <c r="T763" s="105"/>
    </row>
    <row r="764" spans="1:20" ht="13.2">
      <c r="A764" s="166"/>
      <c r="B764" s="166"/>
      <c r="C764" s="167"/>
      <c r="D764" s="103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5"/>
      <c r="T764" s="105"/>
    </row>
    <row r="765" spans="1:20" ht="13.2">
      <c r="A765" s="166"/>
      <c r="B765" s="166"/>
      <c r="C765" s="167"/>
      <c r="D765" s="103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5"/>
      <c r="T765" s="105"/>
    </row>
    <row r="766" spans="1:20" ht="13.2">
      <c r="A766" s="166"/>
      <c r="B766" s="166"/>
      <c r="C766" s="167"/>
      <c r="D766" s="103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5"/>
      <c r="T766" s="105"/>
    </row>
    <row r="767" spans="1:20" ht="13.2">
      <c r="A767" s="166"/>
      <c r="B767" s="166"/>
      <c r="C767" s="167"/>
      <c r="D767" s="103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5"/>
      <c r="T767" s="105"/>
    </row>
    <row r="768" spans="1:20" ht="13.2">
      <c r="A768" s="166"/>
      <c r="B768" s="166"/>
      <c r="C768" s="167"/>
      <c r="D768" s="103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5"/>
      <c r="T768" s="105"/>
    </row>
    <row r="769" spans="1:20" ht="13.2">
      <c r="A769" s="166"/>
      <c r="B769" s="166"/>
      <c r="C769" s="167"/>
      <c r="D769" s="103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5"/>
      <c r="T769" s="105"/>
    </row>
    <row r="770" spans="1:20" ht="13.2">
      <c r="A770" s="166"/>
      <c r="B770" s="166"/>
      <c r="C770" s="167"/>
      <c r="D770" s="103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5"/>
      <c r="T770" s="105"/>
    </row>
    <row r="771" spans="1:20" ht="13.2">
      <c r="A771" s="166"/>
      <c r="B771" s="166"/>
      <c r="C771" s="167"/>
      <c r="D771" s="103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5"/>
      <c r="T771" s="105"/>
    </row>
    <row r="772" spans="1:20" ht="13.2">
      <c r="A772" s="166"/>
      <c r="B772" s="166"/>
      <c r="C772" s="167"/>
      <c r="D772" s="103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5"/>
      <c r="T772" s="105"/>
    </row>
    <row r="773" spans="1:20" ht="13.2">
      <c r="A773" s="166"/>
      <c r="B773" s="166"/>
      <c r="C773" s="167"/>
      <c r="D773" s="103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5"/>
      <c r="T773" s="105"/>
    </row>
    <row r="774" spans="1:20" ht="13.2">
      <c r="A774" s="166"/>
      <c r="B774" s="166"/>
      <c r="C774" s="167"/>
      <c r="D774" s="103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5"/>
      <c r="T774" s="105"/>
    </row>
    <row r="775" spans="1:20" ht="13.2">
      <c r="A775" s="166"/>
      <c r="B775" s="166"/>
      <c r="C775" s="167"/>
      <c r="D775" s="103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5"/>
      <c r="T775" s="105"/>
    </row>
    <row r="776" spans="1:20" ht="13.2">
      <c r="A776" s="166"/>
      <c r="B776" s="166"/>
      <c r="C776" s="167"/>
      <c r="D776" s="103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5"/>
      <c r="T776" s="105"/>
    </row>
    <row r="777" spans="1:20" ht="13.2">
      <c r="A777" s="166"/>
      <c r="B777" s="166"/>
      <c r="C777" s="167"/>
      <c r="D777" s="103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5"/>
      <c r="T777" s="105"/>
    </row>
    <row r="778" spans="1:20" ht="13.2">
      <c r="A778" s="166"/>
      <c r="B778" s="166"/>
      <c r="C778" s="167"/>
      <c r="D778" s="103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5"/>
      <c r="T778" s="105"/>
    </row>
    <row r="779" spans="1:20" ht="13.2">
      <c r="A779" s="166"/>
      <c r="B779" s="166"/>
      <c r="C779" s="167"/>
      <c r="D779" s="103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5"/>
      <c r="T779" s="105"/>
    </row>
    <row r="780" spans="1:20" ht="13.2">
      <c r="A780" s="166"/>
      <c r="B780" s="166"/>
      <c r="C780" s="167"/>
      <c r="D780" s="103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5"/>
      <c r="T780" s="105"/>
    </row>
    <row r="781" spans="1:20" ht="13.2">
      <c r="A781" s="166"/>
      <c r="B781" s="166"/>
      <c r="C781" s="167"/>
      <c r="D781" s="103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5"/>
      <c r="T781" s="105"/>
    </row>
    <row r="782" spans="1:20" ht="13.2">
      <c r="A782" s="166"/>
      <c r="B782" s="166"/>
      <c r="C782" s="167"/>
      <c r="D782" s="103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5"/>
      <c r="T782" s="105"/>
    </row>
    <row r="783" spans="1:20" ht="13.2">
      <c r="A783" s="166"/>
      <c r="B783" s="166"/>
      <c r="C783" s="167"/>
      <c r="D783" s="103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5"/>
      <c r="T783" s="105"/>
    </row>
    <row r="784" spans="1:20" ht="13.2">
      <c r="A784" s="166"/>
      <c r="B784" s="166"/>
      <c r="C784" s="167"/>
      <c r="D784" s="103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5"/>
      <c r="T784" s="105"/>
    </row>
    <row r="785" spans="1:20" ht="13.2">
      <c r="A785" s="166"/>
      <c r="B785" s="166"/>
      <c r="C785" s="167"/>
      <c r="D785" s="103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5"/>
      <c r="T785" s="105"/>
    </row>
    <row r="786" spans="1:20" ht="13.2">
      <c r="A786" s="166"/>
      <c r="B786" s="166"/>
      <c r="C786" s="167"/>
      <c r="D786" s="103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5"/>
      <c r="T786" s="105"/>
    </row>
    <row r="787" spans="1:20" ht="13.2">
      <c r="A787" s="166"/>
      <c r="B787" s="166"/>
      <c r="C787" s="167"/>
      <c r="D787" s="103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5"/>
      <c r="T787" s="105"/>
    </row>
    <row r="788" spans="1:20" ht="13.2">
      <c r="A788" s="166"/>
      <c r="B788" s="166"/>
      <c r="C788" s="167"/>
      <c r="D788" s="103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5"/>
      <c r="T788" s="105"/>
    </row>
    <row r="789" spans="1:20" ht="13.2">
      <c r="A789" s="166"/>
      <c r="B789" s="166"/>
      <c r="C789" s="167"/>
      <c r="D789" s="103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5"/>
      <c r="T789" s="105"/>
    </row>
    <row r="790" spans="1:20" ht="13.2">
      <c r="A790" s="166"/>
      <c r="B790" s="166"/>
      <c r="C790" s="167"/>
      <c r="D790" s="103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5"/>
      <c r="T790" s="105"/>
    </row>
    <row r="791" spans="1:20" ht="13.2">
      <c r="A791" s="166"/>
      <c r="B791" s="166"/>
      <c r="C791" s="167"/>
      <c r="D791" s="103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5"/>
      <c r="T791" s="105"/>
    </row>
    <row r="792" spans="1:20" ht="13.2">
      <c r="A792" s="166"/>
      <c r="B792" s="166"/>
      <c r="C792" s="167"/>
      <c r="D792" s="103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5"/>
      <c r="T792" s="105"/>
    </row>
    <row r="793" spans="1:20" ht="13.2">
      <c r="A793" s="166"/>
      <c r="B793" s="166"/>
      <c r="C793" s="167"/>
      <c r="D793" s="103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5"/>
      <c r="T793" s="105"/>
    </row>
    <row r="794" spans="1:20" ht="13.2">
      <c r="A794" s="166"/>
      <c r="B794" s="166"/>
      <c r="C794" s="167"/>
      <c r="D794" s="103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5"/>
      <c r="T794" s="105"/>
    </row>
    <row r="795" spans="1:20" ht="13.2">
      <c r="A795" s="166"/>
      <c r="B795" s="166"/>
      <c r="C795" s="167"/>
      <c r="D795" s="103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5"/>
      <c r="T795" s="105"/>
    </row>
    <row r="796" spans="1:20" ht="13.2">
      <c r="A796" s="166"/>
      <c r="B796" s="166"/>
      <c r="C796" s="167"/>
      <c r="D796" s="103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5"/>
      <c r="T796" s="105"/>
    </row>
    <row r="797" spans="1:20" ht="13.2">
      <c r="A797" s="166"/>
      <c r="B797" s="166"/>
      <c r="C797" s="167"/>
      <c r="D797" s="103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5"/>
      <c r="T797" s="105"/>
    </row>
    <row r="798" spans="1:20" ht="13.2">
      <c r="A798" s="166"/>
      <c r="B798" s="166"/>
      <c r="C798" s="167"/>
      <c r="D798" s="103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5"/>
      <c r="T798" s="105"/>
    </row>
    <row r="799" spans="1:20" ht="13.2">
      <c r="A799" s="166"/>
      <c r="B799" s="166"/>
      <c r="C799" s="167"/>
      <c r="D799" s="103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5"/>
      <c r="T799" s="105"/>
    </row>
    <row r="800" spans="1:20" ht="13.2">
      <c r="A800" s="166"/>
      <c r="B800" s="166"/>
      <c r="C800" s="167"/>
      <c r="D800" s="103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5"/>
      <c r="T800" s="105"/>
    </row>
    <row r="801" spans="1:20" ht="13.2">
      <c r="A801" s="166"/>
      <c r="B801" s="166"/>
      <c r="C801" s="167"/>
      <c r="D801" s="103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5"/>
      <c r="T801" s="105"/>
    </row>
    <row r="802" spans="1:20" ht="13.2">
      <c r="A802" s="166"/>
      <c r="B802" s="166"/>
      <c r="C802" s="167"/>
      <c r="D802" s="103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5"/>
      <c r="T802" s="105"/>
    </row>
    <row r="803" spans="1:20" ht="13.2">
      <c r="A803" s="166"/>
      <c r="B803" s="166"/>
      <c r="C803" s="167"/>
      <c r="D803" s="103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5"/>
      <c r="T803" s="105"/>
    </row>
    <row r="804" spans="1:20" ht="13.2">
      <c r="A804" s="166"/>
      <c r="B804" s="166"/>
      <c r="C804" s="167"/>
      <c r="D804" s="103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5"/>
      <c r="T804" s="105"/>
    </row>
    <row r="805" spans="1:20" ht="13.2">
      <c r="A805" s="166"/>
      <c r="B805" s="166"/>
      <c r="C805" s="167"/>
      <c r="D805" s="103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5"/>
      <c r="T805" s="105"/>
    </row>
    <row r="806" spans="1:20" ht="13.2">
      <c r="A806" s="166"/>
      <c r="B806" s="166"/>
      <c r="C806" s="167"/>
      <c r="D806" s="103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5"/>
      <c r="T806" s="105"/>
    </row>
    <row r="807" spans="1:20" ht="13.2">
      <c r="A807" s="166"/>
      <c r="B807" s="166"/>
      <c r="C807" s="167"/>
      <c r="D807" s="103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5"/>
      <c r="T807" s="105"/>
    </row>
    <row r="808" spans="1:20" ht="13.2">
      <c r="A808" s="166"/>
      <c r="B808" s="166"/>
      <c r="C808" s="167"/>
      <c r="D808" s="103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5"/>
      <c r="T808" s="105"/>
    </row>
    <row r="809" spans="1:20" ht="13.2">
      <c r="A809" s="166"/>
      <c r="B809" s="166"/>
      <c r="C809" s="167"/>
      <c r="D809" s="103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5"/>
      <c r="T809" s="105"/>
    </row>
    <row r="810" spans="1:20" ht="13.2">
      <c r="A810" s="166"/>
      <c r="B810" s="166"/>
      <c r="C810" s="167"/>
      <c r="D810" s="103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5"/>
      <c r="T810" s="105"/>
    </row>
    <row r="811" spans="1:20" ht="13.2">
      <c r="A811" s="166"/>
      <c r="B811" s="166"/>
      <c r="C811" s="167"/>
      <c r="D811" s="103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5"/>
      <c r="T811" s="105"/>
    </row>
    <row r="812" spans="1:20" ht="13.2">
      <c r="A812" s="166"/>
      <c r="B812" s="166"/>
      <c r="C812" s="167"/>
      <c r="D812" s="103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5"/>
      <c r="T812" s="105"/>
    </row>
    <row r="813" spans="1:20" ht="13.2">
      <c r="A813" s="166"/>
      <c r="B813" s="166"/>
      <c r="C813" s="167"/>
      <c r="D813" s="103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5"/>
      <c r="T813" s="105"/>
    </row>
    <row r="814" spans="1:20" ht="13.2">
      <c r="A814" s="166"/>
      <c r="B814" s="166"/>
      <c r="C814" s="167"/>
      <c r="D814" s="103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5"/>
      <c r="T814" s="105"/>
    </row>
    <row r="815" spans="1:20" ht="13.2">
      <c r="A815" s="166"/>
      <c r="B815" s="166"/>
      <c r="C815" s="167"/>
      <c r="D815" s="103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5"/>
      <c r="T815" s="105"/>
    </row>
    <row r="816" spans="1:20" ht="13.2">
      <c r="A816" s="166"/>
      <c r="B816" s="166"/>
      <c r="C816" s="167"/>
      <c r="D816" s="103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5"/>
      <c r="T816" s="105"/>
    </row>
    <row r="817" spans="1:20" ht="13.2">
      <c r="A817" s="166"/>
      <c r="B817" s="166"/>
      <c r="C817" s="167"/>
      <c r="D817" s="103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5"/>
      <c r="T817" s="105"/>
    </row>
    <row r="818" spans="1:20" ht="13.2">
      <c r="A818" s="166"/>
      <c r="B818" s="166"/>
      <c r="C818" s="167"/>
      <c r="D818" s="103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5"/>
      <c r="T818" s="105"/>
    </row>
    <row r="819" spans="1:20" ht="13.2">
      <c r="A819" s="166"/>
      <c r="B819" s="166"/>
      <c r="C819" s="167"/>
      <c r="D819" s="103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5"/>
      <c r="T819" s="105"/>
    </row>
    <row r="820" spans="1:20" ht="13.2">
      <c r="A820" s="166"/>
      <c r="B820" s="166"/>
      <c r="C820" s="167"/>
      <c r="D820" s="103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5"/>
      <c r="T820" s="105"/>
    </row>
    <row r="821" spans="1:20" ht="13.2">
      <c r="A821" s="166"/>
      <c r="B821" s="166"/>
      <c r="C821" s="167"/>
      <c r="D821" s="103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5"/>
      <c r="T821" s="105"/>
    </row>
    <row r="822" spans="1:20" ht="13.2">
      <c r="A822" s="166"/>
      <c r="B822" s="166"/>
      <c r="C822" s="167"/>
      <c r="D822" s="103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5"/>
      <c r="T822" s="105"/>
    </row>
    <row r="823" spans="1:20" ht="13.2">
      <c r="A823" s="166"/>
      <c r="B823" s="166"/>
      <c r="C823" s="167"/>
      <c r="D823" s="103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5"/>
      <c r="T823" s="105"/>
    </row>
    <row r="824" spans="1:20" ht="13.2">
      <c r="A824" s="166"/>
      <c r="B824" s="166"/>
      <c r="C824" s="167"/>
      <c r="D824" s="103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5"/>
      <c r="T824" s="105"/>
    </row>
    <row r="825" spans="1:20" ht="13.2">
      <c r="A825" s="166"/>
      <c r="B825" s="166"/>
      <c r="C825" s="167"/>
      <c r="D825" s="103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5"/>
      <c r="T825" s="105"/>
    </row>
    <row r="826" spans="1:20" ht="13.2">
      <c r="A826" s="166"/>
      <c r="B826" s="166"/>
      <c r="C826" s="167"/>
      <c r="D826" s="103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5"/>
      <c r="T826" s="105"/>
    </row>
    <row r="827" spans="1:20" ht="13.2">
      <c r="A827" s="166"/>
      <c r="B827" s="166"/>
      <c r="C827" s="167"/>
      <c r="D827" s="103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5"/>
      <c r="T827" s="105"/>
    </row>
    <row r="828" spans="1:20" ht="13.2">
      <c r="A828" s="166"/>
      <c r="B828" s="166"/>
      <c r="C828" s="167"/>
      <c r="D828" s="103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5"/>
      <c r="T828" s="105"/>
    </row>
    <row r="829" spans="1:20" ht="13.2">
      <c r="A829" s="166"/>
      <c r="B829" s="166"/>
      <c r="C829" s="167"/>
      <c r="D829" s="103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5"/>
      <c r="T829" s="105"/>
    </row>
    <row r="830" spans="1:20" ht="13.2">
      <c r="A830" s="166"/>
      <c r="B830" s="166"/>
      <c r="C830" s="167"/>
      <c r="D830" s="103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5"/>
      <c r="T830" s="105"/>
    </row>
    <row r="831" spans="1:20" ht="13.2">
      <c r="A831" s="166"/>
      <c r="B831" s="166"/>
      <c r="C831" s="167"/>
      <c r="D831" s="103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5"/>
      <c r="T831" s="105"/>
    </row>
    <row r="832" spans="1:20" ht="13.2">
      <c r="A832" s="166"/>
      <c r="B832" s="166"/>
      <c r="C832" s="167"/>
      <c r="D832" s="103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5"/>
      <c r="T832" s="105"/>
    </row>
    <row r="833" spans="1:20" ht="13.2">
      <c r="A833" s="166"/>
      <c r="B833" s="166"/>
      <c r="C833" s="167"/>
      <c r="D833" s="103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5"/>
      <c r="T833" s="105"/>
    </row>
    <row r="834" spans="1:20" ht="13.2">
      <c r="A834" s="166"/>
      <c r="B834" s="166"/>
      <c r="C834" s="167"/>
      <c r="D834" s="103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5"/>
      <c r="T834" s="105"/>
    </row>
    <row r="835" spans="1:20" ht="13.2">
      <c r="A835" s="166"/>
      <c r="B835" s="166"/>
      <c r="C835" s="167"/>
      <c r="D835" s="103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5"/>
      <c r="T835" s="105"/>
    </row>
    <row r="836" spans="1:20" ht="13.2">
      <c r="A836" s="166"/>
      <c r="B836" s="166"/>
      <c r="C836" s="167"/>
      <c r="D836" s="103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5"/>
      <c r="T836" s="105"/>
    </row>
    <row r="837" spans="1:20" ht="13.2">
      <c r="A837" s="166"/>
      <c r="B837" s="166"/>
      <c r="C837" s="167"/>
      <c r="D837" s="103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5"/>
      <c r="T837" s="105"/>
    </row>
    <row r="838" spans="1:20" ht="13.2">
      <c r="A838" s="166"/>
      <c r="B838" s="166"/>
      <c r="C838" s="167"/>
      <c r="D838" s="103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5"/>
      <c r="T838" s="105"/>
    </row>
    <row r="839" spans="1:20" ht="13.2">
      <c r="A839" s="166"/>
      <c r="B839" s="166"/>
      <c r="C839" s="167"/>
      <c r="D839" s="103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5"/>
      <c r="T839" s="105"/>
    </row>
    <row r="840" spans="1:20" ht="13.2">
      <c r="A840" s="166"/>
      <c r="B840" s="166"/>
      <c r="C840" s="167"/>
      <c r="D840" s="103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5"/>
      <c r="T840" s="105"/>
    </row>
    <row r="841" spans="1:20" ht="13.2">
      <c r="A841" s="166"/>
      <c r="B841" s="166"/>
      <c r="C841" s="167"/>
      <c r="D841" s="103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5"/>
      <c r="T841" s="105"/>
    </row>
    <row r="842" spans="1:20" ht="13.2">
      <c r="A842" s="166"/>
      <c r="B842" s="166"/>
      <c r="C842" s="167"/>
      <c r="D842" s="103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5"/>
      <c r="T842" s="105"/>
    </row>
    <row r="843" spans="1:20" ht="13.2">
      <c r="A843" s="166"/>
      <c r="B843" s="166"/>
      <c r="C843" s="167"/>
      <c r="D843" s="103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5"/>
      <c r="T843" s="105"/>
    </row>
    <row r="844" spans="1:20" ht="13.2">
      <c r="A844" s="166"/>
      <c r="B844" s="166"/>
      <c r="C844" s="167"/>
      <c r="D844" s="103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5"/>
      <c r="T844" s="105"/>
    </row>
    <row r="845" spans="1:20" ht="13.2">
      <c r="A845" s="166"/>
      <c r="B845" s="166"/>
      <c r="C845" s="167"/>
      <c r="D845" s="103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5"/>
      <c r="T845" s="105"/>
    </row>
    <row r="846" spans="1:20" ht="13.2">
      <c r="A846" s="166"/>
      <c r="B846" s="166"/>
      <c r="C846" s="167"/>
      <c r="D846" s="103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5"/>
      <c r="T846" s="105"/>
    </row>
    <row r="847" spans="1:20" ht="13.2">
      <c r="A847" s="166"/>
      <c r="B847" s="166"/>
      <c r="C847" s="167"/>
      <c r="D847" s="103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5"/>
      <c r="T847" s="105"/>
    </row>
    <row r="848" spans="1:20" ht="13.2">
      <c r="A848" s="166"/>
      <c r="B848" s="166"/>
      <c r="C848" s="167"/>
      <c r="D848" s="103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5"/>
      <c r="T848" s="105"/>
    </row>
    <row r="849" spans="1:20" ht="13.2">
      <c r="A849" s="166"/>
      <c r="B849" s="166"/>
      <c r="C849" s="167"/>
      <c r="D849" s="103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5"/>
      <c r="T849" s="105"/>
    </row>
    <row r="850" spans="1:20" ht="13.2">
      <c r="A850" s="166"/>
      <c r="B850" s="166"/>
      <c r="C850" s="167"/>
      <c r="D850" s="103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5"/>
      <c r="T850" s="105"/>
    </row>
    <row r="851" spans="1:20" ht="13.2">
      <c r="A851" s="166"/>
      <c r="B851" s="166"/>
      <c r="C851" s="167"/>
      <c r="D851" s="103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5"/>
      <c r="T851" s="105"/>
    </row>
    <row r="852" spans="1:20" ht="13.2">
      <c r="A852" s="166"/>
      <c r="B852" s="166"/>
      <c r="C852" s="167"/>
      <c r="D852" s="103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5"/>
      <c r="T852" s="105"/>
    </row>
    <row r="853" spans="1:20" ht="13.2">
      <c r="A853" s="166"/>
      <c r="B853" s="166"/>
      <c r="C853" s="167"/>
      <c r="D853" s="103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5"/>
      <c r="T853" s="105"/>
    </row>
    <row r="854" spans="1:20" ht="13.2">
      <c r="A854" s="166"/>
      <c r="B854" s="166"/>
      <c r="C854" s="167"/>
      <c r="D854" s="103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5"/>
      <c r="T854" s="105"/>
    </row>
    <row r="855" spans="1:20" ht="13.2">
      <c r="A855" s="166"/>
      <c r="B855" s="166"/>
      <c r="C855" s="167"/>
      <c r="D855" s="103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5"/>
      <c r="T855" s="105"/>
    </row>
    <row r="856" spans="1:20" ht="13.2">
      <c r="A856" s="166"/>
      <c r="B856" s="166"/>
      <c r="C856" s="167"/>
      <c r="D856" s="103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5"/>
      <c r="T856" s="105"/>
    </row>
    <row r="857" spans="1:20" ht="13.2">
      <c r="A857" s="166"/>
      <c r="B857" s="166"/>
      <c r="C857" s="167"/>
      <c r="D857" s="103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5"/>
      <c r="T857" s="105"/>
    </row>
    <row r="858" spans="1:20" ht="13.2">
      <c r="A858" s="166"/>
      <c r="B858" s="166"/>
      <c r="C858" s="167"/>
      <c r="D858" s="103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5"/>
      <c r="T858" s="105"/>
    </row>
    <row r="859" spans="1:20" ht="13.2">
      <c r="A859" s="166"/>
      <c r="B859" s="166"/>
      <c r="C859" s="167"/>
      <c r="D859" s="103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5"/>
      <c r="T859" s="105"/>
    </row>
    <row r="860" spans="1:20" ht="13.2">
      <c r="A860" s="166"/>
      <c r="B860" s="166"/>
      <c r="C860" s="167"/>
      <c r="D860" s="103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5"/>
      <c r="T860" s="105"/>
    </row>
    <row r="861" spans="1:20" ht="13.2">
      <c r="A861" s="166"/>
      <c r="B861" s="166"/>
      <c r="C861" s="167"/>
      <c r="D861" s="103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5"/>
      <c r="T861" s="105"/>
    </row>
    <row r="862" spans="1:20" ht="13.2">
      <c r="A862" s="166"/>
      <c r="B862" s="166"/>
      <c r="C862" s="167"/>
      <c r="D862" s="103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5"/>
      <c r="T862" s="105"/>
    </row>
    <row r="863" spans="1:20" ht="13.2">
      <c r="A863" s="166"/>
      <c r="B863" s="166"/>
      <c r="C863" s="167"/>
      <c r="D863" s="103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5"/>
      <c r="T863" s="105"/>
    </row>
    <row r="864" spans="1:20" ht="13.2">
      <c r="A864" s="166"/>
      <c r="B864" s="166"/>
      <c r="C864" s="167"/>
      <c r="D864" s="103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5"/>
      <c r="T864" s="105"/>
    </row>
    <row r="865" spans="1:20" ht="13.2">
      <c r="A865" s="166"/>
      <c r="B865" s="166"/>
      <c r="C865" s="167"/>
      <c r="D865" s="103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5"/>
      <c r="T865" s="105"/>
    </row>
    <row r="866" spans="1:20" ht="13.2">
      <c r="A866" s="166"/>
      <c r="B866" s="166"/>
      <c r="C866" s="167"/>
      <c r="D866" s="103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5"/>
      <c r="T866" s="105"/>
    </row>
    <row r="867" spans="1:20" ht="13.2">
      <c r="A867" s="166"/>
      <c r="B867" s="166"/>
      <c r="C867" s="167"/>
      <c r="D867" s="103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5"/>
      <c r="T867" s="105"/>
    </row>
    <row r="868" spans="1:20" ht="13.2">
      <c r="A868" s="166"/>
      <c r="B868" s="166"/>
      <c r="C868" s="167"/>
      <c r="D868" s="103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5"/>
      <c r="T868" s="105"/>
    </row>
    <row r="869" spans="1:20" ht="13.2">
      <c r="A869" s="166"/>
      <c r="B869" s="166"/>
      <c r="C869" s="167"/>
      <c r="D869" s="103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5"/>
      <c r="T869" s="105"/>
    </row>
    <row r="870" spans="1:20" ht="13.2">
      <c r="A870" s="166"/>
      <c r="B870" s="166"/>
      <c r="C870" s="167"/>
      <c r="D870" s="103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5"/>
      <c r="T870" s="105"/>
    </row>
    <row r="871" spans="1:20" ht="13.2">
      <c r="A871" s="166"/>
      <c r="B871" s="166"/>
      <c r="C871" s="167"/>
      <c r="D871" s="103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5"/>
      <c r="T871" s="105"/>
    </row>
    <row r="872" spans="1:20" ht="13.2">
      <c r="A872" s="166"/>
      <c r="B872" s="166"/>
      <c r="C872" s="167"/>
      <c r="D872" s="103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5"/>
      <c r="T872" s="105"/>
    </row>
    <row r="873" spans="1:20" ht="13.2">
      <c r="A873" s="166"/>
      <c r="B873" s="166"/>
      <c r="C873" s="167"/>
      <c r="D873" s="103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5"/>
      <c r="T873" s="105"/>
    </row>
    <row r="874" spans="1:20" ht="13.2">
      <c r="A874" s="166"/>
      <c r="B874" s="166"/>
      <c r="C874" s="167"/>
      <c r="D874" s="103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5"/>
      <c r="T874" s="105"/>
    </row>
    <row r="875" spans="1:20" ht="13.2">
      <c r="A875" s="166"/>
      <c r="B875" s="166"/>
      <c r="C875" s="167"/>
      <c r="D875" s="103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5"/>
      <c r="T875" s="105"/>
    </row>
    <row r="876" spans="1:20" ht="13.2">
      <c r="A876" s="166"/>
      <c r="B876" s="166"/>
      <c r="C876" s="167"/>
      <c r="D876" s="103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5"/>
      <c r="T876" s="105"/>
    </row>
    <row r="877" spans="1:20" ht="13.2">
      <c r="A877" s="166"/>
      <c r="B877" s="166"/>
      <c r="C877" s="167"/>
      <c r="D877" s="103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5"/>
      <c r="T877" s="105"/>
    </row>
    <row r="878" spans="1:20" ht="13.2">
      <c r="A878" s="166"/>
      <c r="B878" s="166"/>
      <c r="C878" s="167"/>
      <c r="D878" s="103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5"/>
      <c r="T878" s="105"/>
    </row>
    <row r="879" spans="1:20" ht="13.2">
      <c r="A879" s="166"/>
      <c r="B879" s="166"/>
      <c r="C879" s="167"/>
      <c r="D879" s="103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5"/>
      <c r="T879" s="105"/>
    </row>
    <row r="880" spans="1:20" ht="13.2">
      <c r="A880" s="166"/>
      <c r="B880" s="166"/>
      <c r="C880" s="167"/>
      <c r="D880" s="103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5"/>
      <c r="T880" s="105"/>
    </row>
    <row r="881" spans="1:20" ht="13.2">
      <c r="A881" s="166"/>
      <c r="B881" s="166"/>
      <c r="C881" s="167"/>
      <c r="D881" s="103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5"/>
      <c r="T881" s="105"/>
    </row>
    <row r="882" spans="1:20" ht="13.2">
      <c r="A882" s="166"/>
      <c r="B882" s="166"/>
      <c r="C882" s="167"/>
      <c r="D882" s="103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5"/>
      <c r="T882" s="105"/>
    </row>
    <row r="883" spans="1:20" ht="13.2">
      <c r="A883" s="166"/>
      <c r="B883" s="166"/>
      <c r="C883" s="167"/>
      <c r="D883" s="103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5"/>
      <c r="T883" s="105"/>
    </row>
    <row r="884" spans="1:20" ht="13.2">
      <c r="A884" s="166"/>
      <c r="B884" s="166"/>
      <c r="C884" s="167"/>
      <c r="D884" s="103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5"/>
      <c r="T884" s="105"/>
    </row>
    <row r="885" spans="1:20" ht="13.2">
      <c r="A885" s="166"/>
      <c r="B885" s="166"/>
      <c r="C885" s="167"/>
      <c r="D885" s="103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5"/>
      <c r="T885" s="105"/>
    </row>
    <row r="886" spans="1:20" ht="13.2">
      <c r="A886" s="166"/>
      <c r="B886" s="166"/>
      <c r="C886" s="167"/>
      <c r="D886" s="103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5"/>
      <c r="T886" s="105"/>
    </row>
    <row r="887" spans="1:20" ht="13.2">
      <c r="A887" s="166"/>
      <c r="B887" s="166"/>
      <c r="C887" s="167"/>
      <c r="D887" s="103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5"/>
      <c r="T887" s="105"/>
    </row>
    <row r="888" spans="1:20" ht="13.2">
      <c r="A888" s="166"/>
      <c r="B888" s="166"/>
      <c r="C888" s="167"/>
      <c r="D888" s="103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5"/>
      <c r="T888" s="105"/>
    </row>
    <row r="889" spans="1:20" ht="13.2">
      <c r="A889" s="166"/>
      <c r="B889" s="166"/>
      <c r="C889" s="167"/>
      <c r="D889" s="103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5"/>
      <c r="T889" s="105"/>
    </row>
    <row r="890" spans="1:20" ht="13.2">
      <c r="A890" s="166"/>
      <c r="B890" s="166"/>
      <c r="C890" s="167"/>
      <c r="D890" s="103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5"/>
      <c r="T890" s="105"/>
    </row>
    <row r="891" spans="1:20" ht="13.2">
      <c r="A891" s="166"/>
      <c r="B891" s="166"/>
      <c r="C891" s="167"/>
      <c r="D891" s="103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5"/>
      <c r="T891" s="105"/>
    </row>
    <row r="892" spans="1:20" ht="13.2">
      <c r="A892" s="166"/>
      <c r="B892" s="166"/>
      <c r="C892" s="167"/>
      <c r="D892" s="103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5"/>
      <c r="T892" s="105"/>
    </row>
    <row r="893" spans="1:20" ht="13.2">
      <c r="A893" s="166"/>
      <c r="B893" s="166"/>
      <c r="C893" s="167"/>
      <c r="D893" s="103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5"/>
      <c r="T893" s="105"/>
    </row>
    <row r="894" spans="1:20" ht="13.2">
      <c r="A894" s="166"/>
      <c r="B894" s="166"/>
      <c r="C894" s="167"/>
      <c r="D894" s="103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5"/>
      <c r="T894" s="105"/>
    </row>
    <row r="895" spans="1:20" ht="13.2">
      <c r="A895" s="166"/>
      <c r="B895" s="166"/>
      <c r="C895" s="167"/>
      <c r="D895" s="103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5"/>
      <c r="T895" s="105"/>
    </row>
    <row r="896" spans="1:20" ht="13.2">
      <c r="A896" s="166"/>
      <c r="B896" s="166"/>
      <c r="C896" s="167"/>
      <c r="D896" s="103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5"/>
      <c r="T896" s="105"/>
    </row>
    <row r="897" spans="1:20" ht="13.2">
      <c r="A897" s="166"/>
      <c r="B897" s="166"/>
      <c r="C897" s="167"/>
      <c r="D897" s="103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5"/>
      <c r="T897" s="105"/>
    </row>
    <row r="898" spans="1:20" ht="13.2">
      <c r="A898" s="166"/>
      <c r="B898" s="166"/>
      <c r="C898" s="167"/>
      <c r="D898" s="103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5"/>
      <c r="T898" s="105"/>
    </row>
    <row r="899" spans="1:20" ht="13.2">
      <c r="A899" s="166"/>
      <c r="B899" s="166"/>
      <c r="C899" s="167"/>
      <c r="D899" s="103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5"/>
      <c r="T899" s="105"/>
    </row>
    <row r="900" spans="1:20" ht="13.2">
      <c r="A900" s="166"/>
      <c r="B900" s="166"/>
      <c r="C900" s="167"/>
      <c r="D900" s="103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5"/>
      <c r="T900" s="105"/>
    </row>
    <row r="901" spans="1:20" ht="13.2">
      <c r="A901" s="166"/>
      <c r="B901" s="166"/>
      <c r="C901" s="167"/>
      <c r="D901" s="103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5"/>
      <c r="T901" s="105"/>
    </row>
    <row r="902" spans="1:20" ht="13.2">
      <c r="A902" s="166"/>
      <c r="B902" s="166"/>
      <c r="C902" s="167"/>
      <c r="D902" s="103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5"/>
      <c r="T902" s="105"/>
    </row>
    <row r="903" spans="1:20" ht="13.2">
      <c r="A903" s="166"/>
      <c r="B903" s="166"/>
      <c r="C903" s="167"/>
      <c r="D903" s="103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5"/>
      <c r="T903" s="105"/>
    </row>
    <row r="904" spans="1:20" ht="13.2">
      <c r="A904" s="166"/>
      <c r="B904" s="166"/>
      <c r="C904" s="167"/>
      <c r="D904" s="103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5"/>
      <c r="T904" s="105"/>
    </row>
    <row r="905" spans="1:20" ht="13.2">
      <c r="A905" s="166"/>
      <c r="B905" s="166"/>
      <c r="C905" s="167"/>
      <c r="D905" s="103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5"/>
      <c r="T905" s="105"/>
    </row>
    <row r="906" spans="1:20" ht="13.2">
      <c r="A906" s="166"/>
      <c r="B906" s="166"/>
      <c r="C906" s="167"/>
      <c r="D906" s="103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5"/>
      <c r="T906" s="105"/>
    </row>
    <row r="907" spans="1:20" ht="13.2">
      <c r="A907" s="166"/>
      <c r="B907" s="166"/>
      <c r="C907" s="167"/>
      <c r="D907" s="103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5"/>
      <c r="T907" s="105"/>
    </row>
    <row r="908" spans="1:20" ht="13.2">
      <c r="A908" s="166"/>
      <c r="B908" s="166"/>
      <c r="C908" s="167"/>
      <c r="D908" s="103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5"/>
      <c r="T908" s="105"/>
    </row>
    <row r="909" spans="1:20" ht="13.2">
      <c r="A909" s="166"/>
      <c r="B909" s="166"/>
      <c r="C909" s="167"/>
      <c r="D909" s="103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5"/>
      <c r="T909" s="105"/>
    </row>
    <row r="910" spans="1:20" ht="13.2">
      <c r="A910" s="166"/>
      <c r="B910" s="166"/>
      <c r="C910" s="167"/>
      <c r="D910" s="103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5"/>
      <c r="T910" s="105"/>
    </row>
    <row r="911" spans="1:20" ht="13.2">
      <c r="A911" s="166"/>
      <c r="B911" s="166"/>
      <c r="C911" s="167"/>
      <c r="D911" s="103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5"/>
      <c r="T911" s="105"/>
    </row>
    <row r="912" spans="1:20" ht="13.2">
      <c r="A912" s="166"/>
      <c r="B912" s="166"/>
      <c r="C912" s="167"/>
      <c r="D912" s="103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5"/>
      <c r="T912" s="105"/>
    </row>
    <row r="913" spans="1:20" ht="13.2">
      <c r="A913" s="166"/>
      <c r="B913" s="166"/>
      <c r="C913" s="167"/>
      <c r="D913" s="103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5"/>
      <c r="T913" s="105"/>
    </row>
    <row r="914" spans="1:20" ht="13.2">
      <c r="A914" s="166"/>
      <c r="B914" s="166"/>
      <c r="C914" s="167"/>
      <c r="D914" s="103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5"/>
      <c r="T914" s="105"/>
    </row>
    <row r="915" spans="1:20" ht="13.2">
      <c r="A915" s="166"/>
      <c r="B915" s="166"/>
      <c r="C915" s="167"/>
      <c r="D915" s="103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5"/>
      <c r="T915" s="105"/>
    </row>
    <row r="916" spans="1:20" ht="13.2">
      <c r="A916" s="166"/>
      <c r="B916" s="166"/>
      <c r="C916" s="167"/>
      <c r="D916" s="103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5"/>
      <c r="T916" s="105"/>
    </row>
    <row r="917" spans="1:20" ht="13.2">
      <c r="A917" s="166"/>
      <c r="B917" s="166"/>
      <c r="C917" s="167"/>
      <c r="D917" s="103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5"/>
      <c r="T917" s="105"/>
    </row>
    <row r="918" spans="1:20" ht="13.2">
      <c r="A918" s="166"/>
      <c r="B918" s="166"/>
      <c r="C918" s="167"/>
      <c r="D918" s="103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5"/>
      <c r="T918" s="105"/>
    </row>
    <row r="919" spans="1:20" ht="13.2">
      <c r="A919" s="166"/>
      <c r="B919" s="166"/>
      <c r="C919" s="167"/>
      <c r="D919" s="103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5"/>
      <c r="T919" s="105"/>
    </row>
    <row r="920" spans="1:20" ht="13.2">
      <c r="A920" s="166"/>
      <c r="B920" s="166"/>
      <c r="C920" s="167"/>
      <c r="D920" s="103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5"/>
      <c r="T920" s="105"/>
    </row>
    <row r="921" spans="1:20" ht="13.2">
      <c r="A921" s="166"/>
      <c r="B921" s="166"/>
      <c r="C921" s="167"/>
      <c r="D921" s="103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5"/>
      <c r="T921" s="105"/>
    </row>
    <row r="922" spans="1:20" ht="13.2">
      <c r="A922" s="166"/>
      <c r="B922" s="166"/>
      <c r="C922" s="167"/>
      <c r="D922" s="103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5"/>
      <c r="T922" s="105"/>
    </row>
    <row r="923" spans="1:20" ht="13.2">
      <c r="A923" s="166"/>
      <c r="B923" s="166"/>
      <c r="C923" s="167"/>
      <c r="D923" s="103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5"/>
      <c r="T923" s="105"/>
    </row>
    <row r="924" spans="1:20" ht="13.2">
      <c r="A924" s="166"/>
      <c r="B924" s="166"/>
      <c r="C924" s="167"/>
      <c r="D924" s="103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5"/>
      <c r="T924" s="105"/>
    </row>
    <row r="925" spans="1:20" ht="13.2">
      <c r="A925" s="166"/>
      <c r="B925" s="166"/>
      <c r="C925" s="167"/>
      <c r="D925" s="103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5"/>
      <c r="T925" s="105"/>
    </row>
    <row r="926" spans="1:20" ht="13.2">
      <c r="A926" s="166"/>
      <c r="B926" s="166"/>
      <c r="C926" s="167"/>
      <c r="D926" s="103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5"/>
      <c r="T926" s="105"/>
    </row>
    <row r="927" spans="1:20" ht="13.2">
      <c r="A927" s="166"/>
      <c r="B927" s="166"/>
      <c r="C927" s="167"/>
      <c r="D927" s="103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5"/>
      <c r="T927" s="105"/>
    </row>
    <row r="928" spans="1:20" ht="13.2">
      <c r="A928" s="166"/>
      <c r="B928" s="166"/>
      <c r="C928" s="167"/>
      <c r="D928" s="103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5"/>
      <c r="T928" s="105"/>
    </row>
    <row r="929" spans="1:20" ht="13.2">
      <c r="A929" s="166"/>
      <c r="B929" s="166"/>
      <c r="C929" s="167"/>
      <c r="D929" s="103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5"/>
      <c r="T929" s="105"/>
    </row>
    <row r="930" spans="1:20" ht="13.2">
      <c r="A930" s="166"/>
      <c r="B930" s="166"/>
      <c r="C930" s="167"/>
      <c r="D930" s="103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5"/>
      <c r="T930" s="105"/>
    </row>
    <row r="931" spans="1:20" ht="13.2">
      <c r="A931" s="166"/>
      <c r="B931" s="166"/>
      <c r="C931" s="167"/>
      <c r="D931" s="103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5"/>
      <c r="T931" s="105"/>
    </row>
    <row r="932" spans="1:20" ht="13.2">
      <c r="A932" s="166"/>
      <c r="B932" s="166"/>
      <c r="C932" s="167"/>
      <c r="D932" s="103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5"/>
      <c r="T932" s="105"/>
    </row>
    <row r="933" spans="1:20" ht="13.2">
      <c r="A933" s="166"/>
      <c r="B933" s="166"/>
      <c r="C933" s="167"/>
      <c r="D933" s="103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5"/>
      <c r="T933" s="105"/>
    </row>
    <row r="934" spans="1:20" ht="13.2">
      <c r="A934" s="166"/>
      <c r="B934" s="166"/>
      <c r="C934" s="167"/>
      <c r="D934" s="103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5"/>
      <c r="T934" s="105"/>
    </row>
    <row r="935" spans="1:20" ht="13.2">
      <c r="A935" s="166"/>
      <c r="B935" s="166"/>
      <c r="C935" s="167"/>
      <c r="D935" s="103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5"/>
      <c r="T935" s="105"/>
    </row>
    <row r="936" spans="1:20" ht="13.2">
      <c r="A936" s="166"/>
      <c r="B936" s="166"/>
      <c r="C936" s="167"/>
      <c r="D936" s="103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5"/>
      <c r="T936" s="105"/>
    </row>
    <row r="937" spans="1:20" ht="13.2">
      <c r="A937" s="166"/>
      <c r="B937" s="166"/>
      <c r="C937" s="167"/>
      <c r="D937" s="103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5"/>
      <c r="T937" s="105"/>
    </row>
    <row r="938" spans="1:20" ht="13.2">
      <c r="A938" s="166"/>
      <c r="B938" s="166"/>
      <c r="C938" s="167"/>
      <c r="D938" s="103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5"/>
      <c r="T938" s="105"/>
    </row>
    <row r="939" spans="1:20" ht="13.2">
      <c r="A939" s="166"/>
      <c r="B939" s="166"/>
      <c r="C939" s="167"/>
      <c r="D939" s="103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5"/>
      <c r="T939" s="105"/>
    </row>
    <row r="940" spans="1:20" ht="13.2">
      <c r="A940" s="166"/>
      <c r="B940" s="166"/>
      <c r="C940" s="167"/>
      <c r="D940" s="103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5"/>
      <c r="T940" s="105"/>
    </row>
    <row r="941" spans="1:20" ht="13.2">
      <c r="A941" s="166"/>
      <c r="B941" s="166"/>
      <c r="C941" s="167"/>
      <c r="D941" s="103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5"/>
      <c r="T941" s="105"/>
    </row>
    <row r="942" spans="1:20" ht="13.2">
      <c r="A942" s="166"/>
      <c r="B942" s="166"/>
      <c r="C942" s="167"/>
      <c r="D942" s="103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5"/>
      <c r="T942" s="105"/>
    </row>
    <row r="943" spans="1:20" ht="13.2">
      <c r="A943" s="166"/>
      <c r="B943" s="166"/>
      <c r="C943" s="167"/>
      <c r="D943" s="103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5"/>
      <c r="T943" s="105"/>
    </row>
    <row r="944" spans="1:20" ht="13.2">
      <c r="A944" s="166"/>
      <c r="B944" s="166"/>
      <c r="C944" s="167"/>
      <c r="D944" s="103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5"/>
      <c r="T944" s="105"/>
    </row>
    <row r="945" spans="1:20" ht="13.2">
      <c r="A945" s="166"/>
      <c r="B945" s="166"/>
      <c r="C945" s="167"/>
      <c r="D945" s="103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5"/>
      <c r="T945" s="105"/>
    </row>
    <row r="946" spans="1:20" ht="13.2">
      <c r="A946" s="166"/>
      <c r="B946" s="166"/>
      <c r="C946" s="167"/>
      <c r="D946" s="103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5"/>
      <c r="T946" s="105"/>
    </row>
    <row r="947" spans="1:20" ht="13.2">
      <c r="A947" s="166"/>
      <c r="B947" s="166"/>
      <c r="C947" s="167"/>
      <c r="D947" s="103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5"/>
      <c r="T947" s="105"/>
    </row>
    <row r="948" spans="1:20" ht="13.2">
      <c r="A948" s="166"/>
      <c r="B948" s="166"/>
      <c r="C948" s="167"/>
      <c r="D948" s="103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5"/>
      <c r="T948" s="105"/>
    </row>
    <row r="949" spans="1:20" ht="13.2">
      <c r="A949" s="166"/>
      <c r="B949" s="166"/>
      <c r="C949" s="167"/>
      <c r="D949" s="103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5"/>
      <c r="T949" s="105"/>
    </row>
    <row r="950" spans="1:20" ht="13.2">
      <c r="A950" s="166"/>
      <c r="B950" s="166"/>
      <c r="C950" s="167"/>
      <c r="D950" s="103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5"/>
      <c r="T950" s="105"/>
    </row>
    <row r="951" spans="1:20" ht="13.2">
      <c r="A951" s="166"/>
      <c r="B951" s="166"/>
      <c r="C951" s="167"/>
      <c r="D951" s="103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5"/>
      <c r="T951" s="105"/>
    </row>
    <row r="952" spans="1:20" ht="13.2">
      <c r="A952" s="166"/>
      <c r="B952" s="166"/>
      <c r="C952" s="167"/>
      <c r="D952" s="103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5"/>
      <c r="T952" s="105"/>
    </row>
    <row r="953" spans="1:20" ht="13.2">
      <c r="A953" s="166"/>
      <c r="B953" s="166"/>
      <c r="C953" s="167"/>
      <c r="D953" s="103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5"/>
      <c r="T953" s="105"/>
    </row>
    <row r="954" spans="1:20" ht="13.2">
      <c r="A954" s="166"/>
      <c r="B954" s="166"/>
      <c r="C954" s="167"/>
      <c r="D954" s="103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5"/>
      <c r="T954" s="105"/>
    </row>
    <row r="955" spans="1:20" ht="13.2">
      <c r="A955" s="166"/>
      <c r="B955" s="166"/>
      <c r="C955" s="167"/>
      <c r="D955" s="103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5"/>
      <c r="T955" s="105"/>
    </row>
    <row r="956" spans="1:20" ht="13.2">
      <c r="A956" s="166"/>
      <c r="B956" s="166"/>
      <c r="C956" s="167"/>
      <c r="D956" s="103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5"/>
      <c r="T956" s="105"/>
    </row>
    <row r="957" spans="1:20" ht="13.2">
      <c r="A957" s="166"/>
      <c r="B957" s="166"/>
      <c r="C957" s="167"/>
      <c r="D957" s="103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5"/>
      <c r="T957" s="105"/>
    </row>
    <row r="958" spans="1:20" ht="13.2">
      <c r="A958" s="166"/>
      <c r="B958" s="166"/>
      <c r="C958" s="167"/>
      <c r="D958" s="103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5"/>
      <c r="T958" s="105"/>
    </row>
    <row r="959" spans="1:20" ht="13.2">
      <c r="A959" s="166"/>
      <c r="B959" s="166"/>
      <c r="C959" s="167"/>
      <c r="D959" s="103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5"/>
      <c r="T959" s="105"/>
    </row>
    <row r="960" spans="1:20" ht="13.2">
      <c r="A960" s="166"/>
      <c r="B960" s="166"/>
      <c r="C960" s="167"/>
      <c r="D960" s="103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5"/>
      <c r="T960" s="105"/>
    </row>
    <row r="961" spans="1:20" ht="13.2">
      <c r="A961" s="166"/>
      <c r="B961" s="166"/>
      <c r="C961" s="167"/>
      <c r="D961" s="103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5"/>
      <c r="T961" s="105"/>
    </row>
    <row r="962" spans="1:20" ht="13.2">
      <c r="A962" s="166"/>
      <c r="B962" s="166"/>
      <c r="C962" s="167"/>
      <c r="D962" s="103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5"/>
      <c r="T962" s="105"/>
    </row>
    <row r="963" spans="1:20" ht="13.2">
      <c r="A963" s="166"/>
      <c r="B963" s="166"/>
      <c r="C963" s="167"/>
      <c r="D963" s="103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5"/>
      <c r="T963" s="105"/>
    </row>
    <row r="964" spans="1:20" ht="13.2">
      <c r="A964" s="166"/>
      <c r="B964" s="166"/>
      <c r="C964" s="167"/>
      <c r="D964" s="103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5"/>
      <c r="T964" s="105"/>
    </row>
    <row r="965" spans="1:20" ht="13.2">
      <c r="A965" s="166"/>
      <c r="B965" s="166"/>
      <c r="C965" s="167"/>
      <c r="D965" s="103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5"/>
      <c r="T965" s="105"/>
    </row>
    <row r="966" spans="1:20" ht="13.2">
      <c r="A966" s="166"/>
      <c r="B966" s="166"/>
      <c r="C966" s="167"/>
      <c r="D966" s="103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5"/>
      <c r="T966" s="105"/>
    </row>
    <row r="967" spans="1:20" ht="13.2">
      <c r="A967" s="166"/>
      <c r="B967" s="166"/>
      <c r="C967" s="167"/>
      <c r="D967" s="103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5"/>
      <c r="T967" s="105"/>
    </row>
    <row r="968" spans="1:20" ht="13.2">
      <c r="A968" s="166"/>
      <c r="B968" s="166"/>
      <c r="C968" s="167"/>
      <c r="D968" s="103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5"/>
      <c r="T968" s="105"/>
    </row>
    <row r="969" spans="1:20" ht="13.2">
      <c r="A969" s="166"/>
      <c r="B969" s="166"/>
      <c r="C969" s="167"/>
      <c r="D969" s="103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5"/>
      <c r="T969" s="105"/>
    </row>
    <row r="970" spans="1:20" ht="13.2">
      <c r="A970" s="166"/>
      <c r="B970" s="166"/>
      <c r="C970" s="167"/>
      <c r="D970" s="103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5"/>
      <c r="T970" s="105"/>
    </row>
    <row r="971" spans="1:20" ht="13.2">
      <c r="A971" s="166"/>
      <c r="B971" s="166"/>
      <c r="C971" s="167"/>
      <c r="D971" s="103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5"/>
      <c r="T971" s="105"/>
    </row>
    <row r="972" spans="1:20" ht="13.2">
      <c r="A972" s="166"/>
      <c r="B972" s="166"/>
      <c r="C972" s="167"/>
      <c r="D972" s="103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5"/>
      <c r="T972" s="105"/>
    </row>
    <row r="973" spans="1:20" ht="13.2">
      <c r="A973" s="166"/>
      <c r="B973" s="166"/>
      <c r="C973" s="167"/>
      <c r="D973" s="103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5"/>
      <c r="T973" s="105"/>
    </row>
    <row r="974" spans="1:20" ht="13.2">
      <c r="A974" s="166"/>
      <c r="B974" s="166"/>
      <c r="C974" s="167"/>
      <c r="D974" s="103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5"/>
      <c r="T974" s="105"/>
    </row>
    <row r="975" spans="1:20" ht="13.2">
      <c r="A975" s="166"/>
      <c r="B975" s="166"/>
      <c r="C975" s="167"/>
      <c r="D975" s="103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5"/>
      <c r="T975" s="105"/>
    </row>
    <row r="976" spans="1:20" ht="13.2">
      <c r="A976" s="166"/>
      <c r="B976" s="166"/>
      <c r="C976" s="167"/>
      <c r="D976" s="103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5"/>
      <c r="T976" s="105"/>
    </row>
    <row r="977" spans="1:20" ht="13.2">
      <c r="A977" s="166"/>
      <c r="B977" s="166"/>
      <c r="C977" s="167"/>
      <c r="D977" s="103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5"/>
      <c r="T977" s="105"/>
    </row>
    <row r="978" spans="1:20" ht="13.2">
      <c r="A978" s="166"/>
      <c r="B978" s="166"/>
      <c r="C978" s="167"/>
      <c r="D978" s="103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5"/>
      <c r="T978" s="105"/>
    </row>
    <row r="979" spans="1:20" ht="13.2">
      <c r="A979" s="166"/>
      <c r="B979" s="166"/>
      <c r="C979" s="167"/>
      <c r="D979" s="103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5"/>
      <c r="T979" s="105"/>
    </row>
    <row r="980" spans="1:20" ht="13.2">
      <c r="A980" s="166"/>
      <c r="B980" s="166"/>
      <c r="C980" s="167"/>
      <c r="D980" s="103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5"/>
      <c r="T980" s="105"/>
    </row>
    <row r="981" spans="1:20" ht="13.2">
      <c r="A981" s="166"/>
      <c r="B981" s="166"/>
      <c r="C981" s="167"/>
      <c r="D981" s="103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5"/>
      <c r="T981" s="105"/>
    </row>
    <row r="982" spans="1:20" ht="13.2">
      <c r="A982" s="166"/>
      <c r="B982" s="166"/>
      <c r="C982" s="167"/>
      <c r="D982" s="103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5"/>
      <c r="T982" s="105"/>
    </row>
    <row r="983" spans="1:20" ht="13.2">
      <c r="A983" s="166"/>
      <c r="B983" s="166"/>
      <c r="C983" s="167"/>
      <c r="D983" s="103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5"/>
      <c r="T983" s="105"/>
    </row>
    <row r="984" spans="1:20" ht="13.2">
      <c r="A984" s="166"/>
      <c r="B984" s="166"/>
      <c r="C984" s="167"/>
      <c r="D984" s="103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5"/>
      <c r="T984" s="105"/>
    </row>
    <row r="985" spans="1:20" ht="13.2">
      <c r="A985" s="166"/>
      <c r="B985" s="166"/>
      <c r="C985" s="167"/>
      <c r="D985" s="103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5"/>
      <c r="T985" s="105"/>
    </row>
    <row r="986" spans="1:20" ht="13.2">
      <c r="A986" s="166"/>
      <c r="B986" s="166"/>
      <c r="C986" s="167"/>
      <c r="D986" s="103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5"/>
      <c r="T986" s="105"/>
    </row>
    <row r="987" spans="1:20" ht="13.2">
      <c r="A987" s="166"/>
      <c r="B987" s="166"/>
      <c r="C987" s="167"/>
      <c r="D987" s="103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5"/>
      <c r="T987" s="105"/>
    </row>
    <row r="988" spans="1:20" ht="13.2">
      <c r="A988" s="166"/>
      <c r="B988" s="166"/>
      <c r="C988" s="167"/>
      <c r="D988" s="103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5"/>
      <c r="T988" s="105"/>
    </row>
    <row r="989" spans="1:20" ht="13.2">
      <c r="A989" s="166"/>
      <c r="B989" s="166"/>
      <c r="C989" s="167"/>
      <c r="D989" s="103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5"/>
      <c r="T989" s="105"/>
    </row>
    <row r="990" spans="1:20" ht="13.2">
      <c r="A990" s="166"/>
      <c r="B990" s="166"/>
      <c r="C990" s="167"/>
      <c r="D990" s="103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5"/>
      <c r="T990" s="105"/>
    </row>
    <row r="991" spans="1:20" ht="13.2">
      <c r="A991" s="166"/>
      <c r="B991" s="166"/>
      <c r="C991" s="167"/>
      <c r="D991" s="103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5"/>
      <c r="T991" s="105"/>
    </row>
    <row r="992" spans="1:20" ht="13.2">
      <c r="A992" s="166"/>
      <c r="B992" s="166"/>
      <c r="C992" s="167"/>
      <c r="D992" s="103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5"/>
      <c r="T992" s="105"/>
    </row>
    <row r="993" spans="1:20" ht="13.2">
      <c r="A993" s="166"/>
      <c r="B993" s="166"/>
      <c r="C993" s="167"/>
      <c r="D993" s="103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5"/>
      <c r="T993" s="105"/>
    </row>
    <row r="994" spans="1:20" ht="13.2">
      <c r="A994" s="166"/>
      <c r="B994" s="166"/>
      <c r="C994" s="167"/>
      <c r="D994" s="103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5"/>
      <c r="T994" s="105"/>
    </row>
    <row r="995" spans="1:20" ht="13.2">
      <c r="A995" s="166"/>
      <c r="B995" s="166"/>
      <c r="C995" s="167"/>
      <c r="D995" s="103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5"/>
      <c r="T995" s="105"/>
    </row>
    <row r="996" spans="1:20" ht="13.2">
      <c r="A996" s="166"/>
      <c r="B996" s="166"/>
      <c r="C996" s="167"/>
      <c r="D996" s="103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5"/>
      <c r="T996" s="105"/>
    </row>
    <row r="997" spans="1:20" ht="13.2">
      <c r="A997" s="166"/>
      <c r="B997" s="166"/>
      <c r="C997" s="167"/>
      <c r="D997" s="103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5"/>
      <c r="T997" s="105"/>
    </row>
    <row r="998" spans="1:20" ht="13.2">
      <c r="A998" s="166"/>
      <c r="B998" s="166"/>
      <c r="C998" s="167"/>
      <c r="D998" s="103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5"/>
      <c r="T998" s="105"/>
    </row>
    <row r="999" spans="1:20" ht="13.2">
      <c r="A999" s="166"/>
      <c r="B999" s="166"/>
      <c r="C999" s="167"/>
      <c r="D999" s="103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5"/>
      <c r="T999" s="105"/>
    </row>
    <row r="1000" spans="1:20" ht="13.2">
      <c r="A1000" s="166"/>
      <c r="B1000" s="166"/>
      <c r="C1000" s="167"/>
      <c r="D1000" s="103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5"/>
      <c r="T1000" s="105"/>
    </row>
    <row r="1001" spans="1:20" ht="13.2">
      <c r="A1001" s="166"/>
      <c r="B1001" s="166"/>
      <c r="C1001" s="167"/>
      <c r="D1001" s="103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5"/>
      <c r="T1001" s="105"/>
    </row>
    <row r="1002" spans="1:20" ht="13.2">
      <c r="A1002" s="166"/>
      <c r="B1002" s="166"/>
      <c r="C1002" s="167"/>
      <c r="D1002" s="103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5"/>
      <c r="T1002" s="105"/>
    </row>
    <row r="1003" spans="1:20" ht="13.2">
      <c r="A1003" s="166"/>
      <c r="B1003" s="166"/>
      <c r="C1003" s="167"/>
      <c r="D1003" s="103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5"/>
      <c r="T1003" s="105"/>
    </row>
    <row r="1004" spans="1:20" ht="13.2">
      <c r="A1004" s="166"/>
      <c r="B1004" s="166"/>
      <c r="C1004" s="167"/>
      <c r="D1004" s="103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5"/>
      <c r="T1004" s="105"/>
    </row>
    <row r="1005" spans="1:20" ht="13.2">
      <c r="A1005" s="166"/>
      <c r="B1005" s="166"/>
      <c r="C1005" s="167"/>
      <c r="D1005" s="103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5"/>
      <c r="T1005" s="105"/>
    </row>
    <row r="1006" spans="1:20" ht="13.2">
      <c r="A1006" s="166"/>
      <c r="B1006" s="166"/>
      <c r="C1006" s="167"/>
      <c r="D1006" s="103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5"/>
      <c r="T1006" s="105"/>
    </row>
    <row r="1007" spans="1:20" ht="13.2">
      <c r="A1007" s="166"/>
      <c r="B1007" s="166"/>
      <c r="C1007" s="167"/>
      <c r="D1007" s="103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5"/>
      <c r="T1007" s="105"/>
    </row>
    <row r="1008" spans="1:20" ht="13.2">
      <c r="A1008" s="166"/>
      <c r="B1008" s="166"/>
      <c r="C1008" s="167"/>
      <c r="D1008" s="103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5"/>
      <c r="T1008" s="105"/>
    </row>
    <row r="1009" spans="1:20" ht="13.2">
      <c r="A1009" s="166"/>
      <c r="B1009" s="166"/>
      <c r="C1009" s="167"/>
      <c r="D1009" s="103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5"/>
      <c r="T1009" s="105"/>
    </row>
    <row r="1010" spans="1:20" ht="13.2">
      <c r="A1010" s="166"/>
      <c r="B1010" s="166"/>
      <c r="C1010" s="167"/>
      <c r="D1010" s="103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5"/>
      <c r="T1010" s="105"/>
    </row>
    <row r="1011" spans="1:20" ht="13.2">
      <c r="A1011" s="166"/>
      <c r="B1011" s="166"/>
      <c r="C1011" s="167"/>
      <c r="D1011" s="103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5"/>
      <c r="T1011" s="105"/>
    </row>
    <row r="1012" spans="1:20" ht="13.2">
      <c r="A1012" s="166"/>
      <c r="B1012" s="166"/>
      <c r="C1012" s="167"/>
      <c r="D1012" s="103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5"/>
      <c r="T1012" s="105"/>
    </row>
    <row r="1013" spans="1:20" ht="13.2">
      <c r="A1013" s="166"/>
      <c r="B1013" s="166"/>
      <c r="C1013" s="167"/>
      <c r="D1013" s="103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5"/>
      <c r="T1013" s="105"/>
    </row>
    <row r="1014" spans="1:20" ht="13.2">
      <c r="A1014" s="166"/>
      <c r="B1014" s="166"/>
      <c r="C1014" s="167"/>
      <c r="D1014" s="103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5"/>
      <c r="T1014" s="105"/>
    </row>
  </sheetData>
  <mergeCells count="14">
    <mergeCell ref="I188:J188"/>
    <mergeCell ref="I190:J190"/>
    <mergeCell ref="D1:R1"/>
    <mergeCell ref="D3:R3"/>
    <mergeCell ref="D16:R16"/>
    <mergeCell ref="D63:R63"/>
    <mergeCell ref="D66:R66"/>
    <mergeCell ref="D69:R69"/>
    <mergeCell ref="D156:R156"/>
    <mergeCell ref="D159:R159"/>
    <mergeCell ref="D167:R167"/>
    <mergeCell ref="D178:R178"/>
    <mergeCell ref="D181:R181"/>
    <mergeCell ref="D184:R18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1031"/>
  <sheetViews>
    <sheetView tabSelected="1" workbookViewId="0">
      <pane ySplit="1" topLeftCell="A2" activePane="bottomLeft" state="frozen"/>
      <selection pane="bottomLeft" sqref="A1:Z81"/>
    </sheetView>
  </sheetViews>
  <sheetFormatPr defaultColWidth="6.6640625" defaultRowHeight="15.75" customHeight="1"/>
  <cols>
    <col min="1" max="1" width="23" style="297" customWidth="1"/>
    <col min="2" max="13" width="6.88671875" style="297" bestFit="1" customWidth="1"/>
    <col min="14" max="14" width="6.88671875" style="314" bestFit="1" customWidth="1"/>
    <col min="15" max="21" width="6.88671875" style="297" bestFit="1" customWidth="1"/>
    <col min="22" max="22" width="6.88671875" style="314" bestFit="1" customWidth="1"/>
    <col min="23" max="23" width="6.88671875" style="297" bestFit="1" customWidth="1"/>
    <col min="24" max="24" width="6.88671875" style="314" bestFit="1" customWidth="1"/>
    <col min="25" max="25" width="6.88671875" style="297" bestFit="1" customWidth="1"/>
    <col min="26" max="26" width="7" style="297" bestFit="1" customWidth="1"/>
    <col min="27" max="16384" width="6.6640625" style="297"/>
  </cols>
  <sheetData>
    <row r="1" spans="1:26" ht="39.6">
      <c r="A1" s="296" t="s">
        <v>434</v>
      </c>
      <c r="B1" s="302" t="s">
        <v>357</v>
      </c>
      <c r="C1" s="302" t="s">
        <v>358</v>
      </c>
      <c r="D1" s="302" t="s">
        <v>359</v>
      </c>
      <c r="E1" s="302" t="s">
        <v>360</v>
      </c>
      <c r="F1" s="302" t="s">
        <v>361</v>
      </c>
      <c r="G1" s="302" t="s">
        <v>362</v>
      </c>
      <c r="H1" s="306" t="s">
        <v>363</v>
      </c>
      <c r="I1" s="306" t="s">
        <v>364</v>
      </c>
      <c r="J1" s="306" t="s">
        <v>365</v>
      </c>
      <c r="K1" s="306" t="s">
        <v>366</v>
      </c>
      <c r="L1" s="302" t="s">
        <v>366</v>
      </c>
      <c r="M1" s="302" t="s">
        <v>367</v>
      </c>
      <c r="N1" s="302" t="s">
        <v>368</v>
      </c>
      <c r="O1" s="302" t="s">
        <v>369</v>
      </c>
      <c r="P1" s="302" t="s">
        <v>370</v>
      </c>
      <c r="Q1" s="302" t="s">
        <v>371</v>
      </c>
      <c r="R1" s="302" t="s">
        <v>372</v>
      </c>
      <c r="S1" s="302" t="s">
        <v>373</v>
      </c>
      <c r="T1" s="302" t="s">
        <v>374</v>
      </c>
      <c r="U1" s="302" t="s">
        <v>375</v>
      </c>
      <c r="V1" s="302" t="s">
        <v>376</v>
      </c>
      <c r="W1" s="302" t="s">
        <v>377</v>
      </c>
      <c r="X1" s="302" t="s">
        <v>378</v>
      </c>
      <c r="Y1" s="302" t="s">
        <v>383</v>
      </c>
      <c r="Z1" s="302" t="s">
        <v>379</v>
      </c>
    </row>
    <row r="2" spans="1:26" ht="26.4">
      <c r="A2" s="298" t="s">
        <v>384</v>
      </c>
      <c r="B2" s="303"/>
      <c r="C2" s="303"/>
      <c r="D2" s="303"/>
      <c r="E2" s="303"/>
      <c r="F2" s="303"/>
      <c r="G2" s="303"/>
      <c r="H2" s="303">
        <v>2</v>
      </c>
      <c r="I2" s="303"/>
      <c r="J2" s="303"/>
      <c r="K2" s="303">
        <v>3</v>
      </c>
      <c r="L2" s="303">
        <v>3</v>
      </c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>
        <v>21</v>
      </c>
    </row>
    <row r="3" spans="1:26" ht="26.4">
      <c r="A3" s="298" t="s">
        <v>385</v>
      </c>
      <c r="B3" s="303"/>
      <c r="C3" s="303"/>
      <c r="D3" s="303"/>
      <c r="E3" s="303"/>
      <c r="F3" s="303"/>
      <c r="G3" s="303"/>
      <c r="H3" s="303">
        <v>1</v>
      </c>
      <c r="I3" s="303"/>
      <c r="J3" s="303"/>
      <c r="K3" s="303"/>
      <c r="L3" s="303">
        <v>2</v>
      </c>
      <c r="M3" s="303"/>
      <c r="N3" s="303">
        <v>3</v>
      </c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>
        <v>17</v>
      </c>
    </row>
    <row r="4" spans="1:26" ht="26.4">
      <c r="A4" s="298" t="s">
        <v>386</v>
      </c>
      <c r="B4" s="303"/>
      <c r="C4" s="303"/>
      <c r="D4" s="303"/>
      <c r="E4" s="303"/>
      <c r="F4" s="303"/>
      <c r="G4" s="303"/>
      <c r="H4" s="303">
        <v>3</v>
      </c>
      <c r="I4" s="303"/>
      <c r="J4" s="303"/>
      <c r="K4" s="303">
        <v>2</v>
      </c>
      <c r="L4" s="303"/>
      <c r="M4" s="303"/>
      <c r="N4" s="303">
        <v>2</v>
      </c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>
        <v>22</v>
      </c>
    </row>
    <row r="5" spans="1:26" ht="26.4">
      <c r="A5" s="298" t="s">
        <v>328</v>
      </c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>
        <v>6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>
        <v>21</v>
      </c>
    </row>
    <row r="6" spans="1:26" ht="26.4">
      <c r="A6" s="298" t="s">
        <v>329</v>
      </c>
      <c r="B6" s="303"/>
      <c r="C6" s="303"/>
      <c r="D6" s="303"/>
      <c r="E6" s="303"/>
      <c r="F6" s="303"/>
      <c r="G6" s="303"/>
      <c r="H6" s="303">
        <v>3</v>
      </c>
      <c r="I6" s="303"/>
      <c r="J6" s="303"/>
      <c r="K6" s="303"/>
      <c r="L6" s="303">
        <v>2</v>
      </c>
      <c r="M6" s="303"/>
      <c r="N6" s="303">
        <v>2</v>
      </c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>
        <v>22</v>
      </c>
    </row>
    <row r="7" spans="1:26" ht="26.4">
      <c r="A7" s="298" t="s">
        <v>387</v>
      </c>
      <c r="B7" s="303"/>
      <c r="C7" s="303"/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>
        <v>3</v>
      </c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>
        <v>15</v>
      </c>
    </row>
    <row r="8" spans="1:26" ht="26.4">
      <c r="A8" s="298" t="s">
        <v>388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>
        <v>2</v>
      </c>
      <c r="M8" s="303"/>
      <c r="N8" s="303">
        <v>6</v>
      </c>
      <c r="O8" s="303"/>
      <c r="P8" s="303"/>
      <c r="Q8" s="303"/>
      <c r="R8" s="303"/>
      <c r="S8" s="303"/>
      <c r="T8" s="303"/>
      <c r="U8" s="303">
        <v>2</v>
      </c>
      <c r="V8" s="303"/>
      <c r="W8" s="303"/>
      <c r="X8" s="303"/>
      <c r="Y8" s="303"/>
      <c r="Z8" s="303">
        <v>21</v>
      </c>
    </row>
    <row r="9" spans="1:26" ht="26.4">
      <c r="A9" s="298" t="s">
        <v>330</v>
      </c>
      <c r="B9" s="303"/>
      <c r="C9" s="303"/>
      <c r="D9" s="303"/>
      <c r="E9" s="303"/>
      <c r="F9" s="303"/>
      <c r="G9" s="303"/>
      <c r="H9" s="303">
        <v>1</v>
      </c>
      <c r="I9" s="303"/>
      <c r="J9" s="303"/>
      <c r="K9" s="303"/>
      <c r="L9" s="303">
        <v>2</v>
      </c>
      <c r="M9" s="303"/>
      <c r="N9" s="303">
        <v>1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>
        <v>18</v>
      </c>
    </row>
    <row r="10" spans="1:26" ht="26.4">
      <c r="A10" s="298" t="s">
        <v>331</v>
      </c>
      <c r="B10" s="303"/>
      <c r="C10" s="303"/>
      <c r="D10" s="303"/>
      <c r="E10" s="303"/>
      <c r="F10" s="303"/>
      <c r="G10" s="303"/>
      <c r="H10" s="303"/>
      <c r="I10" s="303"/>
      <c r="J10" s="303"/>
      <c r="K10" s="303">
        <v>3</v>
      </c>
      <c r="L10" s="303"/>
      <c r="M10" s="303"/>
      <c r="N10" s="303">
        <v>3</v>
      </c>
      <c r="O10" s="303"/>
      <c r="P10" s="303"/>
      <c r="Q10" s="303"/>
      <c r="R10" s="303"/>
      <c r="S10" s="303"/>
      <c r="T10" s="303"/>
      <c r="U10" s="303">
        <v>2</v>
      </c>
      <c r="V10" s="303"/>
      <c r="W10" s="303"/>
      <c r="X10" s="303"/>
      <c r="Y10" s="303"/>
      <c r="Z10" s="303">
        <v>18</v>
      </c>
    </row>
    <row r="11" spans="1:26" ht="26.4">
      <c r="A11" s="298" t="s">
        <v>389</v>
      </c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>
        <v>7</v>
      </c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>
        <v>33</v>
      </c>
    </row>
    <row r="12" spans="1:26" ht="26.4">
      <c r="A12" s="298" t="s">
        <v>390</v>
      </c>
      <c r="B12" s="303"/>
      <c r="C12" s="303"/>
      <c r="D12" s="303"/>
      <c r="E12" s="303"/>
      <c r="F12" s="303"/>
      <c r="G12" s="303"/>
      <c r="H12" s="303">
        <v>1</v>
      </c>
      <c r="I12" s="303"/>
      <c r="J12" s="303"/>
      <c r="K12" s="303">
        <v>2</v>
      </c>
      <c r="L12" s="303"/>
      <c r="M12" s="303"/>
      <c r="N12" s="303">
        <v>2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>
        <v>23</v>
      </c>
    </row>
    <row r="13" spans="1:26" ht="26.4">
      <c r="A13" s="298" t="s">
        <v>391</v>
      </c>
      <c r="B13" s="303"/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>
        <v>6</v>
      </c>
      <c r="O13" s="303"/>
      <c r="P13" s="303"/>
      <c r="Q13" s="303"/>
      <c r="R13" s="303"/>
      <c r="S13" s="303"/>
      <c r="T13" s="303">
        <v>6</v>
      </c>
      <c r="U13" s="303"/>
      <c r="V13" s="303"/>
      <c r="W13" s="303"/>
      <c r="X13" s="303"/>
      <c r="Y13" s="303"/>
      <c r="Z13" s="303">
        <v>21</v>
      </c>
    </row>
    <row r="14" spans="1:26" ht="26.4">
      <c r="A14" s="298" t="s">
        <v>392</v>
      </c>
      <c r="B14" s="303"/>
      <c r="C14" s="303"/>
      <c r="D14" s="303"/>
      <c r="E14" s="303"/>
      <c r="F14" s="303"/>
      <c r="G14" s="303"/>
      <c r="H14" s="303">
        <v>1</v>
      </c>
      <c r="I14" s="303"/>
      <c r="J14" s="303"/>
      <c r="K14" s="303">
        <v>1</v>
      </c>
      <c r="L14" s="303"/>
      <c r="M14" s="303"/>
      <c r="N14" s="303">
        <v>2</v>
      </c>
      <c r="O14" s="303"/>
      <c r="P14" s="303"/>
      <c r="Q14" s="303"/>
      <c r="R14" s="303">
        <v>1</v>
      </c>
      <c r="S14" s="303"/>
      <c r="T14" s="303"/>
      <c r="U14" s="303">
        <v>2</v>
      </c>
      <c r="V14" s="303"/>
      <c r="W14" s="303"/>
      <c r="X14" s="303"/>
      <c r="Y14" s="303"/>
      <c r="Z14" s="303">
        <v>19</v>
      </c>
    </row>
    <row r="15" spans="1:26" ht="26.4">
      <c r="A15" s="298" t="s">
        <v>393</v>
      </c>
      <c r="B15" s="303"/>
      <c r="C15" s="303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>
        <v>11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>
        <v>9</v>
      </c>
    </row>
    <row r="16" spans="1:26" ht="26.4">
      <c r="A16" s="298" t="s">
        <v>332</v>
      </c>
      <c r="B16" s="303"/>
      <c r="C16" s="303"/>
      <c r="D16" s="303"/>
      <c r="E16" s="303"/>
      <c r="F16" s="303"/>
      <c r="G16" s="303"/>
      <c r="H16" s="303"/>
      <c r="I16" s="303"/>
      <c r="J16" s="303"/>
      <c r="K16" s="303">
        <v>3</v>
      </c>
      <c r="L16" s="303"/>
      <c r="M16" s="303"/>
      <c r="N16" s="303">
        <v>2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>
        <v>20</v>
      </c>
    </row>
    <row r="17" spans="1:26" ht="26.4">
      <c r="A17" s="298" t="s">
        <v>333</v>
      </c>
      <c r="B17" s="303"/>
      <c r="C17" s="303"/>
      <c r="D17" s="303"/>
      <c r="E17" s="303"/>
      <c r="F17" s="303"/>
      <c r="G17" s="303"/>
      <c r="H17" s="303">
        <v>1</v>
      </c>
      <c r="I17" s="303"/>
      <c r="J17" s="303"/>
      <c r="K17" s="303">
        <v>2</v>
      </c>
      <c r="L17" s="303"/>
      <c r="M17" s="303"/>
      <c r="N17" s="303">
        <v>2</v>
      </c>
      <c r="O17" s="303"/>
      <c r="P17" s="303"/>
      <c r="Q17" s="303"/>
      <c r="R17" s="303"/>
      <c r="S17" s="303"/>
      <c r="T17" s="303">
        <v>1</v>
      </c>
      <c r="U17" s="303"/>
      <c r="V17" s="303"/>
      <c r="W17" s="303"/>
      <c r="X17" s="303"/>
      <c r="Y17" s="303"/>
      <c r="Z17" s="303">
        <v>19</v>
      </c>
    </row>
    <row r="18" spans="1:26" ht="26.4">
      <c r="A18" s="298" t="s">
        <v>394</v>
      </c>
      <c r="B18" s="303"/>
      <c r="C18" s="303"/>
      <c r="D18" s="303"/>
      <c r="E18" s="303"/>
      <c r="F18" s="303"/>
      <c r="G18" s="303"/>
      <c r="H18" s="303">
        <v>1</v>
      </c>
      <c r="I18" s="303"/>
      <c r="J18" s="303"/>
      <c r="K18" s="303">
        <v>2</v>
      </c>
      <c r="L18" s="303"/>
      <c r="M18" s="303"/>
      <c r="N18" s="303">
        <v>2</v>
      </c>
      <c r="O18" s="303"/>
      <c r="P18" s="303"/>
      <c r="Q18" s="303"/>
      <c r="R18" s="303"/>
      <c r="S18" s="303"/>
      <c r="T18" s="303">
        <v>2</v>
      </c>
      <c r="U18" s="303">
        <v>1</v>
      </c>
      <c r="V18" s="303"/>
      <c r="W18" s="303"/>
      <c r="X18" s="303"/>
      <c r="Y18" s="303"/>
      <c r="Z18" s="303">
        <v>26</v>
      </c>
    </row>
    <row r="19" spans="1:26" ht="26.4">
      <c r="A19" s="298" t="s">
        <v>334</v>
      </c>
      <c r="B19" s="303">
        <v>1</v>
      </c>
      <c r="C19" s="303"/>
      <c r="D19" s="303"/>
      <c r="E19" s="303"/>
      <c r="F19" s="303"/>
      <c r="G19" s="303"/>
      <c r="H19" s="303"/>
      <c r="I19" s="303"/>
      <c r="J19" s="303"/>
      <c r="K19" s="303"/>
      <c r="L19" s="303">
        <v>4</v>
      </c>
      <c r="M19" s="303"/>
      <c r="N19" s="303">
        <v>1</v>
      </c>
      <c r="O19" s="303"/>
      <c r="P19" s="303"/>
      <c r="Q19" s="303"/>
      <c r="R19" s="303"/>
      <c r="S19" s="303"/>
      <c r="T19" s="303"/>
      <c r="U19" s="303"/>
      <c r="V19" s="303"/>
      <c r="W19" s="303"/>
      <c r="X19" s="303">
        <v>12</v>
      </c>
      <c r="Y19" s="303"/>
      <c r="Z19" s="303">
        <v>22</v>
      </c>
    </row>
    <row r="20" spans="1:26" ht="26.4">
      <c r="A20" s="298" t="s">
        <v>335</v>
      </c>
      <c r="B20" s="303"/>
      <c r="C20" s="303"/>
      <c r="D20" s="303"/>
      <c r="E20" s="303"/>
      <c r="F20" s="303"/>
      <c r="G20" s="303"/>
      <c r="H20" s="303"/>
      <c r="I20" s="303"/>
      <c r="J20" s="303"/>
      <c r="K20" s="303"/>
      <c r="L20" s="303">
        <v>2</v>
      </c>
      <c r="M20" s="303"/>
      <c r="N20" s="303"/>
      <c r="O20" s="303">
        <v>5</v>
      </c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>
        <v>19</v>
      </c>
    </row>
    <row r="21" spans="1:26" ht="26.4">
      <c r="A21" s="298" t="s">
        <v>336</v>
      </c>
      <c r="B21" s="303"/>
      <c r="C21" s="303"/>
      <c r="D21" s="303"/>
      <c r="E21" s="303"/>
      <c r="F21" s="303"/>
      <c r="G21" s="303"/>
      <c r="H21" s="303"/>
      <c r="I21" s="303"/>
      <c r="J21" s="303">
        <v>1</v>
      </c>
      <c r="K21" s="303"/>
      <c r="L21" s="303">
        <v>1</v>
      </c>
      <c r="M21" s="303"/>
      <c r="N21" s="303">
        <v>2</v>
      </c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>
        <v>18</v>
      </c>
    </row>
    <row r="22" spans="1:26" ht="27">
      <c r="A22" s="298" t="s">
        <v>337</v>
      </c>
      <c r="B22" s="307"/>
      <c r="C22" s="307"/>
      <c r="D22" s="307"/>
      <c r="E22" s="307"/>
      <c r="F22" s="307"/>
      <c r="G22" s="307"/>
      <c r="H22" s="303">
        <v>1</v>
      </c>
      <c r="I22" s="303"/>
      <c r="J22" s="303"/>
      <c r="K22" s="303">
        <v>2</v>
      </c>
      <c r="L22" s="303"/>
      <c r="M22" s="303"/>
      <c r="N22" s="303">
        <v>2</v>
      </c>
      <c r="O22" s="303"/>
      <c r="P22" s="303"/>
      <c r="Q22" s="303"/>
      <c r="R22" s="303"/>
      <c r="S22" s="303"/>
      <c r="T22" s="303"/>
      <c r="U22" s="303">
        <v>2</v>
      </c>
      <c r="V22" s="303"/>
      <c r="W22" s="303"/>
      <c r="X22" s="303"/>
      <c r="Y22" s="303"/>
      <c r="Z22" s="303">
        <v>24</v>
      </c>
    </row>
    <row r="23" spans="1:26" ht="26.4">
      <c r="A23" s="298" t="s">
        <v>338</v>
      </c>
      <c r="B23" s="303"/>
      <c r="C23" s="303"/>
      <c r="D23" s="303"/>
      <c r="E23" s="303"/>
      <c r="F23" s="303"/>
      <c r="G23" s="303"/>
      <c r="H23" s="303">
        <v>2</v>
      </c>
      <c r="I23" s="303"/>
      <c r="J23" s="303"/>
      <c r="K23" s="303">
        <v>3</v>
      </c>
      <c r="L23" s="303"/>
      <c r="M23" s="303"/>
      <c r="N23" s="303">
        <v>4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>
        <v>25</v>
      </c>
    </row>
    <row r="24" spans="1:26" ht="26.4">
      <c r="A24" s="298" t="s">
        <v>395</v>
      </c>
      <c r="B24" s="303"/>
      <c r="C24" s="303"/>
      <c r="D24" s="303"/>
      <c r="E24" s="303"/>
      <c r="F24" s="303"/>
      <c r="G24" s="303"/>
      <c r="H24" s="303">
        <v>6</v>
      </c>
      <c r="I24" s="303"/>
      <c r="J24" s="303"/>
      <c r="K24" s="303">
        <v>3</v>
      </c>
      <c r="L24" s="303"/>
      <c r="M24" s="303"/>
      <c r="N24" s="303">
        <v>5</v>
      </c>
      <c r="O24" s="303"/>
      <c r="P24" s="303"/>
      <c r="Q24" s="303"/>
      <c r="R24" s="303"/>
      <c r="S24" s="303"/>
      <c r="T24" s="303">
        <v>3</v>
      </c>
      <c r="U24" s="303"/>
      <c r="V24" s="303"/>
      <c r="W24" s="303"/>
      <c r="X24" s="303"/>
      <c r="Y24" s="303"/>
      <c r="Z24" s="303">
        <v>23</v>
      </c>
    </row>
    <row r="25" spans="1:26" ht="26.4">
      <c r="A25" s="298" t="s">
        <v>396</v>
      </c>
      <c r="B25" s="303"/>
      <c r="C25" s="303"/>
      <c r="D25" s="303"/>
      <c r="E25" s="303"/>
      <c r="F25" s="303"/>
      <c r="G25" s="303"/>
      <c r="H25" s="303"/>
      <c r="I25" s="303">
        <v>1</v>
      </c>
      <c r="J25" s="303"/>
      <c r="K25" s="303">
        <v>1</v>
      </c>
      <c r="L25" s="303"/>
      <c r="M25" s="303"/>
      <c r="N25" s="303"/>
      <c r="O25" s="303">
        <v>3</v>
      </c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>
        <v>33</v>
      </c>
    </row>
    <row r="26" spans="1:26" ht="26.4">
      <c r="A26" s="298" t="s">
        <v>397</v>
      </c>
      <c r="B26" s="303"/>
      <c r="C26" s="303"/>
      <c r="D26" s="303"/>
      <c r="E26" s="303"/>
      <c r="F26" s="303"/>
      <c r="G26" s="303"/>
      <c r="H26" s="303"/>
      <c r="I26" s="303">
        <v>1</v>
      </c>
      <c r="J26" s="303"/>
      <c r="K26" s="303">
        <v>4</v>
      </c>
      <c r="L26" s="303"/>
      <c r="M26" s="303"/>
      <c r="N26" s="303">
        <v>3</v>
      </c>
      <c r="O26" s="303"/>
      <c r="P26" s="303"/>
      <c r="Q26" s="303"/>
      <c r="R26" s="303"/>
      <c r="S26" s="303"/>
      <c r="T26" s="303"/>
      <c r="U26" s="303">
        <v>2</v>
      </c>
      <c r="V26" s="303"/>
      <c r="W26" s="303"/>
      <c r="X26" s="303"/>
      <c r="Y26" s="303"/>
      <c r="Z26" s="303">
        <v>22</v>
      </c>
    </row>
    <row r="27" spans="1:26" ht="26.4">
      <c r="A27" s="298" t="s">
        <v>398</v>
      </c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>
        <v>2</v>
      </c>
      <c r="M27" s="303"/>
      <c r="N27" s="303">
        <v>3</v>
      </c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>
        <v>24</v>
      </c>
    </row>
    <row r="28" spans="1:26" ht="26.4">
      <c r="A28" s="298" t="s">
        <v>399</v>
      </c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>
        <v>2</v>
      </c>
      <c r="M28" s="303"/>
      <c r="N28" s="303">
        <v>3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>
        <v>19</v>
      </c>
    </row>
    <row r="29" spans="1:26" ht="26.4">
      <c r="A29" s="298" t="s">
        <v>400</v>
      </c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>
        <v>3</v>
      </c>
      <c r="M29" s="303"/>
      <c r="N29" s="303">
        <v>3</v>
      </c>
      <c r="O29" s="303"/>
      <c r="P29" s="303"/>
      <c r="Q29" s="303"/>
      <c r="R29" s="303"/>
      <c r="S29" s="303"/>
      <c r="T29" s="303"/>
      <c r="U29" s="303">
        <v>2</v>
      </c>
      <c r="V29" s="303"/>
      <c r="W29" s="303"/>
      <c r="X29" s="303"/>
      <c r="Y29" s="303"/>
      <c r="Z29" s="303">
        <v>27</v>
      </c>
    </row>
    <row r="30" spans="1:26" ht="26.4">
      <c r="A30" s="298" t="s">
        <v>401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>
        <v>3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>
        <v>23</v>
      </c>
    </row>
    <row r="31" spans="1:26" ht="26.4">
      <c r="A31" s="298" t="s">
        <v>339</v>
      </c>
      <c r="B31" s="303"/>
      <c r="C31" s="303"/>
      <c r="D31" s="303"/>
      <c r="E31" s="303"/>
      <c r="F31" s="303"/>
      <c r="G31" s="303"/>
      <c r="H31" s="303">
        <v>1</v>
      </c>
      <c r="I31" s="303"/>
      <c r="J31" s="303"/>
      <c r="K31" s="303">
        <v>2</v>
      </c>
      <c r="L31" s="303"/>
      <c r="M31" s="303"/>
      <c r="N31" s="303"/>
      <c r="O31" s="303"/>
      <c r="P31" s="303"/>
      <c r="Q31" s="303"/>
      <c r="R31" s="303"/>
      <c r="S31" s="303"/>
      <c r="T31" s="303"/>
      <c r="U31" s="303">
        <v>2</v>
      </c>
      <c r="V31" s="303"/>
      <c r="W31" s="303"/>
      <c r="X31" s="303"/>
      <c r="Y31" s="303"/>
      <c r="Z31" s="303">
        <v>22</v>
      </c>
    </row>
    <row r="32" spans="1:26" ht="26.4">
      <c r="A32" s="298" t="s">
        <v>402</v>
      </c>
      <c r="B32" s="303"/>
      <c r="C32" s="303"/>
      <c r="D32" s="303"/>
      <c r="E32" s="303"/>
      <c r="F32" s="303"/>
      <c r="G32" s="303"/>
      <c r="H32" s="303"/>
      <c r="I32" s="303"/>
      <c r="J32" s="303"/>
      <c r="K32" s="303"/>
      <c r="L32" s="303">
        <v>1</v>
      </c>
      <c r="M32" s="303"/>
      <c r="N32" s="303">
        <v>2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>
        <v>16</v>
      </c>
    </row>
    <row r="33" spans="1:26" ht="26.4">
      <c r="A33" s="298" t="s">
        <v>403</v>
      </c>
      <c r="B33" s="303"/>
      <c r="C33" s="303"/>
      <c r="D33" s="303"/>
      <c r="E33" s="303"/>
      <c r="F33" s="303"/>
      <c r="G33" s="303"/>
      <c r="H33" s="303"/>
      <c r="I33" s="303"/>
      <c r="J33" s="303"/>
      <c r="K33" s="303">
        <v>3</v>
      </c>
      <c r="L33" s="303"/>
      <c r="M33" s="303"/>
      <c r="N33" s="303">
        <v>4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>
        <v>21</v>
      </c>
    </row>
    <row r="34" spans="1:26" ht="26.4">
      <c r="A34" s="298" t="s">
        <v>404</v>
      </c>
      <c r="B34" s="303"/>
      <c r="C34" s="303"/>
      <c r="D34" s="303"/>
      <c r="E34" s="303"/>
      <c r="F34" s="303"/>
      <c r="G34" s="303"/>
      <c r="H34" s="303">
        <v>2</v>
      </c>
      <c r="I34" s="303"/>
      <c r="J34" s="303"/>
      <c r="K34" s="303">
        <v>3</v>
      </c>
      <c r="L34" s="303"/>
      <c r="M34" s="303"/>
      <c r="N34" s="303"/>
      <c r="O34" s="303">
        <v>3</v>
      </c>
      <c r="P34" s="303"/>
      <c r="Q34" s="303"/>
      <c r="R34" s="303"/>
      <c r="S34" s="303"/>
      <c r="T34" s="303">
        <v>1</v>
      </c>
      <c r="U34" s="303"/>
      <c r="V34" s="303"/>
      <c r="W34" s="303"/>
      <c r="X34" s="303"/>
      <c r="Y34" s="303"/>
      <c r="Z34" s="303">
        <v>19</v>
      </c>
    </row>
    <row r="35" spans="1:26" ht="26.4">
      <c r="A35" s="298" t="s">
        <v>405</v>
      </c>
      <c r="B35" s="303"/>
      <c r="C35" s="303"/>
      <c r="D35" s="303"/>
      <c r="E35" s="303"/>
      <c r="F35" s="303"/>
      <c r="G35" s="303">
        <v>2</v>
      </c>
      <c r="H35" s="303"/>
      <c r="I35" s="303"/>
      <c r="J35" s="303"/>
      <c r="K35" s="303"/>
      <c r="L35" s="303"/>
      <c r="M35" s="303"/>
      <c r="N35" s="303">
        <v>4</v>
      </c>
      <c r="O35" s="303"/>
      <c r="P35" s="303"/>
      <c r="Q35" s="303"/>
      <c r="R35" s="303"/>
      <c r="S35" s="303"/>
      <c r="T35" s="303"/>
      <c r="U35" s="303"/>
      <c r="V35" s="303"/>
      <c r="W35" s="303"/>
      <c r="X35" s="303"/>
      <c r="Y35" s="303"/>
      <c r="Z35" s="303">
        <v>26</v>
      </c>
    </row>
    <row r="36" spans="1:26" ht="26.4">
      <c r="A36" s="298" t="s">
        <v>340</v>
      </c>
      <c r="B36" s="303"/>
      <c r="C36" s="303"/>
      <c r="D36" s="303"/>
      <c r="E36" s="303"/>
      <c r="F36" s="303"/>
      <c r="G36" s="303"/>
      <c r="H36" s="303"/>
      <c r="I36" s="303">
        <v>2</v>
      </c>
      <c r="J36" s="303"/>
      <c r="K36" s="303"/>
      <c r="L36" s="303">
        <v>2</v>
      </c>
      <c r="M36" s="303"/>
      <c r="N36" s="303"/>
      <c r="O36" s="303">
        <v>3</v>
      </c>
      <c r="P36" s="303"/>
      <c r="Q36" s="303">
        <v>5</v>
      </c>
      <c r="R36" s="303"/>
      <c r="S36" s="303"/>
      <c r="T36" s="303">
        <v>2</v>
      </c>
      <c r="U36" s="303"/>
      <c r="V36" s="303"/>
      <c r="W36" s="303"/>
      <c r="X36" s="303"/>
      <c r="Y36" s="303"/>
      <c r="Z36" s="303">
        <v>20</v>
      </c>
    </row>
    <row r="37" spans="1:26" ht="26.4">
      <c r="A37" s="298" t="s">
        <v>406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>
        <v>12</v>
      </c>
      <c r="O37" s="303"/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303">
        <v>38</v>
      </c>
    </row>
    <row r="38" spans="1:26" ht="26.4">
      <c r="A38" s="298" t="s">
        <v>407</v>
      </c>
      <c r="B38" s="303"/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303"/>
      <c r="N38" s="303">
        <v>2</v>
      </c>
      <c r="O38" s="303"/>
      <c r="P38" s="303"/>
      <c r="Q38" s="303"/>
      <c r="R38" s="303"/>
      <c r="S38" s="303"/>
      <c r="T38" s="303"/>
      <c r="U38" s="303"/>
      <c r="V38" s="303"/>
      <c r="W38" s="303"/>
      <c r="X38" s="303"/>
      <c r="Y38" s="303"/>
      <c r="Z38" s="303">
        <v>17</v>
      </c>
    </row>
    <row r="39" spans="1:26" ht="26.4">
      <c r="A39" s="298" t="s">
        <v>408</v>
      </c>
      <c r="B39" s="303"/>
      <c r="C39" s="303"/>
      <c r="D39" s="303"/>
      <c r="E39" s="303">
        <v>2</v>
      </c>
      <c r="F39" s="303">
        <v>4</v>
      </c>
      <c r="G39" s="303"/>
      <c r="H39" s="303">
        <v>2</v>
      </c>
      <c r="I39" s="303"/>
      <c r="J39" s="303"/>
      <c r="K39" s="303"/>
      <c r="L39" s="303">
        <v>5</v>
      </c>
      <c r="M39" s="303"/>
      <c r="N39" s="303">
        <v>2</v>
      </c>
      <c r="O39" s="303"/>
      <c r="P39" s="303">
        <v>2</v>
      </c>
      <c r="Q39" s="303"/>
      <c r="R39" s="303"/>
      <c r="S39" s="303"/>
      <c r="T39" s="303">
        <v>6</v>
      </c>
      <c r="U39" s="303"/>
      <c r="V39" s="303">
        <v>2</v>
      </c>
      <c r="W39" s="303"/>
      <c r="X39" s="303"/>
      <c r="Y39" s="303"/>
      <c r="Z39" s="303">
        <v>23</v>
      </c>
    </row>
    <row r="40" spans="1:26" ht="26.4">
      <c r="A40" s="298" t="s">
        <v>409</v>
      </c>
      <c r="B40" s="303"/>
      <c r="C40" s="303"/>
      <c r="D40" s="303"/>
      <c r="E40" s="303"/>
      <c r="F40" s="303"/>
      <c r="G40" s="303"/>
      <c r="H40" s="303"/>
      <c r="I40" s="303">
        <v>4</v>
      </c>
      <c r="J40" s="303"/>
      <c r="K40" s="303">
        <v>1</v>
      </c>
      <c r="L40" s="303"/>
      <c r="M40" s="303"/>
      <c r="N40" s="303">
        <v>2</v>
      </c>
      <c r="O40" s="303"/>
      <c r="P40" s="303"/>
      <c r="Q40" s="303"/>
      <c r="R40" s="303"/>
      <c r="S40" s="303"/>
      <c r="T40" s="303">
        <v>3</v>
      </c>
      <c r="U40" s="303">
        <v>1</v>
      </c>
      <c r="V40" s="303"/>
      <c r="W40" s="303"/>
      <c r="X40" s="303"/>
      <c r="Y40" s="303"/>
      <c r="Z40" s="303">
        <v>11</v>
      </c>
    </row>
    <row r="41" spans="1:26" ht="26.4">
      <c r="A41" s="298" t="s">
        <v>410</v>
      </c>
      <c r="B41" s="303"/>
      <c r="C41" s="303"/>
      <c r="D41" s="303"/>
      <c r="E41" s="303"/>
      <c r="F41" s="303"/>
      <c r="G41" s="303"/>
      <c r="H41" s="303"/>
      <c r="I41" s="303"/>
      <c r="J41" s="303"/>
      <c r="K41" s="303"/>
      <c r="L41" s="303"/>
      <c r="M41" s="303"/>
      <c r="N41" s="303">
        <v>1</v>
      </c>
      <c r="O41" s="303"/>
      <c r="P41" s="303"/>
      <c r="Q41" s="303"/>
      <c r="R41" s="303"/>
      <c r="S41" s="303"/>
      <c r="T41" s="303"/>
      <c r="U41" s="303">
        <v>5</v>
      </c>
      <c r="V41" s="303"/>
      <c r="W41" s="303"/>
      <c r="X41" s="303"/>
      <c r="Y41" s="303"/>
      <c r="Z41" s="303">
        <v>20</v>
      </c>
    </row>
    <row r="42" spans="1:26" ht="26.4">
      <c r="A42" s="298" t="s">
        <v>411</v>
      </c>
      <c r="B42" s="303"/>
      <c r="C42" s="303"/>
      <c r="D42" s="303"/>
      <c r="E42" s="303"/>
      <c r="F42" s="303"/>
      <c r="G42" s="303"/>
      <c r="H42" s="303"/>
      <c r="I42" s="303">
        <v>3</v>
      </c>
      <c r="J42" s="303"/>
      <c r="K42" s="303">
        <v>2</v>
      </c>
      <c r="L42" s="303"/>
      <c r="M42" s="303"/>
      <c r="N42" s="303">
        <v>3</v>
      </c>
      <c r="O42" s="303"/>
      <c r="P42" s="303"/>
      <c r="Q42" s="303"/>
      <c r="R42" s="303"/>
      <c r="S42" s="303"/>
      <c r="T42" s="303">
        <v>2</v>
      </c>
      <c r="U42" s="303">
        <v>2</v>
      </c>
      <c r="V42" s="303"/>
      <c r="W42" s="303"/>
      <c r="X42" s="303"/>
      <c r="Y42" s="303"/>
      <c r="Z42" s="303">
        <v>12</v>
      </c>
    </row>
    <row r="43" spans="1:26" ht="26.4">
      <c r="A43" s="298" t="s">
        <v>412</v>
      </c>
      <c r="B43" s="303"/>
      <c r="C43" s="303"/>
      <c r="D43" s="303"/>
      <c r="E43" s="303"/>
      <c r="F43" s="303"/>
      <c r="G43" s="303"/>
      <c r="H43" s="303"/>
      <c r="I43" s="303"/>
      <c r="J43" s="303"/>
      <c r="K43" s="303"/>
      <c r="L43" s="303">
        <v>1</v>
      </c>
      <c r="M43" s="303"/>
      <c r="N43" s="303">
        <v>6</v>
      </c>
      <c r="O43" s="303"/>
      <c r="P43" s="303"/>
      <c r="Q43" s="303"/>
      <c r="R43" s="303"/>
      <c r="S43" s="303"/>
      <c r="T43" s="303">
        <v>1</v>
      </c>
      <c r="U43" s="303">
        <v>5</v>
      </c>
      <c r="V43" s="303"/>
      <c r="W43" s="303"/>
      <c r="X43" s="303"/>
      <c r="Y43" s="303"/>
      <c r="Z43" s="303">
        <v>37</v>
      </c>
    </row>
    <row r="44" spans="1:26" ht="26.4">
      <c r="A44" s="298" t="s">
        <v>413</v>
      </c>
      <c r="B44" s="303"/>
      <c r="C44" s="303"/>
      <c r="D44" s="303"/>
      <c r="E44" s="303"/>
      <c r="F44" s="303"/>
      <c r="G44" s="303"/>
      <c r="H44" s="303"/>
      <c r="I44" s="303"/>
      <c r="J44" s="303"/>
      <c r="K44" s="303"/>
      <c r="L44" s="303">
        <v>4</v>
      </c>
      <c r="M44" s="303"/>
      <c r="N44" s="303">
        <v>7</v>
      </c>
      <c r="O44" s="303"/>
      <c r="P44" s="303"/>
      <c r="Q44" s="303"/>
      <c r="R44" s="303"/>
      <c r="S44" s="303"/>
      <c r="T44" s="303"/>
      <c r="U44" s="303">
        <v>4</v>
      </c>
      <c r="V44" s="303"/>
      <c r="W44" s="303"/>
      <c r="X44" s="303"/>
      <c r="Y44" s="303"/>
      <c r="Z44" s="303">
        <v>23</v>
      </c>
    </row>
    <row r="45" spans="1:26" ht="26.4">
      <c r="A45" s="298" t="s">
        <v>414</v>
      </c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>
        <v>2</v>
      </c>
      <c r="M45" s="303"/>
      <c r="N45" s="303">
        <v>12</v>
      </c>
      <c r="O45" s="303"/>
      <c r="P45" s="303"/>
      <c r="Q45" s="303"/>
      <c r="R45" s="303"/>
      <c r="S45" s="303"/>
      <c r="T45" s="303"/>
      <c r="U45" s="303">
        <v>3</v>
      </c>
      <c r="V45" s="303"/>
      <c r="W45" s="303">
        <v>1</v>
      </c>
      <c r="X45" s="303">
        <v>1</v>
      </c>
      <c r="Y45" s="303"/>
      <c r="Z45" s="303">
        <v>26</v>
      </c>
    </row>
    <row r="46" spans="1:26" ht="26.4">
      <c r="A46" s="298" t="s">
        <v>341</v>
      </c>
      <c r="B46" s="303"/>
      <c r="C46" s="303">
        <v>2</v>
      </c>
      <c r="D46" s="303">
        <v>3</v>
      </c>
      <c r="E46" s="303"/>
      <c r="F46" s="303"/>
      <c r="G46" s="303"/>
      <c r="H46" s="303"/>
      <c r="I46" s="303"/>
      <c r="J46" s="303"/>
      <c r="K46" s="303"/>
      <c r="L46" s="303">
        <v>2</v>
      </c>
      <c r="M46" s="303"/>
      <c r="N46" s="303">
        <v>15</v>
      </c>
      <c r="O46" s="303"/>
      <c r="P46" s="303"/>
      <c r="Q46" s="303"/>
      <c r="R46" s="303"/>
      <c r="S46" s="303"/>
      <c r="T46" s="303"/>
      <c r="U46" s="303"/>
      <c r="V46" s="303"/>
      <c r="W46" s="303"/>
      <c r="X46" s="303"/>
      <c r="Y46" s="303"/>
      <c r="Z46" s="303">
        <v>23</v>
      </c>
    </row>
    <row r="47" spans="1:26" ht="39.6">
      <c r="A47" s="298" t="s">
        <v>415</v>
      </c>
      <c r="B47" s="303"/>
      <c r="C47" s="303"/>
      <c r="D47" s="303"/>
      <c r="E47" s="303"/>
      <c r="F47" s="303"/>
      <c r="G47" s="303"/>
      <c r="H47" s="303"/>
      <c r="I47" s="303">
        <v>2</v>
      </c>
      <c r="J47" s="303"/>
      <c r="K47" s="303"/>
      <c r="L47" s="303">
        <v>3</v>
      </c>
      <c r="M47" s="303"/>
      <c r="N47" s="303">
        <v>7</v>
      </c>
      <c r="O47" s="303"/>
      <c r="P47" s="303"/>
      <c r="Q47" s="303"/>
      <c r="R47" s="303"/>
      <c r="S47" s="303"/>
      <c r="T47" s="303">
        <v>2</v>
      </c>
      <c r="U47" s="303">
        <v>4</v>
      </c>
      <c r="V47" s="303"/>
      <c r="W47" s="303"/>
      <c r="X47" s="303"/>
      <c r="Y47" s="303"/>
      <c r="Z47" s="303">
        <v>53</v>
      </c>
    </row>
    <row r="48" spans="1:26" ht="39.6">
      <c r="A48" s="298" t="s">
        <v>416</v>
      </c>
      <c r="B48" s="303"/>
      <c r="C48" s="303"/>
      <c r="D48" s="303">
        <v>2</v>
      </c>
      <c r="E48" s="303"/>
      <c r="F48" s="303"/>
      <c r="G48" s="303"/>
      <c r="H48" s="303"/>
      <c r="I48" s="303">
        <v>1</v>
      </c>
      <c r="J48" s="303"/>
      <c r="K48" s="303"/>
      <c r="L48" s="303">
        <v>4</v>
      </c>
      <c r="M48" s="303"/>
      <c r="N48" s="303">
        <v>4</v>
      </c>
      <c r="O48" s="303"/>
      <c r="P48" s="303">
        <v>1</v>
      </c>
      <c r="Q48" s="303"/>
      <c r="R48" s="303"/>
      <c r="S48" s="303"/>
      <c r="T48" s="303"/>
      <c r="U48" s="303">
        <v>5</v>
      </c>
      <c r="V48" s="303"/>
      <c r="W48" s="303"/>
      <c r="X48" s="303"/>
      <c r="Y48" s="303"/>
      <c r="Z48" s="303">
        <v>29</v>
      </c>
    </row>
    <row r="49" spans="1:26" ht="39.6">
      <c r="A49" s="298" t="s">
        <v>417</v>
      </c>
      <c r="B49" s="304"/>
      <c r="C49" s="304"/>
      <c r="D49" s="304"/>
      <c r="E49" s="304">
        <v>2</v>
      </c>
      <c r="F49" s="304"/>
      <c r="G49" s="304"/>
      <c r="H49" s="304"/>
      <c r="I49" s="304">
        <v>4</v>
      </c>
      <c r="J49" s="304"/>
      <c r="K49" s="304"/>
      <c r="L49" s="304">
        <v>3</v>
      </c>
      <c r="M49" s="304"/>
      <c r="N49" s="304">
        <v>23</v>
      </c>
      <c r="O49" s="304"/>
      <c r="P49" s="304"/>
      <c r="Q49" s="304"/>
      <c r="R49" s="304"/>
      <c r="S49" s="304"/>
      <c r="T49" s="304"/>
      <c r="U49" s="304">
        <v>22</v>
      </c>
      <c r="V49" s="304"/>
      <c r="W49" s="304"/>
      <c r="X49" s="304"/>
      <c r="Y49" s="304"/>
      <c r="Z49" s="303">
        <v>59</v>
      </c>
    </row>
    <row r="50" spans="1:26" ht="26.4">
      <c r="A50" s="298" t="s">
        <v>418</v>
      </c>
      <c r="B50" s="303"/>
      <c r="C50" s="303"/>
      <c r="D50" s="303"/>
      <c r="E50" s="303"/>
      <c r="F50" s="303"/>
      <c r="G50" s="303"/>
      <c r="H50" s="303"/>
      <c r="I50" s="303">
        <v>2</v>
      </c>
      <c r="J50" s="303"/>
      <c r="K50" s="303"/>
      <c r="L50" s="303">
        <v>10</v>
      </c>
      <c r="M50" s="303"/>
      <c r="N50" s="303">
        <v>6</v>
      </c>
      <c r="O50" s="303"/>
      <c r="P50" s="303"/>
      <c r="Q50" s="303"/>
      <c r="R50" s="303"/>
      <c r="S50" s="303"/>
      <c r="T50" s="303">
        <v>5</v>
      </c>
      <c r="U50" s="303">
        <v>15</v>
      </c>
      <c r="V50" s="303"/>
      <c r="W50" s="303"/>
      <c r="X50" s="303"/>
      <c r="Y50" s="303"/>
      <c r="Z50" s="303">
        <v>33</v>
      </c>
    </row>
    <row r="51" spans="1:26" ht="26.4">
      <c r="A51" s="298" t="s">
        <v>419</v>
      </c>
      <c r="B51" s="308"/>
      <c r="C51" s="308"/>
      <c r="D51" s="308"/>
      <c r="E51" s="308"/>
      <c r="F51" s="308"/>
      <c r="G51" s="308"/>
      <c r="H51" s="303"/>
      <c r="I51" s="303"/>
      <c r="J51" s="303"/>
      <c r="K51" s="303"/>
      <c r="L51" s="303">
        <v>2</v>
      </c>
      <c r="M51" s="303"/>
      <c r="N51" s="303">
        <v>5</v>
      </c>
      <c r="O51" s="303"/>
      <c r="P51" s="303"/>
      <c r="Q51" s="303"/>
      <c r="R51" s="303"/>
      <c r="S51" s="303"/>
      <c r="T51" s="303">
        <v>5</v>
      </c>
      <c r="U51" s="303">
        <v>2</v>
      </c>
      <c r="V51" s="303"/>
      <c r="W51" s="303"/>
      <c r="X51" s="303"/>
      <c r="Y51" s="303"/>
      <c r="Z51" s="303">
        <v>24</v>
      </c>
    </row>
    <row r="52" spans="1:26" ht="26.4">
      <c r="A52" s="298" t="s">
        <v>342</v>
      </c>
      <c r="B52" s="308"/>
      <c r="C52" s="308">
        <v>5</v>
      </c>
      <c r="D52" s="308">
        <v>2</v>
      </c>
      <c r="E52" s="308"/>
      <c r="F52" s="308"/>
      <c r="G52" s="308"/>
      <c r="H52" s="303"/>
      <c r="I52" s="303"/>
      <c r="J52" s="303"/>
      <c r="K52" s="303"/>
      <c r="L52" s="303">
        <v>1</v>
      </c>
      <c r="M52" s="303">
        <v>2</v>
      </c>
      <c r="N52" s="303">
        <v>15</v>
      </c>
      <c r="O52" s="303"/>
      <c r="P52" s="303"/>
      <c r="Q52" s="303"/>
      <c r="R52" s="303"/>
      <c r="S52" s="303"/>
      <c r="T52" s="303"/>
      <c r="U52" s="303">
        <v>12</v>
      </c>
      <c r="V52" s="303"/>
      <c r="W52" s="303"/>
      <c r="X52" s="303"/>
      <c r="Y52" s="303">
        <v>30</v>
      </c>
      <c r="Z52" s="303">
        <v>22</v>
      </c>
    </row>
    <row r="53" spans="1:26" ht="26.4">
      <c r="A53" s="298" t="s">
        <v>343</v>
      </c>
      <c r="B53" s="309"/>
      <c r="C53" s="309"/>
      <c r="D53" s="309"/>
      <c r="E53" s="309"/>
      <c r="F53" s="309"/>
      <c r="G53" s="309"/>
      <c r="H53" s="303"/>
      <c r="I53" s="303"/>
      <c r="J53" s="303"/>
      <c r="K53" s="303"/>
      <c r="L53" s="303"/>
      <c r="M53" s="303"/>
      <c r="N53" s="303">
        <v>11</v>
      </c>
      <c r="O53" s="303"/>
      <c r="P53" s="303"/>
      <c r="Q53" s="303"/>
      <c r="R53" s="303"/>
      <c r="S53" s="303"/>
      <c r="T53" s="303"/>
      <c r="U53" s="303"/>
      <c r="V53" s="303"/>
      <c r="W53" s="303"/>
      <c r="X53" s="303"/>
      <c r="Y53" s="303"/>
      <c r="Z53" s="303">
        <v>30</v>
      </c>
    </row>
    <row r="54" spans="1:26" ht="26.4">
      <c r="A54" s="298" t="s">
        <v>344</v>
      </c>
      <c r="B54" s="309"/>
      <c r="C54" s="309"/>
      <c r="D54" s="309"/>
      <c r="E54" s="309"/>
      <c r="F54" s="309"/>
      <c r="G54" s="309"/>
      <c r="H54" s="303"/>
      <c r="I54" s="303"/>
      <c r="J54" s="303"/>
      <c r="K54" s="303"/>
      <c r="L54" s="303"/>
      <c r="M54" s="303">
        <v>4</v>
      </c>
      <c r="N54" s="303">
        <v>9</v>
      </c>
      <c r="O54" s="303"/>
      <c r="P54" s="303"/>
      <c r="Q54" s="303"/>
      <c r="R54" s="303"/>
      <c r="S54" s="303"/>
      <c r="T54" s="303"/>
      <c r="U54" s="303">
        <v>3</v>
      </c>
      <c r="V54" s="303"/>
      <c r="W54" s="303"/>
      <c r="X54" s="303"/>
      <c r="Y54" s="303"/>
      <c r="Z54" s="303">
        <v>36</v>
      </c>
    </row>
    <row r="55" spans="1:26" ht="39.6">
      <c r="A55" s="298" t="s">
        <v>420</v>
      </c>
      <c r="B55" s="309"/>
      <c r="C55" s="309">
        <v>2</v>
      </c>
      <c r="D55" s="309"/>
      <c r="E55" s="309"/>
      <c r="F55" s="309"/>
      <c r="G55" s="309"/>
      <c r="H55" s="303"/>
      <c r="I55" s="303"/>
      <c r="J55" s="303"/>
      <c r="K55" s="303"/>
      <c r="L55" s="303"/>
      <c r="M55" s="303">
        <v>2</v>
      </c>
      <c r="N55" s="303">
        <v>3</v>
      </c>
      <c r="O55" s="303"/>
      <c r="P55" s="303"/>
      <c r="Q55" s="303"/>
      <c r="R55" s="303"/>
      <c r="S55" s="303"/>
      <c r="T55" s="303"/>
      <c r="U55" s="303">
        <v>4</v>
      </c>
      <c r="V55" s="303"/>
      <c r="W55" s="303"/>
      <c r="X55" s="303"/>
      <c r="Y55" s="303">
        <v>105</v>
      </c>
      <c r="Z55" s="303"/>
    </row>
    <row r="56" spans="1:26" ht="26.4">
      <c r="A56" s="298" t="s">
        <v>345</v>
      </c>
      <c r="B56" s="303"/>
      <c r="C56" s="303"/>
      <c r="D56" s="303"/>
      <c r="E56" s="303"/>
      <c r="F56" s="303"/>
      <c r="G56" s="303"/>
      <c r="H56" s="303"/>
      <c r="I56" s="303">
        <v>1</v>
      </c>
      <c r="J56" s="303"/>
      <c r="K56" s="303"/>
      <c r="L56" s="303"/>
      <c r="M56" s="303">
        <v>2</v>
      </c>
      <c r="N56" s="303">
        <v>3</v>
      </c>
      <c r="O56" s="303"/>
      <c r="P56" s="303"/>
      <c r="Q56" s="303"/>
      <c r="R56" s="303"/>
      <c r="S56" s="303"/>
      <c r="T56" s="303"/>
      <c r="U56" s="303">
        <v>2</v>
      </c>
      <c r="V56" s="303"/>
      <c r="W56" s="303"/>
      <c r="X56" s="303"/>
      <c r="Y56" s="303"/>
      <c r="Z56" s="303">
        <v>16</v>
      </c>
    </row>
    <row r="57" spans="1:26" ht="26.4">
      <c r="A57" s="298" t="s">
        <v>346</v>
      </c>
      <c r="B57" s="303"/>
      <c r="C57" s="303"/>
      <c r="D57" s="303"/>
      <c r="E57" s="303"/>
      <c r="F57" s="303">
        <v>1</v>
      </c>
      <c r="G57" s="303"/>
      <c r="H57" s="303"/>
      <c r="I57" s="303"/>
      <c r="J57" s="303"/>
      <c r="K57" s="303"/>
      <c r="L57" s="303"/>
      <c r="M57" s="303">
        <v>3</v>
      </c>
      <c r="N57" s="303">
        <v>5</v>
      </c>
      <c r="O57" s="303"/>
      <c r="P57" s="303"/>
      <c r="Q57" s="303"/>
      <c r="R57" s="303"/>
      <c r="S57" s="303"/>
      <c r="T57" s="303">
        <v>3</v>
      </c>
      <c r="U57" s="303"/>
      <c r="V57" s="303"/>
      <c r="W57" s="303"/>
      <c r="X57" s="303"/>
      <c r="Y57" s="303"/>
      <c r="Z57" s="303">
        <v>14</v>
      </c>
    </row>
    <row r="58" spans="1:26" ht="39.6">
      <c r="A58" s="298" t="s">
        <v>421</v>
      </c>
      <c r="B58" s="303"/>
      <c r="C58" s="303"/>
      <c r="D58" s="303"/>
      <c r="E58" s="303"/>
      <c r="F58" s="303"/>
      <c r="G58" s="303"/>
      <c r="H58" s="303"/>
      <c r="I58" s="303"/>
      <c r="J58" s="303"/>
      <c r="K58" s="303"/>
      <c r="L58" s="303"/>
      <c r="M58" s="303"/>
      <c r="N58" s="303">
        <v>8</v>
      </c>
      <c r="O58" s="303"/>
      <c r="P58" s="303"/>
      <c r="Q58" s="303"/>
      <c r="R58" s="303"/>
      <c r="S58" s="303"/>
      <c r="T58" s="303">
        <v>2</v>
      </c>
      <c r="U58" s="303">
        <v>4</v>
      </c>
      <c r="V58" s="303"/>
      <c r="W58" s="303"/>
      <c r="X58" s="303"/>
      <c r="Y58" s="303"/>
      <c r="Z58" s="303">
        <v>25</v>
      </c>
    </row>
    <row r="59" spans="1:26" ht="26.4">
      <c r="A59" s="298" t="s">
        <v>422</v>
      </c>
      <c r="B59" s="309"/>
      <c r="C59" s="309"/>
      <c r="D59" s="309"/>
      <c r="E59" s="309"/>
      <c r="F59" s="309"/>
      <c r="G59" s="309"/>
      <c r="H59" s="303"/>
      <c r="I59" s="303">
        <v>2</v>
      </c>
      <c r="J59" s="303"/>
      <c r="K59" s="303"/>
      <c r="L59" s="303">
        <v>6</v>
      </c>
      <c r="M59" s="303"/>
      <c r="N59" s="303">
        <v>6</v>
      </c>
      <c r="O59" s="303"/>
      <c r="P59" s="303"/>
      <c r="Q59" s="303"/>
      <c r="R59" s="303"/>
      <c r="S59" s="303"/>
      <c r="T59" s="303">
        <v>2</v>
      </c>
      <c r="U59" s="303">
        <v>10</v>
      </c>
      <c r="V59" s="303"/>
      <c r="W59" s="303"/>
      <c r="X59" s="303"/>
      <c r="Y59" s="303"/>
      <c r="Z59" s="303">
        <v>26</v>
      </c>
    </row>
    <row r="60" spans="1:26" ht="26.4">
      <c r="A60" s="298" t="s">
        <v>347</v>
      </c>
      <c r="B60" s="303"/>
      <c r="C60" s="303"/>
      <c r="D60" s="303"/>
      <c r="E60" s="303"/>
      <c r="F60" s="303"/>
      <c r="G60" s="303"/>
      <c r="H60" s="303"/>
      <c r="I60" s="303"/>
      <c r="J60" s="303"/>
      <c r="K60" s="303"/>
      <c r="L60" s="303"/>
      <c r="M60" s="303">
        <v>4</v>
      </c>
      <c r="N60" s="303">
        <v>16</v>
      </c>
      <c r="O60" s="303"/>
      <c r="P60" s="303"/>
      <c r="Q60" s="303"/>
      <c r="R60" s="303"/>
      <c r="S60" s="303"/>
      <c r="T60" s="303"/>
      <c r="U60" s="303"/>
      <c r="V60" s="303"/>
      <c r="W60" s="303"/>
      <c r="X60" s="303"/>
      <c r="Y60" s="303"/>
      <c r="Z60" s="303">
        <v>50</v>
      </c>
    </row>
    <row r="61" spans="1:26" ht="26.4">
      <c r="A61" s="298" t="s">
        <v>348</v>
      </c>
      <c r="B61" s="303"/>
      <c r="C61" s="303"/>
      <c r="D61" s="303"/>
      <c r="E61" s="303"/>
      <c r="F61" s="303"/>
      <c r="G61" s="303"/>
      <c r="H61" s="303"/>
      <c r="I61" s="303"/>
      <c r="J61" s="303"/>
      <c r="K61" s="303"/>
      <c r="L61" s="303"/>
      <c r="M61" s="303"/>
      <c r="N61" s="303">
        <v>12</v>
      </c>
      <c r="O61" s="303"/>
      <c r="P61" s="303"/>
      <c r="Q61" s="303"/>
      <c r="R61" s="303"/>
      <c r="S61" s="303"/>
      <c r="T61" s="303"/>
      <c r="U61" s="303"/>
      <c r="V61" s="303"/>
      <c r="W61" s="303"/>
      <c r="X61" s="303"/>
      <c r="Y61" s="303"/>
      <c r="Z61" s="303">
        <v>38</v>
      </c>
    </row>
    <row r="62" spans="1:26" ht="26.4">
      <c r="A62" s="298" t="s">
        <v>423</v>
      </c>
      <c r="B62" s="303"/>
      <c r="C62" s="303"/>
      <c r="D62" s="303"/>
      <c r="E62" s="303"/>
      <c r="F62" s="303"/>
      <c r="G62" s="303"/>
      <c r="H62" s="303"/>
      <c r="I62" s="303"/>
      <c r="J62" s="303"/>
      <c r="K62" s="303"/>
      <c r="L62" s="303"/>
      <c r="M62" s="303">
        <v>2</v>
      </c>
      <c r="N62" s="303">
        <v>10</v>
      </c>
      <c r="O62" s="303"/>
      <c r="P62" s="303"/>
      <c r="Q62" s="303"/>
      <c r="R62" s="303"/>
      <c r="S62" s="303"/>
      <c r="T62" s="303">
        <v>1</v>
      </c>
      <c r="U62" s="303">
        <v>10</v>
      </c>
      <c r="V62" s="303"/>
      <c r="W62" s="303"/>
      <c r="X62" s="303"/>
      <c r="Y62" s="303">
        <v>60</v>
      </c>
      <c r="Z62" s="303"/>
    </row>
    <row r="63" spans="1:26" ht="26.4">
      <c r="A63" s="298" t="s">
        <v>424</v>
      </c>
      <c r="B63" s="303"/>
      <c r="C63" s="303"/>
      <c r="D63" s="303"/>
      <c r="E63" s="303"/>
      <c r="F63" s="303"/>
      <c r="G63" s="303"/>
      <c r="H63" s="303"/>
      <c r="I63" s="303">
        <v>1</v>
      </c>
      <c r="J63" s="303"/>
      <c r="K63" s="303"/>
      <c r="L63" s="303"/>
      <c r="M63" s="303"/>
      <c r="N63" s="303">
        <v>6</v>
      </c>
      <c r="O63" s="303"/>
      <c r="P63" s="303"/>
      <c r="Q63" s="303"/>
      <c r="R63" s="303"/>
      <c r="S63" s="303"/>
      <c r="T63" s="303">
        <v>3</v>
      </c>
      <c r="U63" s="303"/>
      <c r="V63" s="303"/>
      <c r="W63" s="303"/>
      <c r="X63" s="303"/>
      <c r="Y63" s="303"/>
      <c r="Z63" s="303">
        <v>27</v>
      </c>
    </row>
    <row r="64" spans="1:26" ht="39.6">
      <c r="A64" s="298" t="s">
        <v>425</v>
      </c>
      <c r="B64" s="303"/>
      <c r="C64" s="303"/>
      <c r="D64" s="303"/>
      <c r="E64" s="303"/>
      <c r="F64" s="303"/>
      <c r="G64" s="303"/>
      <c r="H64" s="303"/>
      <c r="I64" s="303">
        <v>1</v>
      </c>
      <c r="J64" s="303"/>
      <c r="K64" s="303"/>
      <c r="L64" s="303"/>
      <c r="M64" s="303">
        <v>2</v>
      </c>
      <c r="N64" s="303">
        <v>13</v>
      </c>
      <c r="O64" s="303"/>
      <c r="P64" s="303"/>
      <c r="Q64" s="303"/>
      <c r="R64" s="303"/>
      <c r="S64" s="303"/>
      <c r="T64" s="303"/>
      <c r="U64" s="303">
        <v>10</v>
      </c>
      <c r="V64" s="303"/>
      <c r="W64" s="303"/>
      <c r="X64" s="303"/>
      <c r="Y64" s="303"/>
      <c r="Z64" s="303">
        <v>52</v>
      </c>
    </row>
    <row r="65" spans="1:26" ht="26.4">
      <c r="A65" s="298" t="s">
        <v>349</v>
      </c>
      <c r="B65" s="303"/>
      <c r="C65" s="303"/>
      <c r="D65" s="303"/>
      <c r="E65" s="303"/>
      <c r="F65" s="303"/>
      <c r="G65" s="303"/>
      <c r="H65" s="303"/>
      <c r="I65" s="303"/>
      <c r="J65" s="303"/>
      <c r="K65" s="303"/>
      <c r="L65" s="303"/>
      <c r="M65" s="303">
        <v>2</v>
      </c>
      <c r="N65" s="303">
        <v>4</v>
      </c>
      <c r="O65" s="303"/>
      <c r="P65" s="303"/>
      <c r="Q65" s="303"/>
      <c r="R65" s="303"/>
      <c r="S65" s="303"/>
      <c r="T65" s="303"/>
      <c r="U65" s="303">
        <v>10</v>
      </c>
      <c r="V65" s="303"/>
      <c r="W65" s="303"/>
      <c r="X65" s="303"/>
      <c r="Y65" s="303">
        <v>20</v>
      </c>
      <c r="Z65" s="303">
        <v>20</v>
      </c>
    </row>
    <row r="66" spans="1:26" ht="26.4">
      <c r="A66" s="298" t="s">
        <v>350</v>
      </c>
      <c r="B66" s="303"/>
      <c r="C66" s="303"/>
      <c r="D66" s="303"/>
      <c r="E66" s="303"/>
      <c r="F66" s="303"/>
      <c r="G66" s="303"/>
      <c r="H66" s="303"/>
      <c r="I66" s="303"/>
      <c r="J66" s="303"/>
      <c r="K66" s="303"/>
      <c r="L66" s="303">
        <v>1</v>
      </c>
      <c r="M66" s="303"/>
      <c r="N66" s="303"/>
      <c r="O66" s="303">
        <v>10</v>
      </c>
      <c r="P66" s="303"/>
      <c r="Q66" s="303"/>
      <c r="R66" s="303"/>
      <c r="S66" s="303"/>
      <c r="T66" s="303">
        <v>2</v>
      </c>
      <c r="U66" s="303"/>
      <c r="V66" s="303"/>
      <c r="W66" s="303"/>
      <c r="X66" s="303">
        <v>13</v>
      </c>
      <c r="Y66" s="303"/>
      <c r="Z66" s="303">
        <v>32</v>
      </c>
    </row>
    <row r="67" spans="1:26" ht="26.4">
      <c r="A67" s="298" t="s">
        <v>426</v>
      </c>
      <c r="B67" s="303"/>
      <c r="C67" s="303"/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>
        <v>55</v>
      </c>
      <c r="O67" s="303"/>
      <c r="P67" s="303"/>
      <c r="Q67" s="303"/>
      <c r="R67" s="303"/>
      <c r="S67" s="303"/>
      <c r="T67" s="303">
        <v>2</v>
      </c>
      <c r="U67" s="303">
        <v>30</v>
      </c>
      <c r="V67" s="303"/>
      <c r="W67" s="303"/>
      <c r="X67" s="303"/>
      <c r="Y67" s="303"/>
      <c r="Z67" s="303">
        <v>145</v>
      </c>
    </row>
    <row r="68" spans="1:26" ht="26.4">
      <c r="A68" s="298" t="s">
        <v>427</v>
      </c>
      <c r="B68" s="303"/>
      <c r="C68" s="303"/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26.4">
      <c r="A69" s="298" t="s">
        <v>351</v>
      </c>
      <c r="B69" s="303"/>
      <c r="C69" s="303"/>
      <c r="D69" s="303"/>
      <c r="E69" s="303"/>
      <c r="F69" s="303"/>
      <c r="G69" s="303"/>
      <c r="H69" s="303"/>
      <c r="I69" s="303">
        <v>1</v>
      </c>
      <c r="J69" s="303"/>
      <c r="K69" s="303"/>
      <c r="L69" s="303"/>
      <c r="M69" s="303"/>
      <c r="N69" s="303">
        <v>3</v>
      </c>
      <c r="O69" s="303"/>
      <c r="P69" s="303"/>
      <c r="Q69" s="303"/>
      <c r="R69" s="303"/>
      <c r="S69" s="303"/>
      <c r="T69" s="303">
        <v>1</v>
      </c>
      <c r="U69" s="303">
        <v>5</v>
      </c>
      <c r="V69" s="303"/>
      <c r="W69" s="303"/>
      <c r="X69" s="303"/>
      <c r="Y69" s="303"/>
      <c r="Z69" s="303">
        <v>8</v>
      </c>
    </row>
    <row r="70" spans="1:26" ht="26.4">
      <c r="A70" s="298" t="s">
        <v>428</v>
      </c>
      <c r="B70" s="303"/>
      <c r="C70" s="303"/>
      <c r="D70" s="303"/>
      <c r="E70" s="303"/>
      <c r="F70" s="303"/>
      <c r="G70" s="303"/>
      <c r="H70" s="303">
        <v>1</v>
      </c>
      <c r="I70" s="303"/>
      <c r="J70" s="303"/>
      <c r="K70" s="303">
        <v>2</v>
      </c>
      <c r="L70" s="303"/>
      <c r="M70" s="303"/>
      <c r="N70" s="303">
        <v>19</v>
      </c>
      <c r="O70" s="303"/>
      <c r="P70" s="303"/>
      <c r="Q70" s="303"/>
      <c r="R70" s="303"/>
      <c r="S70" s="303"/>
      <c r="T70" s="303">
        <v>10</v>
      </c>
      <c r="U70" s="303">
        <v>10</v>
      </c>
      <c r="V70" s="303"/>
      <c r="W70" s="303"/>
      <c r="X70" s="303"/>
      <c r="Y70" s="303"/>
      <c r="Z70" s="303">
        <v>41</v>
      </c>
    </row>
    <row r="71" spans="1:26" ht="26.4">
      <c r="A71" s="298" t="s">
        <v>429</v>
      </c>
      <c r="B71" s="303"/>
      <c r="C71" s="303"/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>
        <v>11</v>
      </c>
      <c r="O71" s="303"/>
      <c r="P71" s="303"/>
      <c r="Q71" s="303"/>
      <c r="R71" s="303"/>
      <c r="S71" s="303"/>
      <c r="T71" s="303"/>
      <c r="U71" s="303"/>
      <c r="V71" s="303"/>
      <c r="W71" s="303"/>
      <c r="X71" s="303"/>
      <c r="Y71" s="303"/>
      <c r="Z71" s="303">
        <v>10</v>
      </c>
    </row>
    <row r="72" spans="1:26" ht="26.4">
      <c r="A72" s="298" t="s">
        <v>352</v>
      </c>
      <c r="B72" s="303"/>
      <c r="C72" s="303"/>
      <c r="D72" s="303"/>
      <c r="E72" s="303"/>
      <c r="F72" s="303"/>
      <c r="G72" s="303"/>
      <c r="H72" s="303"/>
      <c r="I72" s="303"/>
      <c r="J72" s="303"/>
      <c r="K72" s="303"/>
      <c r="L72" s="303">
        <v>2</v>
      </c>
      <c r="M72" s="303"/>
      <c r="N72" s="303">
        <v>6</v>
      </c>
      <c r="O72" s="303"/>
      <c r="P72" s="303"/>
      <c r="Q72" s="303"/>
      <c r="R72" s="303"/>
      <c r="S72" s="303"/>
      <c r="T72" s="303">
        <v>6</v>
      </c>
      <c r="U72" s="303"/>
      <c r="V72" s="303"/>
      <c r="W72" s="303"/>
      <c r="X72" s="303"/>
      <c r="Y72" s="303"/>
      <c r="Z72" s="303">
        <v>6</v>
      </c>
    </row>
    <row r="73" spans="1:26" ht="26.4">
      <c r="A73" s="298" t="s">
        <v>353</v>
      </c>
      <c r="B73" s="303"/>
      <c r="C73" s="303"/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3.2">
      <c r="A74" s="298" t="s">
        <v>354</v>
      </c>
      <c r="B74" s="310"/>
      <c r="C74" s="310"/>
      <c r="D74" s="310"/>
      <c r="E74" s="310"/>
      <c r="F74" s="310"/>
      <c r="G74" s="310"/>
      <c r="H74" s="303"/>
      <c r="I74" s="303"/>
      <c r="J74" s="303"/>
      <c r="K74" s="303"/>
      <c r="L74" s="303"/>
      <c r="M74" s="303"/>
      <c r="N74" s="303">
        <v>2</v>
      </c>
      <c r="O74" s="303"/>
      <c r="P74" s="303"/>
      <c r="Q74" s="303"/>
      <c r="R74" s="303"/>
      <c r="S74" s="303"/>
      <c r="T74" s="303">
        <v>3</v>
      </c>
      <c r="U74" s="303"/>
      <c r="V74" s="303"/>
      <c r="W74" s="303"/>
      <c r="X74" s="303"/>
      <c r="Y74" s="303"/>
      <c r="Z74" s="303">
        <v>8</v>
      </c>
    </row>
    <row r="75" spans="1:26" ht="26.4">
      <c r="A75" s="298" t="s">
        <v>430</v>
      </c>
      <c r="B75" s="303"/>
      <c r="C75" s="303"/>
      <c r="D75" s="303"/>
      <c r="E75" s="303"/>
      <c r="F75" s="303"/>
      <c r="G75" s="303"/>
      <c r="H75" s="303">
        <v>2</v>
      </c>
      <c r="I75" s="303"/>
      <c r="J75" s="303"/>
      <c r="K75" s="303">
        <v>7</v>
      </c>
      <c r="L75" s="303">
        <v>1</v>
      </c>
      <c r="M75" s="303"/>
      <c r="N75" s="303">
        <v>2</v>
      </c>
      <c r="O75" s="303"/>
      <c r="P75" s="303"/>
      <c r="Q75" s="303"/>
      <c r="R75" s="303"/>
      <c r="S75" s="303"/>
      <c r="T75" s="303"/>
      <c r="U75" s="303"/>
      <c r="V75" s="303"/>
      <c r="W75" s="303"/>
      <c r="X75" s="303"/>
      <c r="Y75" s="303"/>
      <c r="Z75" s="303">
        <v>22</v>
      </c>
    </row>
    <row r="76" spans="1:26" ht="26.4">
      <c r="A76" s="298" t="s">
        <v>355</v>
      </c>
      <c r="B76" s="303"/>
      <c r="C76" s="303"/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>
        <v>4</v>
      </c>
      <c r="V76" s="303"/>
      <c r="W76" s="303"/>
      <c r="X76" s="303"/>
      <c r="Y76" s="303"/>
      <c r="Z76" s="303">
        <v>10</v>
      </c>
    </row>
    <row r="77" spans="1:26" ht="26.4">
      <c r="A77" s="298" t="s">
        <v>356</v>
      </c>
      <c r="B77" s="303"/>
      <c r="C77" s="303"/>
      <c r="D77" s="303"/>
      <c r="E77" s="303"/>
      <c r="F77" s="303"/>
      <c r="G77" s="303"/>
      <c r="H77" s="303"/>
      <c r="I77" s="303"/>
      <c r="J77" s="303"/>
      <c r="K77" s="303">
        <v>1</v>
      </c>
      <c r="L77" s="303"/>
      <c r="M77" s="303"/>
      <c r="N77" s="303">
        <v>2</v>
      </c>
      <c r="O77" s="303"/>
      <c r="P77" s="303"/>
      <c r="Q77" s="303"/>
      <c r="R77" s="303"/>
      <c r="S77" s="303">
        <v>1</v>
      </c>
      <c r="T77" s="303"/>
      <c r="U77" s="303"/>
      <c r="V77" s="303"/>
      <c r="W77" s="303"/>
      <c r="X77" s="303"/>
      <c r="Y77" s="303"/>
      <c r="Z77" s="303">
        <v>6</v>
      </c>
    </row>
    <row r="78" spans="1:26" ht="26.4">
      <c r="A78" s="298" t="s">
        <v>431</v>
      </c>
      <c r="B78" s="303"/>
      <c r="C78" s="303"/>
      <c r="D78" s="303"/>
      <c r="E78" s="303"/>
      <c r="F78" s="303"/>
      <c r="G78" s="303"/>
      <c r="H78" s="303">
        <v>1</v>
      </c>
      <c r="I78" s="303"/>
      <c r="J78" s="303"/>
      <c r="K78" s="303">
        <v>2</v>
      </c>
      <c r="L78" s="303"/>
      <c r="M78" s="303"/>
      <c r="N78" s="303">
        <v>3</v>
      </c>
      <c r="O78" s="303"/>
      <c r="P78" s="303"/>
      <c r="Q78" s="303"/>
      <c r="R78" s="303"/>
      <c r="S78" s="303"/>
      <c r="T78" s="303">
        <v>2</v>
      </c>
      <c r="U78" s="303">
        <v>8</v>
      </c>
      <c r="V78" s="303"/>
      <c r="W78" s="303"/>
      <c r="X78" s="303"/>
      <c r="Y78" s="303"/>
      <c r="Z78" s="303">
        <v>31</v>
      </c>
    </row>
    <row r="79" spans="1:26" ht="59.25" customHeight="1">
      <c r="A79" s="299" t="s">
        <v>432</v>
      </c>
      <c r="B79" s="311"/>
      <c r="C79" s="310"/>
      <c r="D79" s="310"/>
      <c r="E79" s="310"/>
      <c r="F79" s="310"/>
      <c r="G79" s="310"/>
      <c r="H79" s="303"/>
      <c r="I79" s="303"/>
      <c r="J79" s="303"/>
      <c r="K79" s="303"/>
      <c r="L79" s="303"/>
      <c r="M79" s="303"/>
      <c r="N79" s="303">
        <v>4</v>
      </c>
      <c r="O79" s="303"/>
      <c r="P79" s="303"/>
      <c r="Q79" s="303"/>
      <c r="R79" s="303"/>
      <c r="S79" s="303"/>
      <c r="T79" s="303"/>
      <c r="U79" s="303"/>
      <c r="V79" s="303"/>
      <c r="W79" s="303"/>
      <c r="X79" s="303"/>
      <c r="Y79" s="303"/>
      <c r="Z79" s="303">
        <v>5</v>
      </c>
    </row>
    <row r="80" spans="1:26" ht="45" customHeight="1">
      <c r="A80" s="352" t="s">
        <v>433</v>
      </c>
      <c r="B80" s="312">
        <f>SUM(B2:B79)</f>
        <v>1</v>
      </c>
      <c r="C80" s="305">
        <f t="shared" ref="C80:Z80" si="0">SUM(C2:C79)</f>
        <v>9</v>
      </c>
      <c r="D80" s="305">
        <f t="shared" si="0"/>
        <v>7</v>
      </c>
      <c r="E80" s="305">
        <f t="shared" si="0"/>
        <v>4</v>
      </c>
      <c r="F80" s="305">
        <f t="shared" si="0"/>
        <v>5</v>
      </c>
      <c r="G80" s="305">
        <f t="shared" si="0"/>
        <v>2</v>
      </c>
      <c r="H80" s="305">
        <f t="shared" si="0"/>
        <v>32</v>
      </c>
      <c r="I80" s="305">
        <f t="shared" si="0"/>
        <v>26</v>
      </c>
      <c r="J80" s="305">
        <f t="shared" si="0"/>
        <v>1</v>
      </c>
      <c r="K80" s="305">
        <f t="shared" si="0"/>
        <v>54</v>
      </c>
      <c r="L80" s="305">
        <f t="shared" si="0"/>
        <v>75</v>
      </c>
      <c r="M80" s="305">
        <f t="shared" si="0"/>
        <v>23</v>
      </c>
      <c r="N80" s="305">
        <f t="shared" si="0"/>
        <v>434</v>
      </c>
      <c r="O80" s="305">
        <f t="shared" si="0"/>
        <v>24</v>
      </c>
      <c r="P80" s="305">
        <f t="shared" si="0"/>
        <v>3</v>
      </c>
      <c r="Q80" s="305">
        <f t="shared" si="0"/>
        <v>5</v>
      </c>
      <c r="R80" s="305">
        <f t="shared" si="0"/>
        <v>1</v>
      </c>
      <c r="S80" s="305">
        <f t="shared" si="0"/>
        <v>1</v>
      </c>
      <c r="T80" s="305">
        <f t="shared" si="0"/>
        <v>76</v>
      </c>
      <c r="U80" s="305">
        <f t="shared" si="0"/>
        <v>205</v>
      </c>
      <c r="V80" s="305">
        <f t="shared" si="0"/>
        <v>2</v>
      </c>
      <c r="W80" s="305">
        <f t="shared" si="0"/>
        <v>1</v>
      </c>
      <c r="X80" s="305">
        <f t="shared" si="0"/>
        <v>26</v>
      </c>
      <c r="Y80" s="305">
        <f t="shared" si="0"/>
        <v>215</v>
      </c>
      <c r="Z80" s="305">
        <f t="shared" si="0"/>
        <v>1856</v>
      </c>
    </row>
    <row r="81" spans="1:26" ht="52.5" customHeight="1">
      <c r="A81" s="353"/>
      <c r="B81" s="354">
        <f>B80+C80+D80+E80+F80+G80+H80+I80+J80+K80+L80+M80+N80+O80+P80+Q80+R80+S80+T80+U80+V80+W80+X80+Y80+Z80</f>
        <v>3088</v>
      </c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355"/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</row>
    <row r="82" spans="1:26" ht="13.2">
      <c r="A82" s="301"/>
      <c r="B82" s="301"/>
      <c r="C82" s="301"/>
      <c r="D82" s="301"/>
      <c r="E82" s="300"/>
      <c r="F82" s="300"/>
      <c r="G82" s="300"/>
      <c r="H82" s="300"/>
      <c r="I82" s="300"/>
      <c r="J82" s="300"/>
      <c r="K82" s="300"/>
      <c r="L82" s="300"/>
      <c r="M82" s="300"/>
      <c r="N82" s="313"/>
      <c r="O82" s="300"/>
      <c r="P82" s="300"/>
      <c r="Q82" s="300"/>
      <c r="R82" s="300"/>
      <c r="S82" s="300"/>
      <c r="T82" s="300"/>
      <c r="U82" s="300"/>
      <c r="V82" s="313"/>
      <c r="W82" s="300"/>
      <c r="X82" s="313"/>
      <c r="Y82" s="300"/>
      <c r="Z82" s="300"/>
    </row>
    <row r="83" spans="1:26" ht="13.2">
      <c r="A83" s="301"/>
      <c r="B83" s="301"/>
      <c r="C83" s="301"/>
      <c r="D83" s="301"/>
      <c r="E83" s="300"/>
      <c r="F83" s="300"/>
      <c r="G83" s="300"/>
      <c r="H83" s="300"/>
      <c r="I83" s="300"/>
      <c r="J83" s="300"/>
      <c r="K83" s="300"/>
      <c r="L83" s="300"/>
      <c r="M83" s="300"/>
      <c r="N83" s="313"/>
      <c r="O83" s="300"/>
      <c r="P83" s="300"/>
      <c r="Q83" s="300"/>
      <c r="R83" s="300"/>
      <c r="S83" s="300"/>
      <c r="T83" s="300"/>
      <c r="U83" s="300"/>
      <c r="V83" s="313"/>
      <c r="W83" s="300"/>
      <c r="X83" s="313"/>
      <c r="Y83" s="300"/>
      <c r="Z83" s="300"/>
    </row>
    <row r="84" spans="1:26" ht="13.2">
      <c r="B84" s="301"/>
      <c r="C84" s="301"/>
      <c r="D84" s="301"/>
      <c r="E84" s="300"/>
      <c r="F84" s="300"/>
      <c r="G84" s="300"/>
      <c r="H84" s="300"/>
      <c r="I84" s="300"/>
      <c r="J84" s="300"/>
      <c r="K84" s="300"/>
      <c r="L84" s="300"/>
      <c r="M84" s="300"/>
      <c r="N84" s="313"/>
      <c r="O84" s="300"/>
      <c r="P84" s="300"/>
      <c r="Q84" s="300"/>
      <c r="R84" s="300"/>
      <c r="S84" s="300"/>
      <c r="T84" s="300"/>
      <c r="U84" s="300"/>
      <c r="V84" s="313"/>
      <c r="W84" s="300"/>
      <c r="X84" s="313"/>
      <c r="Y84" s="300"/>
      <c r="Z84" s="300"/>
    </row>
    <row r="85" spans="1:26" ht="13.2">
      <c r="A85" s="301"/>
      <c r="B85" s="301"/>
      <c r="C85" s="301"/>
      <c r="D85" s="301"/>
      <c r="E85" s="300"/>
      <c r="F85" s="300"/>
      <c r="G85" s="300"/>
      <c r="H85" s="300"/>
      <c r="I85" s="300"/>
      <c r="J85" s="300"/>
      <c r="K85" s="300"/>
      <c r="L85" s="300"/>
      <c r="M85" s="300"/>
      <c r="N85" s="313"/>
      <c r="O85" s="300"/>
      <c r="P85" s="300"/>
      <c r="Q85" s="300"/>
      <c r="R85" s="300"/>
      <c r="S85" s="300"/>
      <c r="T85" s="300"/>
      <c r="U85" s="300"/>
      <c r="V85" s="313"/>
      <c r="W85" s="300"/>
      <c r="X85" s="313"/>
      <c r="Y85" s="300"/>
      <c r="Z85" s="300"/>
    </row>
    <row r="86" spans="1:26" ht="13.2">
      <c r="A86" s="301"/>
      <c r="B86" s="301"/>
      <c r="C86" s="301"/>
      <c r="D86" s="301"/>
      <c r="E86" s="300"/>
      <c r="F86" s="300"/>
      <c r="G86" s="300"/>
      <c r="H86" s="300"/>
      <c r="I86" s="300"/>
      <c r="J86" s="300"/>
      <c r="K86" s="300"/>
      <c r="L86" s="300"/>
      <c r="M86" s="300"/>
      <c r="N86" s="313"/>
      <c r="O86" s="300"/>
      <c r="P86" s="300"/>
      <c r="Q86" s="300"/>
      <c r="R86" s="300"/>
      <c r="S86" s="300"/>
      <c r="T86" s="300"/>
      <c r="U86" s="300"/>
      <c r="V86" s="313"/>
      <c r="W86" s="300"/>
      <c r="X86" s="313"/>
      <c r="Y86" s="300"/>
      <c r="Z86" s="300"/>
    </row>
    <row r="87" spans="1:26" ht="13.2">
      <c r="A87" s="301"/>
      <c r="B87" s="301"/>
      <c r="C87" s="301"/>
      <c r="D87" s="301"/>
      <c r="E87" s="300"/>
      <c r="F87" s="300"/>
      <c r="G87" s="300"/>
      <c r="H87" s="300"/>
      <c r="I87" s="300"/>
      <c r="J87" s="300"/>
      <c r="K87" s="300"/>
      <c r="L87" s="300"/>
      <c r="M87" s="300"/>
      <c r="N87" s="313"/>
      <c r="O87" s="300"/>
      <c r="P87" s="300"/>
      <c r="Q87" s="300"/>
      <c r="R87" s="300"/>
      <c r="S87" s="300"/>
      <c r="T87" s="300"/>
      <c r="U87" s="300"/>
      <c r="V87" s="313"/>
      <c r="W87" s="300"/>
      <c r="X87" s="313"/>
      <c r="Y87" s="300"/>
      <c r="Z87" s="300"/>
    </row>
    <row r="88" spans="1:26" ht="13.2">
      <c r="A88" s="301"/>
      <c r="B88" s="301"/>
      <c r="C88" s="301"/>
      <c r="D88" s="301"/>
      <c r="E88" s="300"/>
      <c r="F88" s="300"/>
      <c r="G88" s="300"/>
      <c r="H88" s="300"/>
      <c r="I88" s="300"/>
      <c r="J88" s="300"/>
      <c r="K88" s="300"/>
      <c r="L88" s="300"/>
      <c r="M88" s="300"/>
      <c r="N88" s="313"/>
      <c r="O88" s="300"/>
      <c r="P88" s="300"/>
      <c r="Q88" s="300"/>
      <c r="R88" s="300"/>
      <c r="S88" s="300"/>
      <c r="T88" s="300"/>
      <c r="U88" s="300"/>
      <c r="V88" s="313"/>
      <c r="W88" s="300"/>
      <c r="X88" s="313"/>
      <c r="Y88" s="300"/>
      <c r="Z88" s="300"/>
    </row>
    <row r="89" spans="1:26" ht="13.2">
      <c r="A89" s="301"/>
      <c r="B89" s="301"/>
      <c r="C89" s="301"/>
      <c r="D89" s="301"/>
      <c r="E89" s="300"/>
      <c r="F89" s="300"/>
      <c r="G89" s="300"/>
      <c r="H89" s="300"/>
      <c r="I89" s="300"/>
      <c r="J89" s="300"/>
      <c r="K89" s="300"/>
      <c r="L89" s="300"/>
      <c r="M89" s="300"/>
      <c r="N89" s="313"/>
      <c r="O89" s="300"/>
      <c r="P89" s="300"/>
      <c r="Q89" s="300"/>
      <c r="R89" s="300"/>
      <c r="S89" s="300"/>
      <c r="T89" s="300"/>
      <c r="U89" s="300"/>
      <c r="V89" s="313"/>
      <c r="W89" s="300"/>
      <c r="X89" s="313"/>
      <c r="Y89" s="300"/>
      <c r="Z89" s="300"/>
    </row>
    <row r="90" spans="1:26" ht="13.2">
      <c r="A90" s="301"/>
      <c r="B90" s="301"/>
      <c r="C90" s="301"/>
      <c r="D90" s="301"/>
      <c r="E90" s="300"/>
      <c r="F90" s="300"/>
      <c r="G90" s="300"/>
      <c r="H90" s="300"/>
      <c r="I90" s="300"/>
      <c r="J90" s="300"/>
      <c r="K90" s="300"/>
      <c r="L90" s="300"/>
      <c r="M90" s="300"/>
      <c r="N90" s="313"/>
      <c r="O90" s="300"/>
      <c r="P90" s="300"/>
      <c r="Q90" s="300"/>
      <c r="R90" s="300"/>
      <c r="S90" s="300"/>
      <c r="T90" s="300"/>
      <c r="U90" s="300"/>
      <c r="V90" s="313"/>
      <c r="W90" s="300"/>
      <c r="X90" s="313"/>
      <c r="Y90" s="300"/>
      <c r="Z90" s="300"/>
    </row>
    <row r="91" spans="1:26" ht="13.2">
      <c r="A91" s="301"/>
      <c r="B91" s="301"/>
      <c r="C91" s="301"/>
      <c r="D91" s="301"/>
      <c r="E91" s="300"/>
      <c r="F91" s="300"/>
      <c r="G91" s="300"/>
      <c r="H91" s="300"/>
      <c r="I91" s="300"/>
      <c r="J91" s="300"/>
      <c r="K91" s="300"/>
      <c r="L91" s="300"/>
      <c r="M91" s="300"/>
      <c r="N91" s="313"/>
      <c r="O91" s="300"/>
      <c r="P91" s="300"/>
      <c r="Q91" s="300"/>
      <c r="R91" s="300"/>
      <c r="S91" s="300"/>
      <c r="T91" s="300"/>
      <c r="U91" s="300"/>
      <c r="V91" s="313"/>
      <c r="W91" s="300"/>
      <c r="X91" s="313"/>
      <c r="Y91" s="300"/>
      <c r="Z91" s="300"/>
    </row>
    <row r="92" spans="1:26" ht="13.2">
      <c r="A92" s="301"/>
      <c r="B92" s="301"/>
      <c r="C92" s="301"/>
      <c r="D92" s="301"/>
      <c r="E92" s="300"/>
      <c r="F92" s="300"/>
      <c r="G92" s="300"/>
      <c r="H92" s="300"/>
      <c r="I92" s="300"/>
      <c r="J92" s="300"/>
      <c r="K92" s="300"/>
      <c r="L92" s="300"/>
      <c r="M92" s="300"/>
      <c r="N92" s="313"/>
      <c r="O92" s="300"/>
      <c r="P92" s="300"/>
      <c r="Q92" s="300"/>
      <c r="R92" s="300"/>
      <c r="S92" s="300"/>
      <c r="T92" s="300"/>
      <c r="U92" s="300"/>
      <c r="V92" s="313"/>
      <c r="W92" s="300"/>
      <c r="X92" s="313"/>
      <c r="Y92" s="300"/>
      <c r="Z92" s="300"/>
    </row>
    <row r="93" spans="1:26" ht="13.2">
      <c r="A93" s="301"/>
      <c r="B93" s="301"/>
      <c r="C93" s="301"/>
      <c r="D93" s="301"/>
      <c r="E93" s="300"/>
      <c r="F93" s="300"/>
      <c r="G93" s="300"/>
      <c r="H93" s="300"/>
      <c r="I93" s="300"/>
      <c r="J93" s="300"/>
      <c r="K93" s="300"/>
      <c r="L93" s="300"/>
      <c r="M93" s="300"/>
      <c r="N93" s="313"/>
      <c r="O93" s="300"/>
      <c r="P93" s="300"/>
      <c r="Q93" s="300"/>
      <c r="R93" s="300"/>
      <c r="S93" s="300"/>
      <c r="T93" s="300"/>
      <c r="U93" s="300"/>
      <c r="V93" s="313"/>
      <c r="W93" s="300"/>
      <c r="X93" s="313"/>
      <c r="Y93" s="300"/>
      <c r="Z93" s="300"/>
    </row>
    <row r="94" spans="1:26" ht="13.2">
      <c r="A94" s="301"/>
      <c r="B94" s="301"/>
      <c r="C94" s="301"/>
      <c r="D94" s="301"/>
      <c r="E94" s="300"/>
      <c r="F94" s="300"/>
      <c r="G94" s="300"/>
      <c r="H94" s="300"/>
      <c r="I94" s="300"/>
      <c r="J94" s="300"/>
      <c r="K94" s="300"/>
      <c r="L94" s="300"/>
      <c r="M94" s="300"/>
      <c r="N94" s="313"/>
      <c r="O94" s="300"/>
      <c r="P94" s="300"/>
      <c r="Q94" s="300"/>
      <c r="R94" s="300"/>
      <c r="S94" s="300"/>
      <c r="T94" s="300"/>
      <c r="U94" s="300"/>
      <c r="V94" s="313"/>
      <c r="W94" s="300"/>
      <c r="X94" s="313"/>
      <c r="Y94" s="300"/>
      <c r="Z94" s="300"/>
    </row>
    <row r="95" spans="1:26" ht="13.2">
      <c r="A95" s="301"/>
      <c r="B95" s="301"/>
      <c r="C95" s="301"/>
      <c r="D95" s="301"/>
      <c r="E95" s="300"/>
      <c r="F95" s="300"/>
      <c r="G95" s="300"/>
      <c r="H95" s="300"/>
      <c r="I95" s="300"/>
      <c r="J95" s="300"/>
      <c r="K95" s="300"/>
      <c r="L95" s="300"/>
      <c r="M95" s="300"/>
      <c r="N95" s="313"/>
      <c r="O95" s="300"/>
      <c r="P95" s="300"/>
      <c r="Q95" s="300"/>
      <c r="R95" s="300"/>
      <c r="S95" s="300"/>
      <c r="T95" s="300"/>
      <c r="U95" s="300"/>
      <c r="V95" s="313"/>
      <c r="W95" s="300"/>
      <c r="X95" s="313"/>
      <c r="Y95" s="300"/>
      <c r="Z95" s="300"/>
    </row>
    <row r="96" spans="1:26" ht="13.2">
      <c r="A96" s="301"/>
      <c r="B96" s="301"/>
      <c r="C96" s="301"/>
      <c r="D96" s="301"/>
      <c r="E96" s="300"/>
      <c r="F96" s="300"/>
      <c r="G96" s="300"/>
      <c r="H96" s="300"/>
      <c r="I96" s="300"/>
      <c r="J96" s="300"/>
      <c r="K96" s="300"/>
      <c r="L96" s="300"/>
      <c r="M96" s="300"/>
      <c r="N96" s="313"/>
      <c r="O96" s="300"/>
      <c r="P96" s="300"/>
      <c r="Q96" s="300"/>
      <c r="R96" s="300"/>
      <c r="S96" s="300"/>
      <c r="T96" s="300"/>
      <c r="U96" s="300"/>
      <c r="V96" s="313"/>
      <c r="W96" s="300"/>
      <c r="X96" s="313"/>
      <c r="Y96" s="300"/>
      <c r="Z96" s="300"/>
    </row>
    <row r="97" spans="1:26" ht="13.2">
      <c r="A97" s="301"/>
      <c r="B97" s="301"/>
      <c r="C97" s="301"/>
      <c r="D97" s="301"/>
      <c r="E97" s="300"/>
      <c r="F97" s="300"/>
      <c r="G97" s="300"/>
      <c r="H97" s="300"/>
      <c r="I97" s="300"/>
      <c r="J97" s="300"/>
      <c r="K97" s="300"/>
      <c r="L97" s="300"/>
      <c r="M97" s="300"/>
      <c r="N97" s="313"/>
      <c r="O97" s="300"/>
      <c r="P97" s="300"/>
      <c r="Q97" s="300"/>
      <c r="R97" s="300"/>
      <c r="S97" s="300"/>
      <c r="T97" s="300"/>
      <c r="U97" s="300"/>
      <c r="V97" s="313"/>
      <c r="W97" s="300"/>
      <c r="X97" s="313"/>
      <c r="Y97" s="300"/>
      <c r="Z97" s="300"/>
    </row>
    <row r="98" spans="1:26" ht="13.2">
      <c r="A98" s="301"/>
      <c r="B98" s="301"/>
      <c r="C98" s="301"/>
      <c r="D98" s="301"/>
      <c r="E98" s="300"/>
      <c r="F98" s="300"/>
      <c r="G98" s="300"/>
      <c r="H98" s="300"/>
      <c r="I98" s="300"/>
      <c r="J98" s="300"/>
      <c r="K98" s="300"/>
      <c r="L98" s="300"/>
      <c r="M98" s="300"/>
      <c r="N98" s="313"/>
      <c r="O98" s="300"/>
      <c r="P98" s="300"/>
      <c r="Q98" s="300"/>
      <c r="R98" s="300"/>
      <c r="S98" s="300"/>
      <c r="T98" s="300"/>
      <c r="U98" s="300"/>
      <c r="V98" s="313"/>
      <c r="W98" s="300"/>
      <c r="X98" s="313"/>
      <c r="Y98" s="300"/>
      <c r="Z98" s="300"/>
    </row>
    <row r="99" spans="1:26" ht="13.2">
      <c r="A99" s="301"/>
      <c r="B99" s="301"/>
      <c r="C99" s="301"/>
      <c r="D99" s="301"/>
      <c r="E99" s="300"/>
      <c r="F99" s="300"/>
      <c r="G99" s="300"/>
      <c r="H99" s="300"/>
      <c r="I99" s="300"/>
      <c r="J99" s="300"/>
      <c r="K99" s="300"/>
      <c r="L99" s="300"/>
      <c r="M99" s="300"/>
      <c r="N99" s="313"/>
      <c r="O99" s="300"/>
      <c r="P99" s="300"/>
      <c r="Q99" s="300"/>
      <c r="R99" s="300"/>
      <c r="S99" s="300"/>
      <c r="T99" s="300"/>
      <c r="U99" s="300"/>
      <c r="V99" s="313"/>
      <c r="W99" s="300"/>
      <c r="X99" s="313"/>
      <c r="Y99" s="300"/>
      <c r="Z99" s="300"/>
    </row>
    <row r="100" spans="1:26" ht="13.2">
      <c r="A100" s="301"/>
      <c r="B100" s="301"/>
      <c r="C100" s="301"/>
      <c r="D100" s="301"/>
      <c r="E100" s="300"/>
      <c r="F100" s="300"/>
      <c r="G100" s="300"/>
      <c r="H100" s="300"/>
      <c r="I100" s="300"/>
      <c r="J100" s="300"/>
      <c r="K100" s="300"/>
      <c r="L100" s="300"/>
      <c r="M100" s="300"/>
      <c r="N100" s="313"/>
      <c r="O100" s="300"/>
      <c r="P100" s="300"/>
      <c r="Q100" s="300"/>
      <c r="R100" s="300"/>
      <c r="S100" s="300"/>
      <c r="T100" s="300"/>
      <c r="U100" s="300"/>
      <c r="V100" s="313"/>
      <c r="W100" s="300"/>
      <c r="X100" s="313"/>
      <c r="Y100" s="300"/>
      <c r="Z100" s="300"/>
    </row>
    <row r="101" spans="1:26" ht="13.2">
      <c r="A101" s="301"/>
      <c r="B101" s="301"/>
      <c r="C101" s="301"/>
      <c r="D101" s="301"/>
      <c r="E101" s="300"/>
      <c r="F101" s="300"/>
      <c r="G101" s="300"/>
      <c r="H101" s="300"/>
      <c r="I101" s="300"/>
      <c r="J101" s="300"/>
      <c r="K101" s="300"/>
      <c r="L101" s="300"/>
      <c r="M101" s="300"/>
      <c r="N101" s="313"/>
      <c r="O101" s="300"/>
      <c r="P101" s="300"/>
      <c r="Q101" s="300"/>
      <c r="R101" s="300"/>
      <c r="S101" s="300"/>
      <c r="T101" s="300"/>
      <c r="U101" s="300"/>
      <c r="V101" s="313"/>
      <c r="W101" s="300"/>
      <c r="X101" s="313"/>
      <c r="Y101" s="300"/>
      <c r="Z101" s="300"/>
    </row>
    <row r="102" spans="1:26" ht="13.2">
      <c r="A102" s="301"/>
      <c r="B102" s="301"/>
      <c r="C102" s="301"/>
      <c r="D102" s="301"/>
      <c r="E102" s="300"/>
      <c r="F102" s="300"/>
      <c r="G102" s="300"/>
      <c r="H102" s="300"/>
      <c r="I102" s="300"/>
      <c r="J102" s="300"/>
      <c r="K102" s="300"/>
      <c r="L102" s="300"/>
      <c r="M102" s="300"/>
      <c r="N102" s="313"/>
      <c r="O102" s="300"/>
      <c r="P102" s="300"/>
      <c r="Q102" s="300"/>
      <c r="R102" s="300"/>
      <c r="S102" s="300"/>
      <c r="T102" s="300"/>
      <c r="U102" s="300"/>
      <c r="V102" s="313"/>
      <c r="W102" s="300"/>
      <c r="X102" s="313"/>
      <c r="Y102" s="300"/>
      <c r="Z102" s="300"/>
    </row>
    <row r="103" spans="1:26" ht="13.2">
      <c r="A103" s="301"/>
      <c r="B103" s="301"/>
      <c r="C103" s="301"/>
      <c r="D103" s="301"/>
      <c r="E103" s="300"/>
      <c r="F103" s="300"/>
      <c r="G103" s="300"/>
      <c r="H103" s="300"/>
      <c r="I103" s="300"/>
      <c r="J103" s="300"/>
      <c r="K103" s="300"/>
      <c r="L103" s="300"/>
      <c r="M103" s="300"/>
      <c r="N103" s="313"/>
      <c r="O103" s="300"/>
      <c r="P103" s="300"/>
      <c r="Q103" s="300"/>
      <c r="R103" s="300"/>
      <c r="S103" s="300"/>
      <c r="T103" s="300"/>
      <c r="U103" s="300"/>
      <c r="V103" s="313"/>
      <c r="W103" s="300"/>
      <c r="X103" s="313"/>
      <c r="Y103" s="300"/>
      <c r="Z103" s="300"/>
    </row>
    <row r="104" spans="1:26" ht="13.2">
      <c r="A104" s="301"/>
      <c r="B104" s="301"/>
      <c r="C104" s="301"/>
      <c r="D104" s="301"/>
      <c r="E104" s="300"/>
      <c r="F104" s="300"/>
      <c r="G104" s="300"/>
      <c r="H104" s="300"/>
      <c r="I104" s="300"/>
      <c r="J104" s="300"/>
      <c r="K104" s="300"/>
      <c r="L104" s="300"/>
      <c r="M104" s="300"/>
      <c r="N104" s="313"/>
      <c r="O104" s="300"/>
      <c r="P104" s="300"/>
      <c r="Q104" s="300"/>
      <c r="R104" s="300"/>
      <c r="S104" s="300"/>
      <c r="T104" s="300"/>
      <c r="U104" s="300"/>
      <c r="V104" s="313"/>
      <c r="W104" s="300"/>
      <c r="X104" s="313"/>
      <c r="Y104" s="300"/>
      <c r="Z104" s="300"/>
    </row>
    <row r="105" spans="1:26" ht="13.2">
      <c r="A105" s="301"/>
      <c r="B105" s="301"/>
      <c r="C105" s="301"/>
      <c r="D105" s="301"/>
      <c r="E105" s="300"/>
      <c r="F105" s="300"/>
      <c r="G105" s="300"/>
      <c r="H105" s="300"/>
      <c r="I105" s="300"/>
      <c r="J105" s="300"/>
      <c r="K105" s="300"/>
      <c r="L105" s="300"/>
      <c r="M105" s="300"/>
      <c r="N105" s="313"/>
      <c r="O105" s="300"/>
      <c r="P105" s="300"/>
      <c r="Q105" s="300"/>
      <c r="R105" s="300"/>
      <c r="S105" s="300"/>
      <c r="T105" s="300"/>
      <c r="U105" s="300"/>
      <c r="V105" s="313"/>
      <c r="W105" s="300"/>
      <c r="X105" s="313"/>
      <c r="Y105" s="300"/>
      <c r="Z105" s="300"/>
    </row>
    <row r="106" spans="1:26" ht="13.2">
      <c r="A106" s="301"/>
      <c r="B106" s="301"/>
      <c r="C106" s="301"/>
      <c r="D106" s="301"/>
      <c r="E106" s="300"/>
      <c r="F106" s="300"/>
      <c r="G106" s="300"/>
      <c r="H106" s="300"/>
      <c r="I106" s="300"/>
      <c r="J106" s="300"/>
      <c r="K106" s="300"/>
      <c r="L106" s="300"/>
      <c r="M106" s="300"/>
      <c r="N106" s="313"/>
      <c r="O106" s="300"/>
      <c r="P106" s="300"/>
      <c r="Q106" s="300"/>
      <c r="R106" s="300"/>
      <c r="S106" s="300"/>
      <c r="T106" s="300"/>
      <c r="U106" s="300"/>
      <c r="V106" s="313"/>
      <c r="W106" s="300"/>
      <c r="X106" s="313"/>
      <c r="Y106" s="300"/>
      <c r="Z106" s="300"/>
    </row>
    <row r="107" spans="1:26" ht="13.2">
      <c r="A107" s="301"/>
      <c r="B107" s="301"/>
      <c r="C107" s="301"/>
      <c r="D107" s="301"/>
      <c r="E107" s="300"/>
      <c r="F107" s="300"/>
      <c r="G107" s="300"/>
      <c r="H107" s="300"/>
      <c r="I107" s="300"/>
      <c r="J107" s="300"/>
      <c r="K107" s="300"/>
      <c r="L107" s="300"/>
      <c r="M107" s="300"/>
      <c r="N107" s="313"/>
      <c r="O107" s="300"/>
      <c r="P107" s="300"/>
      <c r="Q107" s="300"/>
      <c r="R107" s="300"/>
      <c r="S107" s="300"/>
      <c r="T107" s="300"/>
      <c r="U107" s="300"/>
      <c r="V107" s="313"/>
      <c r="W107" s="300"/>
      <c r="X107" s="313"/>
      <c r="Y107" s="300"/>
      <c r="Z107" s="300"/>
    </row>
    <row r="108" spans="1:26" ht="13.2">
      <c r="A108" s="301"/>
      <c r="B108" s="301"/>
      <c r="C108" s="301"/>
      <c r="D108" s="301"/>
      <c r="E108" s="300"/>
      <c r="F108" s="300"/>
      <c r="G108" s="300"/>
      <c r="H108" s="300"/>
      <c r="I108" s="300"/>
      <c r="J108" s="300"/>
      <c r="K108" s="300"/>
      <c r="L108" s="300"/>
      <c r="M108" s="300"/>
      <c r="N108" s="313"/>
      <c r="O108" s="300"/>
      <c r="P108" s="300"/>
      <c r="Q108" s="300"/>
      <c r="R108" s="300"/>
      <c r="S108" s="300"/>
      <c r="T108" s="300"/>
      <c r="U108" s="300"/>
      <c r="V108" s="313"/>
      <c r="W108" s="300"/>
      <c r="X108" s="313"/>
      <c r="Y108" s="300"/>
      <c r="Z108" s="300"/>
    </row>
    <row r="109" spans="1:26" ht="13.2">
      <c r="A109" s="301"/>
      <c r="B109" s="301"/>
      <c r="C109" s="301"/>
      <c r="D109" s="301"/>
      <c r="E109" s="300"/>
      <c r="F109" s="300"/>
      <c r="G109" s="300"/>
      <c r="H109" s="300"/>
      <c r="I109" s="300"/>
      <c r="J109" s="300"/>
      <c r="K109" s="300"/>
      <c r="L109" s="300"/>
      <c r="M109" s="300"/>
      <c r="N109" s="313"/>
      <c r="O109" s="300"/>
      <c r="P109" s="300"/>
      <c r="Q109" s="300"/>
      <c r="R109" s="300"/>
      <c r="S109" s="300"/>
      <c r="T109" s="300"/>
      <c r="U109" s="300"/>
      <c r="V109" s="313"/>
      <c r="W109" s="300"/>
      <c r="X109" s="313"/>
      <c r="Y109" s="300"/>
      <c r="Z109" s="300"/>
    </row>
    <row r="110" spans="1:26" ht="13.2">
      <c r="A110" s="301"/>
      <c r="B110" s="301"/>
      <c r="C110" s="301"/>
      <c r="D110" s="301"/>
      <c r="E110" s="300"/>
      <c r="F110" s="300"/>
      <c r="G110" s="300"/>
      <c r="H110" s="300"/>
      <c r="I110" s="300"/>
      <c r="J110" s="300"/>
      <c r="K110" s="300"/>
      <c r="L110" s="300"/>
      <c r="M110" s="300"/>
      <c r="N110" s="313"/>
      <c r="O110" s="300"/>
      <c r="P110" s="300"/>
      <c r="Q110" s="300"/>
      <c r="R110" s="300"/>
      <c r="S110" s="300"/>
      <c r="T110" s="300"/>
      <c r="U110" s="300"/>
      <c r="V110" s="313"/>
      <c r="W110" s="300"/>
      <c r="X110" s="313"/>
      <c r="Y110" s="300"/>
      <c r="Z110" s="300"/>
    </row>
    <row r="111" spans="1:26" ht="13.2">
      <c r="A111" s="301"/>
      <c r="B111" s="301"/>
      <c r="C111" s="301"/>
      <c r="D111" s="301"/>
      <c r="E111" s="300"/>
      <c r="F111" s="300"/>
      <c r="G111" s="300"/>
      <c r="H111" s="300"/>
      <c r="I111" s="300"/>
      <c r="J111" s="300"/>
      <c r="K111" s="300"/>
      <c r="L111" s="300"/>
      <c r="M111" s="300"/>
      <c r="N111" s="313"/>
      <c r="O111" s="300"/>
      <c r="P111" s="300"/>
      <c r="Q111" s="300"/>
      <c r="R111" s="300"/>
      <c r="S111" s="300"/>
      <c r="T111" s="300"/>
      <c r="U111" s="300"/>
      <c r="V111" s="313"/>
      <c r="W111" s="300"/>
      <c r="X111" s="313"/>
      <c r="Y111" s="300"/>
      <c r="Z111" s="300"/>
    </row>
    <row r="112" spans="1:26" ht="13.2">
      <c r="A112" s="301"/>
      <c r="B112" s="301"/>
      <c r="C112" s="301"/>
      <c r="D112" s="301"/>
      <c r="E112" s="300"/>
      <c r="F112" s="300"/>
      <c r="G112" s="300"/>
      <c r="H112" s="300"/>
      <c r="I112" s="300"/>
      <c r="J112" s="300"/>
      <c r="K112" s="300"/>
      <c r="L112" s="300"/>
      <c r="M112" s="300"/>
      <c r="N112" s="313"/>
      <c r="O112" s="300"/>
      <c r="P112" s="300"/>
      <c r="Q112" s="300"/>
      <c r="R112" s="300"/>
      <c r="S112" s="300"/>
      <c r="T112" s="300"/>
      <c r="U112" s="300"/>
      <c r="V112" s="313"/>
      <c r="W112" s="300"/>
      <c r="X112" s="313"/>
      <c r="Y112" s="300"/>
      <c r="Z112" s="300"/>
    </row>
    <row r="113" spans="1:26" ht="13.2">
      <c r="A113" s="301"/>
      <c r="B113" s="301"/>
      <c r="C113" s="301"/>
      <c r="D113" s="301"/>
      <c r="E113" s="300"/>
      <c r="F113" s="300"/>
      <c r="G113" s="300"/>
      <c r="H113" s="300"/>
      <c r="I113" s="300"/>
      <c r="J113" s="300"/>
      <c r="K113" s="300"/>
      <c r="L113" s="300"/>
      <c r="M113" s="300"/>
      <c r="N113" s="313"/>
      <c r="O113" s="300"/>
      <c r="P113" s="300"/>
      <c r="Q113" s="300"/>
      <c r="R113" s="300"/>
      <c r="S113" s="300"/>
      <c r="T113" s="300"/>
      <c r="U113" s="300"/>
      <c r="V113" s="313"/>
      <c r="W113" s="300"/>
      <c r="X113" s="313"/>
      <c r="Y113" s="300"/>
      <c r="Z113" s="300"/>
    </row>
    <row r="114" spans="1:26" ht="13.2">
      <c r="A114" s="301"/>
      <c r="B114" s="301"/>
      <c r="C114" s="301"/>
      <c r="D114" s="301"/>
      <c r="E114" s="300"/>
      <c r="F114" s="300"/>
      <c r="G114" s="300"/>
      <c r="H114" s="300"/>
      <c r="I114" s="300"/>
      <c r="J114" s="300"/>
      <c r="K114" s="300"/>
      <c r="L114" s="300"/>
      <c r="M114" s="300"/>
      <c r="N114" s="313"/>
      <c r="O114" s="300"/>
      <c r="P114" s="300"/>
      <c r="Q114" s="300"/>
      <c r="R114" s="300"/>
      <c r="S114" s="300"/>
      <c r="T114" s="300"/>
      <c r="U114" s="300"/>
      <c r="V114" s="313"/>
      <c r="W114" s="300"/>
      <c r="X114" s="313"/>
      <c r="Y114" s="300"/>
      <c r="Z114" s="300"/>
    </row>
    <row r="115" spans="1:26" ht="13.2">
      <c r="A115" s="301"/>
      <c r="B115" s="301"/>
      <c r="C115" s="301"/>
      <c r="D115" s="301"/>
      <c r="E115" s="300"/>
      <c r="F115" s="300"/>
      <c r="G115" s="300"/>
      <c r="H115" s="300"/>
      <c r="I115" s="300"/>
      <c r="J115" s="300"/>
      <c r="K115" s="300"/>
      <c r="L115" s="300"/>
      <c r="M115" s="300"/>
      <c r="N115" s="313"/>
      <c r="O115" s="300"/>
      <c r="P115" s="300"/>
      <c r="Q115" s="300"/>
      <c r="R115" s="300"/>
      <c r="S115" s="300"/>
      <c r="T115" s="300"/>
      <c r="U115" s="300"/>
      <c r="V115" s="313"/>
      <c r="W115" s="300"/>
      <c r="X115" s="313"/>
      <c r="Y115" s="300"/>
      <c r="Z115" s="300"/>
    </row>
    <row r="116" spans="1:26" ht="13.2">
      <c r="A116" s="301"/>
      <c r="B116" s="301"/>
      <c r="C116" s="301"/>
      <c r="D116" s="301"/>
      <c r="E116" s="300"/>
      <c r="F116" s="300"/>
      <c r="G116" s="300"/>
      <c r="H116" s="300"/>
      <c r="I116" s="300"/>
      <c r="J116" s="300"/>
      <c r="K116" s="300"/>
      <c r="L116" s="300"/>
      <c r="M116" s="300"/>
      <c r="N116" s="313"/>
      <c r="O116" s="300"/>
      <c r="P116" s="300"/>
      <c r="Q116" s="300"/>
      <c r="R116" s="300"/>
      <c r="S116" s="300"/>
      <c r="T116" s="300"/>
      <c r="U116" s="300"/>
      <c r="V116" s="313"/>
      <c r="W116" s="300"/>
      <c r="X116" s="313"/>
      <c r="Y116" s="300"/>
      <c r="Z116" s="300"/>
    </row>
    <row r="117" spans="1:26" ht="13.2">
      <c r="A117" s="301"/>
      <c r="B117" s="301"/>
      <c r="C117" s="301"/>
      <c r="D117" s="301"/>
      <c r="E117" s="300"/>
      <c r="F117" s="300"/>
      <c r="G117" s="300"/>
      <c r="H117" s="300"/>
      <c r="I117" s="300"/>
      <c r="J117" s="300"/>
      <c r="K117" s="300"/>
      <c r="L117" s="300"/>
      <c r="M117" s="300"/>
      <c r="N117" s="313"/>
      <c r="O117" s="300"/>
      <c r="P117" s="300"/>
      <c r="Q117" s="300"/>
      <c r="R117" s="300"/>
      <c r="S117" s="300"/>
      <c r="T117" s="300"/>
      <c r="U117" s="300"/>
      <c r="V117" s="313"/>
      <c r="W117" s="300"/>
      <c r="X117" s="313"/>
      <c r="Y117" s="300"/>
      <c r="Z117" s="300"/>
    </row>
    <row r="118" spans="1:26" ht="13.2">
      <c r="A118" s="301"/>
      <c r="B118" s="301"/>
      <c r="C118" s="301"/>
      <c r="D118" s="301"/>
      <c r="E118" s="300"/>
      <c r="F118" s="300"/>
      <c r="G118" s="300"/>
      <c r="H118" s="300"/>
      <c r="I118" s="300"/>
      <c r="J118" s="300"/>
      <c r="K118" s="300"/>
      <c r="L118" s="300"/>
      <c r="M118" s="300"/>
      <c r="N118" s="313"/>
      <c r="O118" s="300"/>
      <c r="P118" s="300"/>
      <c r="Q118" s="300"/>
      <c r="R118" s="300"/>
      <c r="S118" s="300"/>
      <c r="T118" s="300"/>
      <c r="U118" s="300"/>
      <c r="V118" s="313"/>
      <c r="W118" s="300"/>
      <c r="X118" s="313"/>
      <c r="Y118" s="300"/>
      <c r="Z118" s="300"/>
    </row>
    <row r="119" spans="1:26" ht="13.2">
      <c r="A119" s="301"/>
      <c r="B119" s="301"/>
      <c r="C119" s="301"/>
      <c r="D119" s="301"/>
      <c r="E119" s="300"/>
      <c r="F119" s="300"/>
      <c r="G119" s="300"/>
      <c r="H119" s="300"/>
      <c r="I119" s="300"/>
      <c r="J119" s="300"/>
      <c r="K119" s="300"/>
      <c r="L119" s="300"/>
      <c r="M119" s="300"/>
      <c r="N119" s="313"/>
      <c r="O119" s="300"/>
      <c r="P119" s="300"/>
      <c r="Q119" s="300"/>
      <c r="R119" s="300"/>
      <c r="S119" s="300"/>
      <c r="T119" s="300"/>
      <c r="U119" s="300"/>
      <c r="V119" s="313"/>
      <c r="W119" s="300"/>
      <c r="X119" s="313"/>
      <c r="Y119" s="300"/>
      <c r="Z119" s="300"/>
    </row>
    <row r="120" spans="1:26" ht="13.2">
      <c r="A120" s="301"/>
      <c r="B120" s="301"/>
      <c r="C120" s="301"/>
      <c r="D120" s="301"/>
      <c r="E120" s="300"/>
      <c r="F120" s="300"/>
      <c r="G120" s="300"/>
      <c r="H120" s="300"/>
      <c r="I120" s="300"/>
      <c r="J120" s="300"/>
      <c r="K120" s="300"/>
      <c r="L120" s="300"/>
      <c r="M120" s="300"/>
      <c r="N120" s="313"/>
      <c r="O120" s="300"/>
      <c r="P120" s="300"/>
      <c r="Q120" s="300"/>
      <c r="R120" s="300"/>
      <c r="S120" s="300"/>
      <c r="T120" s="300"/>
      <c r="U120" s="300"/>
      <c r="V120" s="313"/>
      <c r="W120" s="300"/>
      <c r="X120" s="313"/>
      <c r="Y120" s="300"/>
      <c r="Z120" s="300"/>
    </row>
    <row r="121" spans="1:26" ht="13.2">
      <c r="A121" s="301"/>
      <c r="B121" s="301"/>
      <c r="C121" s="301"/>
      <c r="D121" s="301"/>
      <c r="E121" s="300"/>
      <c r="F121" s="300"/>
      <c r="G121" s="300"/>
      <c r="H121" s="300"/>
      <c r="I121" s="300"/>
      <c r="J121" s="300"/>
      <c r="K121" s="300"/>
      <c r="L121" s="300"/>
      <c r="M121" s="300"/>
      <c r="N121" s="313"/>
      <c r="O121" s="300"/>
      <c r="P121" s="300"/>
      <c r="Q121" s="300"/>
      <c r="R121" s="300"/>
      <c r="S121" s="300"/>
      <c r="T121" s="300"/>
      <c r="U121" s="300"/>
      <c r="V121" s="313"/>
      <c r="W121" s="300"/>
      <c r="X121" s="313"/>
      <c r="Y121" s="300"/>
      <c r="Z121" s="300"/>
    </row>
    <row r="122" spans="1:26" ht="13.2">
      <c r="A122" s="301"/>
      <c r="B122" s="301"/>
      <c r="C122" s="301"/>
      <c r="D122" s="301"/>
      <c r="E122" s="300"/>
      <c r="F122" s="300"/>
      <c r="G122" s="300"/>
      <c r="H122" s="300"/>
      <c r="I122" s="300"/>
      <c r="J122" s="300"/>
      <c r="K122" s="300"/>
      <c r="L122" s="300"/>
      <c r="M122" s="300"/>
      <c r="N122" s="313"/>
      <c r="O122" s="300"/>
      <c r="P122" s="300"/>
      <c r="Q122" s="300"/>
      <c r="R122" s="300"/>
      <c r="S122" s="300"/>
      <c r="T122" s="300"/>
      <c r="U122" s="300"/>
      <c r="V122" s="313"/>
      <c r="W122" s="300"/>
      <c r="X122" s="313"/>
      <c r="Y122" s="300"/>
      <c r="Z122" s="300"/>
    </row>
    <row r="123" spans="1:26" ht="13.2">
      <c r="A123" s="301"/>
      <c r="B123" s="301"/>
      <c r="C123" s="301"/>
      <c r="D123" s="301"/>
      <c r="E123" s="300"/>
      <c r="F123" s="300"/>
      <c r="G123" s="300"/>
      <c r="H123" s="300"/>
      <c r="I123" s="300"/>
      <c r="J123" s="300"/>
      <c r="K123" s="300"/>
      <c r="L123" s="300"/>
      <c r="M123" s="300"/>
      <c r="N123" s="313"/>
      <c r="O123" s="300"/>
      <c r="P123" s="300"/>
      <c r="Q123" s="300"/>
      <c r="R123" s="300"/>
      <c r="S123" s="300"/>
      <c r="T123" s="300"/>
      <c r="U123" s="300"/>
      <c r="V123" s="313"/>
      <c r="W123" s="300"/>
      <c r="X123" s="313"/>
      <c r="Y123" s="300"/>
      <c r="Z123" s="300"/>
    </row>
    <row r="124" spans="1:26" ht="13.2">
      <c r="A124" s="301"/>
      <c r="B124" s="301"/>
      <c r="C124" s="301"/>
      <c r="D124" s="301"/>
      <c r="E124" s="300"/>
      <c r="F124" s="300"/>
      <c r="G124" s="300"/>
      <c r="H124" s="300"/>
      <c r="I124" s="300"/>
      <c r="J124" s="300"/>
      <c r="K124" s="300"/>
      <c r="L124" s="300"/>
      <c r="M124" s="300"/>
      <c r="N124" s="313"/>
      <c r="O124" s="300"/>
      <c r="P124" s="300"/>
      <c r="Q124" s="300"/>
      <c r="R124" s="300"/>
      <c r="S124" s="300"/>
      <c r="T124" s="300"/>
      <c r="U124" s="300"/>
      <c r="V124" s="313"/>
      <c r="W124" s="300"/>
      <c r="X124" s="313"/>
      <c r="Y124" s="300"/>
      <c r="Z124" s="300"/>
    </row>
    <row r="125" spans="1:26" ht="13.2">
      <c r="A125" s="301"/>
      <c r="B125" s="301"/>
      <c r="C125" s="301"/>
      <c r="D125" s="301"/>
      <c r="E125" s="300"/>
      <c r="F125" s="300"/>
      <c r="G125" s="300"/>
      <c r="H125" s="300"/>
      <c r="I125" s="300"/>
      <c r="J125" s="300"/>
      <c r="K125" s="300"/>
      <c r="L125" s="300"/>
      <c r="M125" s="300"/>
      <c r="N125" s="313"/>
      <c r="O125" s="300"/>
      <c r="P125" s="300"/>
      <c r="Q125" s="300"/>
      <c r="R125" s="300"/>
      <c r="S125" s="300"/>
      <c r="T125" s="300"/>
      <c r="U125" s="300"/>
      <c r="V125" s="313"/>
      <c r="W125" s="300"/>
      <c r="X125" s="313"/>
      <c r="Y125" s="300"/>
      <c r="Z125" s="300"/>
    </row>
    <row r="126" spans="1:26" ht="13.2">
      <c r="A126" s="301"/>
      <c r="B126" s="301"/>
      <c r="C126" s="301"/>
      <c r="D126" s="301"/>
      <c r="E126" s="300"/>
      <c r="F126" s="300"/>
      <c r="G126" s="300"/>
      <c r="H126" s="300"/>
      <c r="I126" s="300"/>
      <c r="J126" s="300"/>
      <c r="K126" s="300"/>
      <c r="L126" s="300"/>
      <c r="M126" s="300"/>
      <c r="N126" s="313"/>
      <c r="O126" s="300"/>
      <c r="P126" s="300"/>
      <c r="Q126" s="300"/>
      <c r="R126" s="300"/>
      <c r="S126" s="300"/>
      <c r="T126" s="300"/>
      <c r="U126" s="300"/>
      <c r="V126" s="313"/>
      <c r="W126" s="300"/>
      <c r="X126" s="313"/>
      <c r="Y126" s="300"/>
      <c r="Z126" s="300"/>
    </row>
    <row r="127" spans="1:26" ht="13.2">
      <c r="A127" s="301"/>
      <c r="B127" s="301"/>
      <c r="C127" s="301"/>
      <c r="D127" s="301"/>
      <c r="E127" s="300"/>
      <c r="F127" s="300"/>
      <c r="G127" s="300"/>
      <c r="H127" s="300"/>
      <c r="I127" s="300"/>
      <c r="J127" s="300"/>
      <c r="K127" s="300"/>
      <c r="L127" s="300"/>
      <c r="M127" s="300"/>
      <c r="N127" s="313"/>
      <c r="O127" s="300"/>
      <c r="P127" s="300"/>
      <c r="Q127" s="300"/>
      <c r="R127" s="300"/>
      <c r="S127" s="300"/>
      <c r="T127" s="300"/>
      <c r="U127" s="300"/>
      <c r="V127" s="313"/>
      <c r="W127" s="300"/>
      <c r="X127" s="313"/>
      <c r="Y127" s="300"/>
      <c r="Z127" s="300"/>
    </row>
    <row r="128" spans="1:26" ht="13.2">
      <c r="A128" s="301"/>
      <c r="B128" s="301"/>
      <c r="C128" s="301"/>
      <c r="D128" s="301"/>
      <c r="E128" s="300"/>
      <c r="F128" s="300"/>
      <c r="G128" s="300"/>
      <c r="H128" s="300"/>
      <c r="I128" s="300"/>
      <c r="J128" s="300"/>
      <c r="K128" s="300"/>
      <c r="L128" s="300"/>
      <c r="M128" s="300"/>
      <c r="N128" s="313"/>
      <c r="O128" s="300"/>
      <c r="P128" s="300"/>
      <c r="Q128" s="300"/>
      <c r="R128" s="300"/>
      <c r="S128" s="300"/>
      <c r="T128" s="300"/>
      <c r="U128" s="300"/>
      <c r="V128" s="313"/>
      <c r="W128" s="300"/>
      <c r="X128" s="313"/>
      <c r="Y128" s="300"/>
      <c r="Z128" s="300"/>
    </row>
    <row r="129" spans="1:26" ht="13.2">
      <c r="A129" s="301"/>
      <c r="B129" s="301"/>
      <c r="C129" s="301"/>
      <c r="D129" s="301"/>
      <c r="E129" s="300"/>
      <c r="F129" s="300"/>
      <c r="G129" s="300"/>
      <c r="H129" s="300"/>
      <c r="I129" s="300"/>
      <c r="J129" s="300"/>
      <c r="K129" s="300"/>
      <c r="L129" s="300"/>
      <c r="M129" s="300"/>
      <c r="N129" s="313"/>
      <c r="O129" s="300"/>
      <c r="P129" s="300"/>
      <c r="Q129" s="300"/>
      <c r="R129" s="300"/>
      <c r="S129" s="300"/>
      <c r="T129" s="300"/>
      <c r="U129" s="300"/>
      <c r="V129" s="313"/>
      <c r="W129" s="300"/>
      <c r="X129" s="313"/>
      <c r="Y129" s="300"/>
      <c r="Z129" s="300"/>
    </row>
    <row r="130" spans="1:26" ht="13.2">
      <c r="A130" s="301"/>
      <c r="B130" s="301"/>
      <c r="C130" s="301"/>
      <c r="D130" s="301"/>
      <c r="E130" s="300"/>
      <c r="F130" s="300"/>
      <c r="G130" s="300"/>
      <c r="H130" s="300"/>
      <c r="I130" s="300"/>
      <c r="J130" s="300"/>
      <c r="K130" s="300"/>
      <c r="L130" s="300"/>
      <c r="M130" s="300"/>
      <c r="N130" s="313"/>
      <c r="O130" s="300"/>
      <c r="P130" s="300"/>
      <c r="Q130" s="300"/>
      <c r="R130" s="300"/>
      <c r="S130" s="300"/>
      <c r="T130" s="300"/>
      <c r="U130" s="300"/>
      <c r="V130" s="313"/>
      <c r="W130" s="300"/>
      <c r="X130" s="313"/>
      <c r="Y130" s="300"/>
      <c r="Z130" s="300"/>
    </row>
    <row r="131" spans="1:26" ht="13.2">
      <c r="A131" s="301"/>
      <c r="B131" s="301"/>
      <c r="C131" s="301"/>
      <c r="D131" s="301"/>
      <c r="E131" s="300"/>
      <c r="F131" s="300"/>
      <c r="G131" s="300"/>
      <c r="H131" s="300"/>
      <c r="I131" s="300"/>
      <c r="J131" s="300"/>
      <c r="K131" s="300"/>
      <c r="L131" s="300"/>
      <c r="M131" s="300"/>
      <c r="N131" s="313"/>
      <c r="O131" s="300"/>
      <c r="P131" s="300"/>
      <c r="Q131" s="300"/>
      <c r="R131" s="300"/>
      <c r="S131" s="300"/>
      <c r="T131" s="300"/>
      <c r="U131" s="300"/>
      <c r="V131" s="313"/>
      <c r="W131" s="300"/>
      <c r="X131" s="313"/>
      <c r="Y131" s="300"/>
      <c r="Z131" s="300"/>
    </row>
    <row r="132" spans="1:26" ht="13.2">
      <c r="A132" s="301"/>
      <c r="B132" s="301"/>
      <c r="C132" s="301"/>
      <c r="D132" s="301"/>
      <c r="E132" s="300"/>
      <c r="F132" s="300"/>
      <c r="G132" s="300"/>
      <c r="H132" s="300"/>
      <c r="I132" s="300"/>
      <c r="J132" s="300"/>
      <c r="K132" s="300"/>
      <c r="L132" s="300"/>
      <c r="M132" s="300"/>
      <c r="N132" s="313"/>
      <c r="O132" s="300"/>
      <c r="P132" s="300"/>
      <c r="Q132" s="300"/>
      <c r="R132" s="300"/>
      <c r="S132" s="300"/>
      <c r="T132" s="300"/>
      <c r="U132" s="300"/>
      <c r="V132" s="313"/>
      <c r="W132" s="300"/>
      <c r="X132" s="313"/>
      <c r="Y132" s="300"/>
      <c r="Z132" s="300"/>
    </row>
    <row r="133" spans="1:26" ht="13.2">
      <c r="A133" s="301"/>
      <c r="B133" s="301"/>
      <c r="C133" s="301"/>
      <c r="D133" s="301"/>
      <c r="E133" s="300"/>
      <c r="F133" s="300"/>
      <c r="G133" s="300"/>
      <c r="H133" s="300"/>
      <c r="I133" s="300"/>
      <c r="J133" s="300"/>
      <c r="K133" s="300"/>
      <c r="L133" s="300"/>
      <c r="M133" s="300"/>
      <c r="N133" s="313"/>
      <c r="O133" s="300"/>
      <c r="P133" s="300"/>
      <c r="Q133" s="300"/>
      <c r="R133" s="300"/>
      <c r="S133" s="300"/>
      <c r="T133" s="300"/>
      <c r="U133" s="300"/>
      <c r="V133" s="313"/>
      <c r="W133" s="300"/>
      <c r="X133" s="313"/>
      <c r="Y133" s="300"/>
      <c r="Z133" s="300"/>
    </row>
    <row r="134" spans="1:26" ht="13.2">
      <c r="A134" s="301"/>
      <c r="B134" s="301"/>
      <c r="C134" s="301"/>
      <c r="D134" s="301"/>
      <c r="E134" s="300"/>
      <c r="F134" s="300"/>
      <c r="G134" s="300"/>
      <c r="H134" s="300"/>
      <c r="I134" s="300"/>
      <c r="J134" s="300"/>
      <c r="K134" s="300"/>
      <c r="L134" s="300"/>
      <c r="M134" s="300"/>
      <c r="N134" s="313"/>
      <c r="O134" s="300"/>
      <c r="P134" s="300"/>
      <c r="Q134" s="300"/>
      <c r="R134" s="300"/>
      <c r="S134" s="300"/>
      <c r="T134" s="300"/>
      <c r="U134" s="300"/>
      <c r="V134" s="313"/>
      <c r="W134" s="300"/>
      <c r="X134" s="313"/>
      <c r="Y134" s="300"/>
      <c r="Z134" s="300"/>
    </row>
    <row r="135" spans="1:26" ht="13.2">
      <c r="A135" s="301"/>
      <c r="B135" s="301"/>
      <c r="C135" s="301"/>
      <c r="D135" s="301"/>
      <c r="E135" s="300"/>
      <c r="F135" s="300"/>
      <c r="G135" s="300"/>
      <c r="H135" s="300"/>
      <c r="I135" s="300"/>
      <c r="J135" s="300"/>
      <c r="K135" s="300"/>
      <c r="L135" s="300"/>
      <c r="M135" s="300"/>
      <c r="N135" s="313"/>
      <c r="O135" s="300"/>
      <c r="P135" s="300"/>
      <c r="Q135" s="300"/>
      <c r="R135" s="300"/>
      <c r="S135" s="300"/>
      <c r="T135" s="300"/>
      <c r="U135" s="300"/>
      <c r="V135" s="313"/>
      <c r="W135" s="300"/>
      <c r="X135" s="313"/>
      <c r="Y135" s="300"/>
      <c r="Z135" s="300"/>
    </row>
    <row r="136" spans="1:26" ht="13.2">
      <c r="A136" s="301"/>
      <c r="B136" s="301"/>
      <c r="C136" s="301"/>
      <c r="D136" s="301"/>
      <c r="E136" s="300"/>
      <c r="F136" s="300"/>
      <c r="G136" s="300"/>
      <c r="H136" s="300"/>
      <c r="I136" s="300"/>
      <c r="J136" s="300"/>
      <c r="K136" s="300"/>
      <c r="L136" s="300"/>
      <c r="M136" s="300"/>
      <c r="N136" s="313"/>
      <c r="O136" s="300"/>
      <c r="P136" s="300"/>
      <c r="Q136" s="300"/>
      <c r="R136" s="300"/>
      <c r="S136" s="300"/>
      <c r="T136" s="300"/>
      <c r="U136" s="300"/>
      <c r="V136" s="313"/>
      <c r="W136" s="300"/>
      <c r="X136" s="313"/>
      <c r="Y136" s="300"/>
      <c r="Z136" s="300"/>
    </row>
    <row r="137" spans="1:26" ht="13.2">
      <c r="A137" s="301"/>
      <c r="B137" s="301"/>
      <c r="C137" s="301"/>
      <c r="D137" s="301"/>
      <c r="E137" s="300"/>
      <c r="F137" s="300"/>
      <c r="G137" s="300"/>
      <c r="H137" s="300"/>
      <c r="I137" s="300"/>
      <c r="J137" s="300"/>
      <c r="K137" s="300"/>
      <c r="L137" s="300"/>
      <c r="M137" s="300"/>
      <c r="N137" s="313"/>
      <c r="O137" s="300"/>
      <c r="P137" s="300"/>
      <c r="Q137" s="300"/>
      <c r="R137" s="300"/>
      <c r="S137" s="300"/>
      <c r="T137" s="300"/>
      <c r="U137" s="300"/>
      <c r="V137" s="313"/>
      <c r="W137" s="300"/>
      <c r="X137" s="313"/>
      <c r="Y137" s="300"/>
      <c r="Z137" s="300"/>
    </row>
    <row r="138" spans="1:26" ht="13.2">
      <c r="A138" s="301"/>
      <c r="B138" s="301"/>
      <c r="C138" s="301"/>
      <c r="D138" s="301"/>
      <c r="E138" s="300"/>
      <c r="F138" s="300"/>
      <c r="G138" s="300"/>
      <c r="H138" s="300"/>
      <c r="I138" s="300"/>
      <c r="J138" s="300"/>
      <c r="K138" s="300"/>
      <c r="L138" s="300"/>
      <c r="M138" s="300"/>
      <c r="N138" s="313"/>
      <c r="O138" s="300"/>
      <c r="P138" s="300"/>
      <c r="Q138" s="300"/>
      <c r="R138" s="300"/>
      <c r="S138" s="300"/>
      <c r="T138" s="300"/>
      <c r="U138" s="300"/>
      <c r="V138" s="313"/>
      <c r="W138" s="300"/>
      <c r="X138" s="313"/>
      <c r="Y138" s="300"/>
      <c r="Z138" s="300"/>
    </row>
    <row r="139" spans="1:26" ht="13.2">
      <c r="A139" s="301"/>
      <c r="B139" s="301"/>
      <c r="C139" s="301"/>
      <c r="D139" s="301"/>
      <c r="E139" s="300"/>
      <c r="F139" s="300"/>
      <c r="G139" s="300"/>
      <c r="H139" s="300"/>
      <c r="I139" s="300"/>
      <c r="J139" s="300"/>
      <c r="K139" s="300"/>
      <c r="L139" s="300"/>
      <c r="M139" s="300"/>
      <c r="N139" s="313"/>
      <c r="O139" s="300"/>
      <c r="P139" s="300"/>
      <c r="Q139" s="300"/>
      <c r="R139" s="300"/>
      <c r="S139" s="300"/>
      <c r="T139" s="300"/>
      <c r="U139" s="300"/>
      <c r="V139" s="313"/>
      <c r="W139" s="300"/>
      <c r="X139" s="313"/>
      <c r="Y139" s="300"/>
      <c r="Z139" s="300"/>
    </row>
    <row r="140" spans="1:26" ht="13.2">
      <c r="A140" s="301"/>
      <c r="B140" s="301"/>
      <c r="C140" s="301"/>
      <c r="D140" s="301"/>
      <c r="E140" s="300"/>
      <c r="F140" s="300"/>
      <c r="G140" s="300"/>
      <c r="H140" s="300"/>
      <c r="I140" s="300"/>
      <c r="J140" s="300"/>
      <c r="K140" s="300"/>
      <c r="L140" s="300"/>
      <c r="M140" s="300"/>
      <c r="N140" s="313"/>
      <c r="O140" s="300"/>
      <c r="P140" s="300"/>
      <c r="Q140" s="300"/>
      <c r="R140" s="300"/>
      <c r="S140" s="300"/>
      <c r="T140" s="300"/>
      <c r="U140" s="300"/>
      <c r="V140" s="313"/>
      <c r="W140" s="300"/>
      <c r="X140" s="313"/>
      <c r="Y140" s="300"/>
      <c r="Z140" s="300"/>
    </row>
    <row r="141" spans="1:26" ht="13.2">
      <c r="A141" s="301"/>
      <c r="B141" s="301"/>
      <c r="C141" s="301"/>
      <c r="D141" s="301"/>
      <c r="E141" s="300"/>
      <c r="F141" s="300"/>
      <c r="G141" s="300"/>
      <c r="H141" s="300"/>
      <c r="I141" s="300"/>
      <c r="J141" s="300"/>
      <c r="K141" s="300"/>
      <c r="L141" s="300"/>
      <c r="M141" s="300"/>
      <c r="N141" s="313"/>
      <c r="O141" s="300"/>
      <c r="P141" s="300"/>
      <c r="Q141" s="300"/>
      <c r="R141" s="300"/>
      <c r="S141" s="300"/>
      <c r="T141" s="300"/>
      <c r="U141" s="300"/>
      <c r="V141" s="313"/>
      <c r="W141" s="300"/>
      <c r="X141" s="313"/>
      <c r="Y141" s="300"/>
      <c r="Z141" s="300"/>
    </row>
    <row r="142" spans="1:26" ht="13.2">
      <c r="A142" s="301"/>
      <c r="B142" s="301"/>
      <c r="C142" s="301"/>
      <c r="D142" s="301"/>
      <c r="E142" s="300"/>
      <c r="F142" s="300"/>
      <c r="G142" s="300"/>
      <c r="H142" s="300"/>
      <c r="I142" s="300"/>
      <c r="J142" s="300"/>
      <c r="K142" s="300"/>
      <c r="L142" s="300"/>
      <c r="M142" s="300"/>
      <c r="N142" s="313"/>
      <c r="O142" s="300"/>
      <c r="P142" s="300"/>
      <c r="Q142" s="300"/>
      <c r="R142" s="300"/>
      <c r="S142" s="300"/>
      <c r="T142" s="300"/>
      <c r="U142" s="300"/>
      <c r="V142" s="313"/>
      <c r="W142" s="300"/>
      <c r="X142" s="313"/>
      <c r="Y142" s="300"/>
      <c r="Z142" s="300"/>
    </row>
    <row r="143" spans="1:26" ht="13.2">
      <c r="A143" s="301"/>
      <c r="B143" s="301"/>
      <c r="C143" s="301"/>
      <c r="D143" s="301"/>
      <c r="E143" s="300"/>
      <c r="F143" s="300"/>
      <c r="G143" s="300"/>
      <c r="H143" s="300"/>
      <c r="I143" s="300"/>
      <c r="J143" s="300"/>
      <c r="K143" s="300"/>
      <c r="L143" s="300"/>
      <c r="M143" s="300"/>
      <c r="N143" s="313"/>
      <c r="O143" s="300"/>
      <c r="P143" s="300"/>
      <c r="Q143" s="300"/>
      <c r="R143" s="300"/>
      <c r="S143" s="300"/>
      <c r="T143" s="300"/>
      <c r="U143" s="300"/>
      <c r="V143" s="313"/>
      <c r="W143" s="300"/>
      <c r="X143" s="313"/>
      <c r="Y143" s="300"/>
      <c r="Z143" s="300"/>
    </row>
    <row r="144" spans="1:26" ht="13.2">
      <c r="A144" s="301"/>
      <c r="B144" s="301"/>
      <c r="C144" s="301"/>
      <c r="D144" s="301"/>
      <c r="E144" s="300"/>
      <c r="F144" s="300"/>
      <c r="G144" s="300"/>
      <c r="H144" s="300"/>
      <c r="I144" s="300"/>
      <c r="J144" s="300"/>
      <c r="K144" s="300"/>
      <c r="L144" s="300"/>
      <c r="M144" s="300"/>
      <c r="N144" s="313"/>
      <c r="O144" s="300"/>
      <c r="P144" s="300"/>
      <c r="Q144" s="300"/>
      <c r="R144" s="300"/>
      <c r="S144" s="300"/>
      <c r="T144" s="300"/>
      <c r="U144" s="300"/>
      <c r="V144" s="313"/>
      <c r="W144" s="300"/>
      <c r="X144" s="313"/>
      <c r="Y144" s="300"/>
      <c r="Z144" s="300"/>
    </row>
    <row r="145" spans="1:26" ht="13.2">
      <c r="A145" s="301"/>
      <c r="B145" s="301"/>
      <c r="C145" s="301"/>
      <c r="D145" s="301"/>
      <c r="E145" s="300"/>
      <c r="F145" s="300"/>
      <c r="G145" s="300"/>
      <c r="H145" s="300"/>
      <c r="I145" s="300"/>
      <c r="J145" s="300"/>
      <c r="K145" s="300"/>
      <c r="L145" s="300"/>
      <c r="M145" s="300"/>
      <c r="N145" s="313"/>
      <c r="O145" s="300"/>
      <c r="P145" s="300"/>
      <c r="Q145" s="300"/>
      <c r="R145" s="300"/>
      <c r="S145" s="300"/>
      <c r="T145" s="300"/>
      <c r="U145" s="300"/>
      <c r="V145" s="313"/>
      <c r="W145" s="300"/>
      <c r="X145" s="313"/>
      <c r="Y145" s="300"/>
      <c r="Z145" s="300"/>
    </row>
    <row r="146" spans="1:26" ht="13.2">
      <c r="A146" s="301"/>
      <c r="B146" s="301"/>
      <c r="C146" s="301"/>
      <c r="D146" s="301"/>
      <c r="E146" s="300"/>
      <c r="F146" s="300"/>
      <c r="G146" s="300"/>
      <c r="H146" s="300"/>
      <c r="I146" s="300"/>
      <c r="J146" s="300"/>
      <c r="K146" s="300"/>
      <c r="L146" s="300"/>
      <c r="M146" s="300"/>
      <c r="N146" s="313"/>
      <c r="O146" s="300"/>
      <c r="P146" s="300"/>
      <c r="Q146" s="300"/>
      <c r="R146" s="300"/>
      <c r="S146" s="300"/>
      <c r="T146" s="300"/>
      <c r="U146" s="300"/>
      <c r="V146" s="313"/>
      <c r="W146" s="300"/>
      <c r="X146" s="313"/>
      <c r="Y146" s="300"/>
      <c r="Z146" s="300"/>
    </row>
    <row r="147" spans="1:26" ht="13.2">
      <c r="A147" s="301"/>
      <c r="B147" s="301"/>
      <c r="C147" s="301"/>
      <c r="D147" s="301"/>
      <c r="E147" s="300"/>
      <c r="F147" s="300"/>
      <c r="G147" s="300"/>
      <c r="H147" s="300"/>
      <c r="I147" s="300"/>
      <c r="J147" s="300"/>
      <c r="K147" s="300"/>
      <c r="L147" s="300"/>
      <c r="M147" s="300"/>
      <c r="N147" s="313"/>
      <c r="O147" s="300"/>
      <c r="P147" s="300"/>
      <c r="Q147" s="300"/>
      <c r="R147" s="300"/>
      <c r="S147" s="300"/>
      <c r="T147" s="300"/>
      <c r="U147" s="300"/>
      <c r="V147" s="313"/>
      <c r="W147" s="300"/>
      <c r="X147" s="313"/>
      <c r="Y147" s="300"/>
      <c r="Z147" s="300"/>
    </row>
    <row r="148" spans="1:26" ht="13.2">
      <c r="A148" s="301"/>
      <c r="B148" s="301"/>
      <c r="C148" s="301"/>
      <c r="D148" s="301"/>
      <c r="E148" s="300"/>
      <c r="F148" s="300"/>
      <c r="G148" s="300"/>
      <c r="H148" s="300"/>
      <c r="I148" s="300"/>
      <c r="J148" s="300"/>
      <c r="K148" s="300"/>
      <c r="L148" s="300"/>
      <c r="M148" s="300"/>
      <c r="N148" s="313"/>
      <c r="O148" s="300"/>
      <c r="P148" s="300"/>
      <c r="Q148" s="300"/>
      <c r="R148" s="300"/>
      <c r="S148" s="300"/>
      <c r="T148" s="300"/>
      <c r="U148" s="300"/>
      <c r="V148" s="313"/>
      <c r="W148" s="300"/>
      <c r="X148" s="313"/>
      <c r="Y148" s="300"/>
      <c r="Z148" s="300"/>
    </row>
    <row r="149" spans="1:26" ht="13.2">
      <c r="A149" s="301"/>
      <c r="B149" s="301"/>
      <c r="C149" s="301"/>
      <c r="D149" s="301"/>
      <c r="E149" s="300"/>
      <c r="F149" s="300"/>
      <c r="G149" s="300"/>
      <c r="H149" s="300"/>
      <c r="I149" s="300"/>
      <c r="J149" s="300"/>
      <c r="K149" s="300"/>
      <c r="L149" s="300"/>
      <c r="M149" s="300"/>
      <c r="N149" s="313"/>
      <c r="O149" s="300"/>
      <c r="P149" s="300"/>
      <c r="Q149" s="300"/>
      <c r="R149" s="300"/>
      <c r="S149" s="300"/>
      <c r="T149" s="300"/>
      <c r="U149" s="300"/>
      <c r="V149" s="313"/>
      <c r="W149" s="300"/>
      <c r="X149" s="313"/>
      <c r="Y149" s="300"/>
      <c r="Z149" s="300"/>
    </row>
    <row r="150" spans="1:26" ht="13.2">
      <c r="A150" s="301"/>
      <c r="B150" s="301"/>
      <c r="C150" s="301"/>
      <c r="D150" s="301"/>
      <c r="E150" s="300"/>
      <c r="F150" s="300"/>
      <c r="G150" s="300"/>
      <c r="H150" s="300"/>
      <c r="I150" s="300"/>
      <c r="J150" s="300"/>
      <c r="K150" s="300"/>
      <c r="L150" s="300"/>
      <c r="M150" s="300"/>
      <c r="N150" s="313"/>
      <c r="O150" s="300"/>
      <c r="P150" s="300"/>
      <c r="Q150" s="300"/>
      <c r="R150" s="300"/>
      <c r="S150" s="300"/>
      <c r="T150" s="300"/>
      <c r="U150" s="300"/>
      <c r="V150" s="313"/>
      <c r="W150" s="300"/>
      <c r="X150" s="313"/>
      <c r="Y150" s="300"/>
      <c r="Z150" s="300"/>
    </row>
    <row r="151" spans="1:26" ht="13.2">
      <c r="A151" s="301"/>
      <c r="B151" s="301"/>
      <c r="C151" s="301"/>
      <c r="D151" s="301"/>
      <c r="E151" s="300"/>
      <c r="F151" s="300"/>
      <c r="G151" s="300"/>
      <c r="H151" s="300"/>
      <c r="I151" s="300"/>
      <c r="J151" s="300"/>
      <c r="K151" s="300"/>
      <c r="L151" s="300"/>
      <c r="M151" s="300"/>
      <c r="N151" s="313"/>
      <c r="O151" s="300"/>
      <c r="P151" s="300"/>
      <c r="Q151" s="300"/>
      <c r="R151" s="300"/>
      <c r="S151" s="300"/>
      <c r="T151" s="300"/>
      <c r="U151" s="300"/>
      <c r="V151" s="313"/>
      <c r="W151" s="300"/>
      <c r="X151" s="313"/>
      <c r="Y151" s="300"/>
      <c r="Z151" s="300"/>
    </row>
    <row r="152" spans="1:26" ht="13.2">
      <c r="A152" s="301"/>
      <c r="B152" s="301"/>
      <c r="C152" s="301"/>
      <c r="D152" s="301"/>
      <c r="E152" s="300"/>
      <c r="F152" s="300"/>
      <c r="G152" s="300"/>
      <c r="H152" s="300"/>
      <c r="I152" s="300"/>
      <c r="J152" s="300"/>
      <c r="K152" s="300"/>
      <c r="L152" s="300"/>
      <c r="M152" s="300"/>
      <c r="N152" s="313"/>
      <c r="O152" s="300"/>
      <c r="P152" s="300"/>
      <c r="Q152" s="300"/>
      <c r="R152" s="300"/>
      <c r="S152" s="300"/>
      <c r="T152" s="300"/>
      <c r="U152" s="300"/>
      <c r="V152" s="313"/>
      <c r="W152" s="300"/>
      <c r="X152" s="313"/>
      <c r="Y152" s="300"/>
      <c r="Z152" s="300"/>
    </row>
    <row r="153" spans="1:26" ht="13.2">
      <c r="A153" s="301"/>
      <c r="B153" s="301"/>
      <c r="C153" s="301"/>
      <c r="D153" s="301"/>
      <c r="E153" s="300"/>
      <c r="F153" s="300"/>
      <c r="G153" s="300"/>
      <c r="H153" s="300"/>
      <c r="I153" s="300"/>
      <c r="J153" s="300"/>
      <c r="K153" s="300"/>
      <c r="L153" s="300"/>
      <c r="M153" s="300"/>
      <c r="N153" s="313"/>
      <c r="O153" s="300"/>
      <c r="P153" s="300"/>
      <c r="Q153" s="300"/>
      <c r="R153" s="300"/>
      <c r="S153" s="300"/>
      <c r="T153" s="300"/>
      <c r="U153" s="300"/>
      <c r="V153" s="313"/>
      <c r="W153" s="300"/>
      <c r="X153" s="313"/>
      <c r="Y153" s="300"/>
      <c r="Z153" s="300"/>
    </row>
    <row r="154" spans="1:26" ht="13.2">
      <c r="A154" s="301"/>
      <c r="B154" s="301"/>
      <c r="C154" s="301"/>
      <c r="D154" s="301"/>
      <c r="E154" s="300"/>
      <c r="F154" s="300"/>
      <c r="G154" s="300"/>
      <c r="H154" s="300"/>
      <c r="I154" s="300"/>
      <c r="J154" s="300"/>
      <c r="K154" s="300"/>
      <c r="L154" s="300"/>
      <c r="M154" s="300"/>
      <c r="N154" s="313"/>
      <c r="O154" s="300"/>
      <c r="P154" s="300"/>
      <c r="Q154" s="300"/>
      <c r="R154" s="300"/>
      <c r="S154" s="300"/>
      <c r="T154" s="300"/>
      <c r="U154" s="300"/>
      <c r="V154" s="313"/>
      <c r="W154" s="300"/>
      <c r="X154" s="313"/>
      <c r="Y154" s="300"/>
      <c r="Z154" s="300"/>
    </row>
    <row r="155" spans="1:26" ht="13.2">
      <c r="A155" s="301"/>
      <c r="B155" s="301"/>
      <c r="C155" s="301"/>
      <c r="D155" s="301"/>
      <c r="E155" s="300"/>
      <c r="F155" s="300"/>
      <c r="G155" s="300"/>
      <c r="H155" s="300"/>
      <c r="I155" s="300"/>
      <c r="J155" s="300"/>
      <c r="K155" s="300"/>
      <c r="L155" s="300"/>
      <c r="M155" s="300"/>
      <c r="N155" s="313"/>
      <c r="O155" s="300"/>
      <c r="P155" s="300"/>
      <c r="Q155" s="300"/>
      <c r="R155" s="300"/>
      <c r="S155" s="300"/>
      <c r="T155" s="300"/>
      <c r="U155" s="300"/>
      <c r="V155" s="313"/>
      <c r="W155" s="300"/>
      <c r="X155" s="313"/>
      <c r="Y155" s="300"/>
      <c r="Z155" s="300"/>
    </row>
    <row r="156" spans="1:26" ht="13.2">
      <c r="A156" s="301"/>
      <c r="B156" s="301"/>
      <c r="C156" s="301"/>
      <c r="D156" s="301"/>
      <c r="E156" s="300"/>
      <c r="F156" s="300"/>
      <c r="G156" s="300"/>
      <c r="H156" s="300"/>
      <c r="I156" s="300"/>
      <c r="J156" s="300"/>
      <c r="K156" s="300"/>
      <c r="L156" s="300"/>
      <c r="M156" s="300"/>
      <c r="N156" s="313"/>
      <c r="O156" s="300"/>
      <c r="P156" s="300"/>
      <c r="Q156" s="300"/>
      <c r="R156" s="300"/>
      <c r="S156" s="300"/>
      <c r="T156" s="300"/>
      <c r="U156" s="300"/>
      <c r="V156" s="313"/>
      <c r="W156" s="300"/>
      <c r="X156" s="313"/>
      <c r="Y156" s="300"/>
      <c r="Z156" s="300"/>
    </row>
    <row r="157" spans="1:26" ht="13.2">
      <c r="A157" s="301"/>
      <c r="B157" s="301"/>
      <c r="C157" s="301"/>
      <c r="D157" s="301"/>
      <c r="E157" s="300"/>
      <c r="F157" s="300"/>
      <c r="G157" s="300"/>
      <c r="H157" s="300"/>
      <c r="I157" s="300"/>
      <c r="J157" s="300"/>
      <c r="K157" s="300"/>
      <c r="L157" s="300"/>
      <c r="M157" s="300"/>
      <c r="N157" s="313"/>
      <c r="O157" s="300"/>
      <c r="P157" s="300"/>
      <c r="Q157" s="300"/>
      <c r="R157" s="300"/>
      <c r="S157" s="300"/>
      <c r="T157" s="300"/>
      <c r="U157" s="300"/>
      <c r="V157" s="313"/>
      <c r="W157" s="300"/>
      <c r="X157" s="313"/>
      <c r="Y157" s="300"/>
      <c r="Z157" s="300"/>
    </row>
    <row r="158" spans="1:26" ht="13.2">
      <c r="A158" s="301"/>
      <c r="B158" s="301"/>
      <c r="C158" s="301"/>
      <c r="D158" s="301"/>
      <c r="E158" s="300"/>
      <c r="F158" s="300"/>
      <c r="G158" s="300"/>
      <c r="H158" s="300"/>
      <c r="I158" s="300"/>
      <c r="J158" s="300"/>
      <c r="K158" s="300"/>
      <c r="L158" s="300"/>
      <c r="M158" s="300"/>
      <c r="N158" s="313"/>
      <c r="O158" s="300"/>
      <c r="P158" s="300"/>
      <c r="Q158" s="300"/>
      <c r="R158" s="300"/>
      <c r="S158" s="300"/>
      <c r="T158" s="300"/>
      <c r="U158" s="300"/>
      <c r="V158" s="313"/>
      <c r="W158" s="300"/>
      <c r="X158" s="313"/>
      <c r="Y158" s="300"/>
      <c r="Z158" s="300"/>
    </row>
    <row r="159" spans="1:26" ht="13.2">
      <c r="A159" s="301"/>
      <c r="B159" s="301"/>
      <c r="C159" s="301"/>
      <c r="D159" s="301"/>
      <c r="E159" s="300"/>
      <c r="F159" s="300"/>
      <c r="G159" s="300"/>
      <c r="H159" s="300"/>
      <c r="I159" s="300"/>
      <c r="J159" s="300"/>
      <c r="K159" s="300"/>
      <c r="L159" s="300"/>
      <c r="M159" s="300"/>
      <c r="N159" s="313"/>
      <c r="O159" s="300"/>
      <c r="P159" s="300"/>
      <c r="Q159" s="300"/>
      <c r="R159" s="300"/>
      <c r="S159" s="300"/>
      <c r="T159" s="300"/>
      <c r="U159" s="300"/>
      <c r="V159" s="313"/>
      <c r="W159" s="300"/>
      <c r="X159" s="313"/>
      <c r="Y159" s="300"/>
      <c r="Z159" s="300"/>
    </row>
    <row r="160" spans="1:26" ht="13.2">
      <c r="A160" s="301"/>
      <c r="B160" s="301"/>
      <c r="C160" s="301"/>
      <c r="D160" s="301"/>
      <c r="E160" s="300"/>
      <c r="F160" s="300"/>
      <c r="G160" s="300"/>
      <c r="H160" s="300"/>
      <c r="I160" s="300"/>
      <c r="J160" s="300"/>
      <c r="K160" s="300"/>
      <c r="L160" s="300"/>
      <c r="M160" s="300"/>
      <c r="N160" s="313"/>
      <c r="O160" s="300"/>
      <c r="P160" s="300"/>
      <c r="Q160" s="300"/>
      <c r="R160" s="300"/>
      <c r="S160" s="300"/>
      <c r="T160" s="300"/>
      <c r="U160" s="300"/>
      <c r="V160" s="313"/>
      <c r="W160" s="300"/>
      <c r="X160" s="313"/>
      <c r="Y160" s="300"/>
      <c r="Z160" s="300"/>
    </row>
    <row r="161" spans="1:26" ht="13.2">
      <c r="A161" s="301"/>
      <c r="B161" s="301"/>
      <c r="C161" s="301"/>
      <c r="D161" s="301"/>
      <c r="E161" s="300"/>
      <c r="F161" s="300"/>
      <c r="G161" s="300"/>
      <c r="H161" s="300"/>
      <c r="I161" s="300"/>
      <c r="J161" s="300"/>
      <c r="K161" s="300"/>
      <c r="L161" s="300"/>
      <c r="M161" s="300"/>
      <c r="N161" s="313"/>
      <c r="O161" s="300"/>
      <c r="P161" s="300"/>
      <c r="Q161" s="300"/>
      <c r="R161" s="300"/>
      <c r="S161" s="300"/>
      <c r="T161" s="300"/>
      <c r="U161" s="300"/>
      <c r="V161" s="313"/>
      <c r="W161" s="300"/>
      <c r="X161" s="313"/>
      <c r="Y161" s="300"/>
      <c r="Z161" s="300"/>
    </row>
    <row r="162" spans="1:26" ht="13.2">
      <c r="A162" s="301"/>
      <c r="B162" s="301"/>
      <c r="C162" s="301"/>
      <c r="D162" s="301"/>
      <c r="E162" s="300"/>
      <c r="F162" s="300"/>
      <c r="G162" s="300"/>
      <c r="H162" s="300"/>
      <c r="I162" s="300"/>
      <c r="J162" s="300"/>
      <c r="K162" s="300"/>
      <c r="L162" s="300"/>
      <c r="M162" s="300"/>
      <c r="N162" s="313"/>
      <c r="O162" s="300"/>
      <c r="P162" s="300"/>
      <c r="Q162" s="300"/>
      <c r="R162" s="300"/>
      <c r="S162" s="300"/>
      <c r="T162" s="300"/>
      <c r="U162" s="300"/>
      <c r="V162" s="313"/>
      <c r="W162" s="300"/>
      <c r="X162" s="313"/>
      <c r="Y162" s="300"/>
      <c r="Z162" s="300"/>
    </row>
    <row r="163" spans="1:26" ht="13.2">
      <c r="A163" s="301"/>
      <c r="B163" s="301"/>
      <c r="C163" s="301"/>
      <c r="D163" s="301"/>
      <c r="E163" s="300"/>
      <c r="F163" s="300"/>
      <c r="G163" s="300"/>
      <c r="H163" s="300"/>
      <c r="I163" s="300"/>
      <c r="J163" s="300"/>
      <c r="K163" s="300"/>
      <c r="L163" s="300"/>
      <c r="M163" s="300"/>
      <c r="N163" s="313"/>
      <c r="O163" s="300"/>
      <c r="P163" s="300"/>
      <c r="Q163" s="300"/>
      <c r="R163" s="300"/>
      <c r="S163" s="300"/>
      <c r="T163" s="300"/>
      <c r="U163" s="300"/>
      <c r="V163" s="313"/>
      <c r="W163" s="300"/>
      <c r="X163" s="313"/>
      <c r="Y163" s="300"/>
      <c r="Z163" s="300"/>
    </row>
    <row r="164" spans="1:26" ht="13.2">
      <c r="A164" s="301"/>
      <c r="B164" s="301"/>
      <c r="C164" s="301"/>
      <c r="D164" s="301"/>
      <c r="E164" s="300"/>
      <c r="F164" s="300"/>
      <c r="G164" s="300"/>
      <c r="H164" s="300"/>
      <c r="I164" s="300"/>
      <c r="J164" s="300"/>
      <c r="K164" s="300"/>
      <c r="L164" s="300"/>
      <c r="M164" s="300"/>
      <c r="N164" s="313"/>
      <c r="O164" s="300"/>
      <c r="P164" s="300"/>
      <c r="Q164" s="300"/>
      <c r="R164" s="300"/>
      <c r="S164" s="300"/>
      <c r="T164" s="300"/>
      <c r="U164" s="300"/>
      <c r="V164" s="313"/>
      <c r="W164" s="300"/>
      <c r="X164" s="313"/>
      <c r="Y164" s="300"/>
      <c r="Z164" s="300"/>
    </row>
    <row r="165" spans="1:26" ht="13.2">
      <c r="A165" s="301"/>
      <c r="B165" s="301"/>
      <c r="C165" s="301"/>
      <c r="D165" s="301"/>
      <c r="E165" s="300"/>
      <c r="F165" s="300"/>
      <c r="G165" s="300"/>
      <c r="H165" s="300"/>
      <c r="I165" s="300"/>
      <c r="J165" s="300"/>
      <c r="K165" s="300"/>
      <c r="L165" s="300"/>
      <c r="M165" s="300"/>
      <c r="N165" s="313"/>
      <c r="O165" s="300"/>
      <c r="P165" s="300"/>
      <c r="Q165" s="300"/>
      <c r="R165" s="300"/>
      <c r="S165" s="300"/>
      <c r="T165" s="300"/>
      <c r="U165" s="300"/>
      <c r="V165" s="313"/>
      <c r="W165" s="300"/>
      <c r="X165" s="313"/>
      <c r="Y165" s="300"/>
      <c r="Z165" s="300"/>
    </row>
    <row r="166" spans="1:26" ht="13.2">
      <c r="A166" s="301"/>
      <c r="B166" s="301"/>
      <c r="C166" s="301"/>
      <c r="D166" s="301"/>
      <c r="E166" s="300"/>
      <c r="F166" s="300"/>
      <c r="G166" s="300"/>
      <c r="H166" s="300"/>
      <c r="I166" s="300"/>
      <c r="J166" s="300"/>
      <c r="K166" s="300"/>
      <c r="L166" s="300"/>
      <c r="M166" s="300"/>
      <c r="N166" s="313"/>
      <c r="O166" s="300"/>
      <c r="P166" s="300"/>
      <c r="Q166" s="300"/>
      <c r="R166" s="300"/>
      <c r="S166" s="300"/>
      <c r="T166" s="300"/>
      <c r="U166" s="300"/>
      <c r="V166" s="313"/>
      <c r="W166" s="300"/>
      <c r="X166" s="313"/>
      <c r="Y166" s="300"/>
      <c r="Z166" s="300"/>
    </row>
    <row r="167" spans="1:26" ht="13.2">
      <c r="A167" s="301"/>
      <c r="B167" s="301"/>
      <c r="C167" s="301"/>
      <c r="D167" s="301"/>
      <c r="E167" s="300"/>
      <c r="F167" s="300"/>
      <c r="G167" s="300"/>
      <c r="H167" s="300"/>
      <c r="I167" s="300"/>
      <c r="J167" s="300"/>
      <c r="K167" s="300"/>
      <c r="L167" s="300"/>
      <c r="M167" s="300"/>
      <c r="N167" s="313"/>
      <c r="O167" s="300"/>
      <c r="P167" s="300"/>
      <c r="Q167" s="300"/>
      <c r="R167" s="300"/>
      <c r="S167" s="300"/>
      <c r="T167" s="300"/>
      <c r="U167" s="300"/>
      <c r="V167" s="313"/>
      <c r="W167" s="300"/>
      <c r="X167" s="313"/>
      <c r="Y167" s="300"/>
      <c r="Z167" s="300"/>
    </row>
    <row r="168" spans="1:26" ht="13.2">
      <c r="A168" s="301"/>
      <c r="B168" s="301"/>
      <c r="C168" s="301"/>
      <c r="D168" s="301"/>
      <c r="E168" s="300"/>
      <c r="F168" s="300"/>
      <c r="G168" s="300"/>
      <c r="H168" s="300"/>
      <c r="I168" s="300"/>
      <c r="J168" s="300"/>
      <c r="K168" s="300"/>
      <c r="L168" s="300"/>
      <c r="M168" s="300"/>
      <c r="N168" s="313"/>
      <c r="O168" s="300"/>
      <c r="P168" s="300"/>
      <c r="Q168" s="300"/>
      <c r="R168" s="300"/>
      <c r="S168" s="300"/>
      <c r="T168" s="300"/>
      <c r="U168" s="300"/>
      <c r="V168" s="313"/>
      <c r="W168" s="300"/>
      <c r="X168" s="313"/>
      <c r="Y168" s="300"/>
      <c r="Z168" s="300"/>
    </row>
    <row r="169" spans="1:26" ht="13.2">
      <c r="A169" s="301"/>
      <c r="B169" s="301"/>
      <c r="C169" s="301"/>
      <c r="D169" s="301"/>
      <c r="E169" s="300"/>
      <c r="F169" s="300"/>
      <c r="G169" s="300"/>
      <c r="H169" s="300"/>
      <c r="I169" s="300"/>
      <c r="J169" s="300"/>
      <c r="K169" s="300"/>
      <c r="L169" s="300"/>
      <c r="M169" s="300"/>
      <c r="N169" s="313"/>
      <c r="O169" s="300"/>
      <c r="P169" s="300"/>
      <c r="Q169" s="300"/>
      <c r="R169" s="300"/>
      <c r="S169" s="300"/>
      <c r="T169" s="300"/>
      <c r="U169" s="300"/>
      <c r="V169" s="313"/>
      <c r="W169" s="300"/>
      <c r="X169" s="313"/>
      <c r="Y169" s="300"/>
      <c r="Z169" s="300"/>
    </row>
    <row r="170" spans="1:26" ht="13.2">
      <c r="A170" s="301"/>
      <c r="B170" s="301"/>
      <c r="C170" s="301"/>
      <c r="D170" s="301"/>
      <c r="E170" s="300"/>
      <c r="F170" s="300"/>
      <c r="G170" s="300"/>
      <c r="H170" s="300"/>
      <c r="I170" s="300"/>
      <c r="J170" s="300"/>
      <c r="K170" s="300"/>
      <c r="L170" s="300"/>
      <c r="M170" s="300"/>
      <c r="N170" s="313"/>
      <c r="O170" s="300"/>
      <c r="P170" s="300"/>
      <c r="Q170" s="300"/>
      <c r="R170" s="300"/>
      <c r="S170" s="300"/>
      <c r="T170" s="300"/>
      <c r="U170" s="300"/>
      <c r="V170" s="313"/>
      <c r="W170" s="300"/>
      <c r="X170" s="313"/>
      <c r="Y170" s="300"/>
      <c r="Z170" s="300"/>
    </row>
    <row r="171" spans="1:26" ht="13.2">
      <c r="A171" s="301"/>
      <c r="B171" s="301"/>
      <c r="C171" s="301"/>
      <c r="D171" s="301"/>
      <c r="E171" s="300"/>
      <c r="F171" s="300"/>
      <c r="G171" s="300"/>
      <c r="H171" s="300"/>
      <c r="I171" s="300"/>
      <c r="J171" s="300"/>
      <c r="K171" s="300"/>
      <c r="L171" s="300"/>
      <c r="M171" s="300"/>
      <c r="N171" s="313"/>
      <c r="O171" s="300"/>
      <c r="P171" s="300"/>
      <c r="Q171" s="300"/>
      <c r="R171" s="300"/>
      <c r="S171" s="300"/>
      <c r="T171" s="300"/>
      <c r="U171" s="300"/>
      <c r="V171" s="313"/>
      <c r="W171" s="300"/>
      <c r="X171" s="313"/>
      <c r="Y171" s="300"/>
      <c r="Z171" s="300"/>
    </row>
    <row r="172" spans="1:26" ht="13.2">
      <c r="A172" s="301"/>
      <c r="B172" s="301"/>
      <c r="C172" s="301"/>
      <c r="D172" s="301"/>
      <c r="E172" s="300"/>
      <c r="F172" s="300"/>
      <c r="G172" s="300"/>
      <c r="H172" s="300"/>
      <c r="I172" s="300"/>
      <c r="J172" s="300"/>
      <c r="K172" s="300"/>
      <c r="L172" s="300"/>
      <c r="M172" s="300"/>
      <c r="N172" s="313"/>
      <c r="O172" s="300"/>
      <c r="P172" s="300"/>
      <c r="Q172" s="300"/>
      <c r="R172" s="300"/>
      <c r="S172" s="300"/>
      <c r="T172" s="300"/>
      <c r="U172" s="300"/>
      <c r="V172" s="313"/>
      <c r="W172" s="300"/>
      <c r="X172" s="313"/>
      <c r="Y172" s="300"/>
      <c r="Z172" s="300"/>
    </row>
    <row r="173" spans="1:26" ht="13.2">
      <c r="A173" s="301"/>
      <c r="B173" s="301"/>
      <c r="C173" s="301"/>
      <c r="D173" s="301"/>
      <c r="E173" s="300"/>
      <c r="F173" s="300"/>
      <c r="G173" s="300"/>
      <c r="H173" s="300"/>
      <c r="I173" s="300"/>
      <c r="J173" s="300"/>
      <c r="K173" s="300"/>
      <c r="L173" s="300"/>
      <c r="M173" s="300"/>
      <c r="N173" s="313"/>
      <c r="O173" s="300"/>
      <c r="P173" s="300"/>
      <c r="Q173" s="300"/>
      <c r="R173" s="300"/>
      <c r="S173" s="300"/>
      <c r="T173" s="300"/>
      <c r="U173" s="300"/>
      <c r="V173" s="313"/>
      <c r="W173" s="300"/>
      <c r="X173" s="313"/>
      <c r="Y173" s="300"/>
      <c r="Z173" s="300"/>
    </row>
    <row r="174" spans="1:26" ht="13.2">
      <c r="A174" s="301"/>
      <c r="B174" s="301"/>
      <c r="C174" s="301"/>
      <c r="D174" s="301"/>
      <c r="E174" s="300"/>
      <c r="F174" s="300"/>
      <c r="G174" s="300"/>
      <c r="H174" s="300"/>
      <c r="I174" s="300"/>
      <c r="J174" s="300"/>
      <c r="K174" s="300"/>
      <c r="L174" s="300"/>
      <c r="M174" s="300"/>
      <c r="N174" s="313"/>
      <c r="O174" s="300"/>
      <c r="P174" s="300"/>
      <c r="Q174" s="300"/>
      <c r="R174" s="300"/>
      <c r="S174" s="300"/>
      <c r="T174" s="300"/>
      <c r="U174" s="300"/>
      <c r="V174" s="313"/>
      <c r="W174" s="300"/>
      <c r="X174" s="313"/>
      <c r="Y174" s="300"/>
      <c r="Z174" s="300"/>
    </row>
    <row r="175" spans="1:26" ht="13.2">
      <c r="A175" s="301"/>
      <c r="B175" s="301"/>
      <c r="C175" s="301"/>
      <c r="D175" s="301"/>
      <c r="E175" s="300"/>
      <c r="F175" s="300"/>
      <c r="G175" s="300"/>
      <c r="H175" s="300"/>
      <c r="I175" s="300"/>
      <c r="J175" s="300"/>
      <c r="K175" s="300"/>
      <c r="L175" s="300"/>
      <c r="M175" s="300"/>
      <c r="N175" s="313"/>
      <c r="O175" s="300"/>
      <c r="P175" s="300"/>
      <c r="Q175" s="300"/>
      <c r="R175" s="300"/>
      <c r="S175" s="300"/>
      <c r="T175" s="300"/>
      <c r="U175" s="300"/>
      <c r="V175" s="313"/>
      <c r="W175" s="300"/>
      <c r="X175" s="313"/>
      <c r="Y175" s="300"/>
      <c r="Z175" s="300"/>
    </row>
    <row r="176" spans="1:26" ht="13.2">
      <c r="A176" s="301"/>
      <c r="B176" s="301"/>
      <c r="C176" s="301"/>
      <c r="D176" s="301"/>
      <c r="E176" s="300"/>
      <c r="F176" s="300"/>
      <c r="G176" s="300"/>
      <c r="H176" s="300"/>
      <c r="I176" s="300"/>
      <c r="J176" s="300"/>
      <c r="K176" s="300"/>
      <c r="L176" s="300"/>
      <c r="M176" s="300"/>
      <c r="N176" s="313"/>
      <c r="O176" s="300"/>
      <c r="P176" s="300"/>
      <c r="Q176" s="300"/>
      <c r="R176" s="300"/>
      <c r="S176" s="300"/>
      <c r="T176" s="300"/>
      <c r="U176" s="300"/>
      <c r="V176" s="313"/>
      <c r="W176" s="300"/>
      <c r="X176" s="313"/>
      <c r="Y176" s="300"/>
      <c r="Z176" s="300"/>
    </row>
    <row r="177" spans="1:26" ht="13.2">
      <c r="A177" s="301"/>
      <c r="B177" s="301"/>
      <c r="C177" s="301"/>
      <c r="D177" s="301"/>
      <c r="E177" s="300"/>
      <c r="F177" s="300"/>
      <c r="G177" s="300"/>
      <c r="H177" s="300"/>
      <c r="I177" s="300"/>
      <c r="J177" s="300"/>
      <c r="K177" s="300"/>
      <c r="L177" s="300"/>
      <c r="M177" s="300"/>
      <c r="N177" s="313"/>
      <c r="O177" s="300"/>
      <c r="P177" s="300"/>
      <c r="Q177" s="300"/>
      <c r="R177" s="300"/>
      <c r="S177" s="300"/>
      <c r="T177" s="300"/>
      <c r="U177" s="300"/>
      <c r="V177" s="313"/>
      <c r="W177" s="300"/>
      <c r="X177" s="313"/>
      <c r="Y177" s="300"/>
      <c r="Z177" s="300"/>
    </row>
    <row r="178" spans="1:26" ht="13.2">
      <c r="A178" s="301"/>
      <c r="B178" s="301"/>
      <c r="C178" s="301"/>
      <c r="D178" s="301"/>
      <c r="E178" s="300"/>
      <c r="F178" s="300"/>
      <c r="G178" s="300"/>
      <c r="H178" s="300"/>
      <c r="I178" s="300"/>
      <c r="J178" s="300"/>
      <c r="K178" s="300"/>
      <c r="L178" s="300"/>
      <c r="M178" s="300"/>
      <c r="N178" s="313"/>
      <c r="O178" s="300"/>
      <c r="P178" s="300"/>
      <c r="Q178" s="300"/>
      <c r="R178" s="300"/>
      <c r="S178" s="300"/>
      <c r="T178" s="300"/>
      <c r="U178" s="300"/>
      <c r="V178" s="313"/>
      <c r="W178" s="300"/>
      <c r="X178" s="313"/>
      <c r="Y178" s="300"/>
      <c r="Z178" s="300"/>
    </row>
    <row r="179" spans="1:26" ht="13.2">
      <c r="A179" s="301"/>
      <c r="B179" s="301"/>
      <c r="C179" s="301"/>
      <c r="D179" s="301"/>
      <c r="E179" s="300"/>
      <c r="F179" s="300"/>
      <c r="G179" s="300"/>
      <c r="H179" s="300"/>
      <c r="I179" s="300"/>
      <c r="J179" s="300"/>
      <c r="K179" s="300"/>
      <c r="L179" s="300"/>
      <c r="M179" s="300"/>
      <c r="N179" s="313"/>
      <c r="O179" s="300"/>
      <c r="P179" s="300"/>
      <c r="Q179" s="300"/>
      <c r="R179" s="300"/>
      <c r="S179" s="300"/>
      <c r="T179" s="300"/>
      <c r="U179" s="300"/>
      <c r="V179" s="313"/>
      <c r="W179" s="300"/>
      <c r="X179" s="313"/>
      <c r="Y179" s="300"/>
      <c r="Z179" s="300"/>
    </row>
    <row r="180" spans="1:26" ht="13.2">
      <c r="A180" s="301"/>
      <c r="B180" s="301"/>
      <c r="C180" s="301"/>
      <c r="D180" s="301"/>
      <c r="E180" s="300"/>
      <c r="F180" s="300"/>
      <c r="G180" s="300"/>
      <c r="H180" s="300"/>
      <c r="I180" s="300"/>
      <c r="J180" s="300"/>
      <c r="K180" s="300"/>
      <c r="L180" s="300"/>
      <c r="M180" s="300"/>
      <c r="N180" s="313"/>
      <c r="O180" s="300"/>
      <c r="P180" s="300"/>
      <c r="Q180" s="300"/>
      <c r="R180" s="300"/>
      <c r="S180" s="300"/>
      <c r="T180" s="300"/>
      <c r="U180" s="300"/>
      <c r="V180" s="313"/>
      <c r="W180" s="300"/>
      <c r="X180" s="313"/>
      <c r="Y180" s="300"/>
      <c r="Z180" s="300"/>
    </row>
    <row r="181" spans="1:26" ht="13.2">
      <c r="A181" s="301"/>
      <c r="B181" s="301"/>
      <c r="C181" s="301"/>
      <c r="D181" s="301"/>
      <c r="E181" s="300"/>
      <c r="F181" s="300"/>
      <c r="G181" s="300"/>
      <c r="H181" s="300"/>
      <c r="I181" s="300"/>
      <c r="J181" s="300"/>
      <c r="K181" s="300"/>
      <c r="L181" s="300"/>
      <c r="M181" s="300"/>
      <c r="N181" s="313"/>
      <c r="O181" s="300"/>
      <c r="P181" s="300"/>
      <c r="Q181" s="300"/>
      <c r="R181" s="300"/>
      <c r="S181" s="300"/>
      <c r="T181" s="300"/>
      <c r="U181" s="300"/>
      <c r="V181" s="313"/>
      <c r="W181" s="300"/>
      <c r="X181" s="313"/>
      <c r="Y181" s="300"/>
      <c r="Z181" s="300"/>
    </row>
    <row r="182" spans="1:26" ht="13.2">
      <c r="A182" s="301"/>
      <c r="B182" s="301"/>
      <c r="C182" s="301"/>
      <c r="D182" s="301"/>
      <c r="E182" s="300"/>
      <c r="F182" s="300"/>
      <c r="G182" s="300"/>
      <c r="H182" s="300"/>
      <c r="I182" s="300"/>
      <c r="J182" s="300"/>
      <c r="K182" s="300"/>
      <c r="L182" s="300"/>
      <c r="M182" s="300"/>
      <c r="N182" s="313"/>
      <c r="O182" s="300"/>
      <c r="P182" s="300"/>
      <c r="Q182" s="300"/>
      <c r="R182" s="300"/>
      <c r="S182" s="300"/>
      <c r="T182" s="300"/>
      <c r="U182" s="300"/>
      <c r="V182" s="313"/>
      <c r="W182" s="300"/>
      <c r="X182" s="313"/>
      <c r="Y182" s="300"/>
      <c r="Z182" s="300"/>
    </row>
    <row r="183" spans="1:26" ht="13.2">
      <c r="A183" s="301"/>
      <c r="B183" s="301"/>
      <c r="C183" s="301"/>
      <c r="D183" s="301"/>
      <c r="E183" s="300"/>
      <c r="F183" s="300"/>
      <c r="G183" s="300"/>
      <c r="H183" s="300"/>
      <c r="I183" s="300"/>
      <c r="J183" s="300"/>
      <c r="K183" s="300"/>
      <c r="L183" s="300"/>
      <c r="M183" s="300"/>
      <c r="N183" s="313"/>
      <c r="O183" s="300"/>
      <c r="P183" s="300"/>
      <c r="Q183" s="300"/>
      <c r="R183" s="300"/>
      <c r="S183" s="300"/>
      <c r="T183" s="300"/>
      <c r="U183" s="300"/>
      <c r="V183" s="313"/>
      <c r="W183" s="300"/>
      <c r="X183" s="313"/>
      <c r="Y183" s="300"/>
      <c r="Z183" s="300"/>
    </row>
    <row r="184" spans="1:26" ht="13.2">
      <c r="A184" s="301"/>
      <c r="B184" s="301"/>
      <c r="C184" s="301"/>
      <c r="D184" s="301"/>
      <c r="E184" s="300"/>
      <c r="F184" s="300"/>
      <c r="G184" s="300"/>
      <c r="H184" s="300"/>
      <c r="I184" s="300"/>
      <c r="J184" s="300"/>
      <c r="K184" s="300"/>
      <c r="L184" s="300"/>
      <c r="M184" s="300"/>
      <c r="N184" s="313"/>
      <c r="O184" s="300"/>
      <c r="P184" s="300"/>
      <c r="Q184" s="300"/>
      <c r="R184" s="300"/>
      <c r="S184" s="300"/>
      <c r="T184" s="300"/>
      <c r="U184" s="300"/>
      <c r="V184" s="313"/>
      <c r="W184" s="300"/>
      <c r="X184" s="313"/>
      <c r="Y184" s="300"/>
      <c r="Z184" s="300"/>
    </row>
    <row r="185" spans="1:26" ht="13.2">
      <c r="A185" s="301"/>
      <c r="B185" s="301"/>
      <c r="C185" s="301"/>
      <c r="D185" s="301"/>
      <c r="E185" s="300"/>
      <c r="F185" s="300"/>
      <c r="G185" s="300"/>
      <c r="H185" s="300"/>
      <c r="I185" s="300"/>
      <c r="J185" s="300"/>
      <c r="K185" s="300"/>
      <c r="L185" s="300"/>
      <c r="M185" s="300"/>
      <c r="N185" s="313"/>
      <c r="O185" s="300"/>
      <c r="P185" s="300"/>
      <c r="Q185" s="300"/>
      <c r="R185" s="300"/>
      <c r="S185" s="300"/>
      <c r="T185" s="300"/>
      <c r="U185" s="300"/>
      <c r="V185" s="313"/>
      <c r="W185" s="300"/>
      <c r="X185" s="313"/>
      <c r="Y185" s="300"/>
      <c r="Z185" s="300"/>
    </row>
    <row r="186" spans="1:26" ht="13.2">
      <c r="A186" s="301"/>
      <c r="B186" s="301"/>
      <c r="C186" s="301"/>
      <c r="D186" s="301"/>
      <c r="E186" s="300"/>
      <c r="F186" s="300"/>
      <c r="G186" s="300"/>
      <c r="H186" s="300"/>
      <c r="I186" s="300"/>
      <c r="J186" s="300"/>
      <c r="K186" s="300"/>
      <c r="L186" s="300"/>
      <c r="M186" s="300"/>
      <c r="N186" s="313"/>
      <c r="O186" s="300"/>
      <c r="P186" s="300"/>
      <c r="Q186" s="300"/>
      <c r="R186" s="300"/>
      <c r="S186" s="300"/>
      <c r="T186" s="300"/>
      <c r="U186" s="300"/>
      <c r="V186" s="313"/>
      <c r="W186" s="300"/>
      <c r="X186" s="313"/>
      <c r="Y186" s="300"/>
      <c r="Z186" s="300"/>
    </row>
    <row r="187" spans="1:26" ht="13.2">
      <c r="A187" s="301"/>
      <c r="B187" s="301"/>
      <c r="C187" s="301"/>
      <c r="D187" s="301"/>
      <c r="E187" s="300"/>
      <c r="F187" s="300"/>
      <c r="G187" s="300"/>
      <c r="H187" s="300"/>
      <c r="I187" s="300"/>
      <c r="J187" s="300"/>
      <c r="K187" s="300"/>
      <c r="L187" s="300"/>
      <c r="M187" s="300"/>
      <c r="N187" s="313"/>
      <c r="O187" s="300"/>
      <c r="P187" s="300"/>
      <c r="Q187" s="300"/>
      <c r="R187" s="300"/>
      <c r="S187" s="300"/>
      <c r="T187" s="300"/>
      <c r="U187" s="300"/>
      <c r="V187" s="313"/>
      <c r="W187" s="300"/>
      <c r="X187" s="313"/>
      <c r="Y187" s="300"/>
      <c r="Z187" s="300"/>
    </row>
    <row r="188" spans="1:26" ht="13.2">
      <c r="A188" s="301"/>
      <c r="B188" s="301"/>
      <c r="C188" s="301"/>
      <c r="D188" s="301"/>
      <c r="E188" s="300"/>
      <c r="F188" s="300"/>
      <c r="G188" s="300"/>
      <c r="H188" s="300"/>
      <c r="I188" s="300"/>
      <c r="J188" s="300"/>
      <c r="K188" s="300"/>
      <c r="L188" s="300"/>
      <c r="M188" s="300"/>
      <c r="N188" s="313"/>
      <c r="O188" s="300"/>
      <c r="P188" s="300"/>
      <c r="Q188" s="300"/>
      <c r="R188" s="300"/>
      <c r="S188" s="300"/>
      <c r="T188" s="300"/>
      <c r="U188" s="300"/>
      <c r="V188" s="313"/>
      <c r="W188" s="300"/>
      <c r="X188" s="313"/>
      <c r="Y188" s="300"/>
      <c r="Z188" s="300"/>
    </row>
    <row r="189" spans="1:26" ht="13.2">
      <c r="A189" s="301"/>
      <c r="B189" s="301"/>
      <c r="C189" s="301"/>
      <c r="D189" s="301"/>
      <c r="E189" s="300"/>
      <c r="F189" s="300"/>
      <c r="G189" s="300"/>
      <c r="H189" s="300"/>
      <c r="I189" s="300"/>
      <c r="J189" s="300"/>
      <c r="K189" s="300"/>
      <c r="L189" s="300"/>
      <c r="M189" s="300"/>
      <c r="N189" s="313"/>
      <c r="O189" s="300"/>
      <c r="P189" s="300"/>
      <c r="Q189" s="300"/>
      <c r="R189" s="300"/>
      <c r="S189" s="300"/>
      <c r="T189" s="300"/>
      <c r="U189" s="300"/>
      <c r="V189" s="313"/>
      <c r="W189" s="300"/>
      <c r="X189" s="313"/>
      <c r="Y189" s="300"/>
      <c r="Z189" s="300"/>
    </row>
    <row r="190" spans="1:26" ht="13.2">
      <c r="A190" s="301"/>
      <c r="B190" s="301"/>
      <c r="C190" s="301"/>
      <c r="D190" s="301"/>
      <c r="E190" s="300"/>
      <c r="F190" s="300"/>
      <c r="G190" s="300"/>
      <c r="H190" s="300"/>
      <c r="I190" s="300"/>
      <c r="J190" s="300"/>
      <c r="K190" s="300"/>
      <c r="L190" s="300"/>
      <c r="M190" s="300"/>
      <c r="N190" s="313"/>
      <c r="O190" s="300"/>
      <c r="P190" s="300"/>
      <c r="Q190" s="300"/>
      <c r="R190" s="300"/>
      <c r="S190" s="300"/>
      <c r="T190" s="300"/>
      <c r="U190" s="300"/>
      <c r="V190" s="313"/>
      <c r="W190" s="300"/>
      <c r="X190" s="313"/>
      <c r="Y190" s="300"/>
      <c r="Z190" s="300"/>
    </row>
    <row r="191" spans="1:26" ht="13.2">
      <c r="A191" s="301"/>
      <c r="B191" s="301"/>
      <c r="C191" s="301"/>
      <c r="D191" s="301"/>
      <c r="E191" s="300"/>
      <c r="F191" s="300"/>
      <c r="G191" s="300"/>
      <c r="H191" s="300"/>
      <c r="I191" s="300"/>
      <c r="J191" s="300"/>
      <c r="K191" s="300"/>
      <c r="L191" s="300"/>
      <c r="M191" s="300"/>
      <c r="N191" s="313"/>
      <c r="O191" s="300"/>
      <c r="P191" s="300"/>
      <c r="Q191" s="300"/>
      <c r="R191" s="300"/>
      <c r="S191" s="300"/>
      <c r="T191" s="300"/>
      <c r="U191" s="300"/>
      <c r="V191" s="313"/>
      <c r="W191" s="300"/>
      <c r="X191" s="313"/>
      <c r="Y191" s="300"/>
      <c r="Z191" s="300"/>
    </row>
    <row r="192" spans="1:26" ht="13.2">
      <c r="A192" s="301"/>
      <c r="B192" s="301"/>
      <c r="C192" s="301"/>
      <c r="D192" s="301"/>
      <c r="E192" s="300"/>
      <c r="F192" s="300"/>
      <c r="G192" s="300"/>
      <c r="H192" s="300"/>
      <c r="I192" s="300"/>
      <c r="J192" s="300"/>
      <c r="K192" s="300"/>
      <c r="L192" s="300"/>
      <c r="M192" s="300"/>
      <c r="N192" s="313"/>
      <c r="O192" s="300"/>
      <c r="P192" s="300"/>
      <c r="Q192" s="300"/>
      <c r="R192" s="300"/>
      <c r="S192" s="300"/>
      <c r="T192" s="300"/>
      <c r="U192" s="300"/>
      <c r="V192" s="313"/>
      <c r="W192" s="300"/>
      <c r="X192" s="313"/>
      <c r="Y192" s="300"/>
      <c r="Z192" s="300"/>
    </row>
    <row r="193" spans="1:26" ht="13.2">
      <c r="A193" s="301"/>
      <c r="B193" s="301"/>
      <c r="C193" s="301"/>
      <c r="D193" s="301"/>
      <c r="E193" s="300"/>
      <c r="F193" s="300"/>
      <c r="G193" s="300"/>
      <c r="H193" s="300"/>
      <c r="I193" s="300"/>
      <c r="J193" s="300"/>
      <c r="K193" s="300"/>
      <c r="L193" s="300"/>
      <c r="M193" s="300"/>
      <c r="N193" s="313"/>
      <c r="O193" s="300"/>
      <c r="P193" s="300"/>
      <c r="Q193" s="300"/>
      <c r="R193" s="300"/>
      <c r="S193" s="300"/>
      <c r="T193" s="300"/>
      <c r="U193" s="300"/>
      <c r="V193" s="313"/>
      <c r="W193" s="300"/>
      <c r="X193" s="313"/>
      <c r="Y193" s="300"/>
      <c r="Z193" s="300"/>
    </row>
    <row r="194" spans="1:26" ht="13.2">
      <c r="A194" s="301"/>
      <c r="B194" s="301"/>
      <c r="C194" s="301"/>
      <c r="D194" s="301"/>
      <c r="E194" s="300"/>
      <c r="F194" s="300"/>
      <c r="G194" s="300"/>
      <c r="H194" s="300"/>
      <c r="I194" s="300"/>
      <c r="J194" s="300"/>
      <c r="K194" s="300"/>
      <c r="L194" s="300"/>
      <c r="M194" s="300"/>
      <c r="N194" s="313"/>
      <c r="O194" s="300"/>
      <c r="P194" s="300"/>
      <c r="Q194" s="300"/>
      <c r="R194" s="300"/>
      <c r="S194" s="300"/>
      <c r="T194" s="300"/>
      <c r="U194" s="300"/>
      <c r="V194" s="313"/>
      <c r="W194" s="300"/>
      <c r="X194" s="313"/>
      <c r="Y194" s="300"/>
      <c r="Z194" s="300"/>
    </row>
    <row r="195" spans="1:26" ht="13.2">
      <c r="A195" s="301"/>
      <c r="B195" s="301"/>
      <c r="C195" s="301"/>
      <c r="D195" s="301"/>
      <c r="E195" s="300"/>
      <c r="F195" s="300"/>
      <c r="G195" s="300"/>
      <c r="H195" s="300"/>
      <c r="I195" s="300"/>
      <c r="J195" s="300"/>
      <c r="K195" s="300"/>
      <c r="L195" s="300"/>
      <c r="M195" s="300"/>
      <c r="N195" s="313"/>
      <c r="O195" s="300"/>
      <c r="P195" s="300"/>
      <c r="Q195" s="300"/>
      <c r="R195" s="300"/>
      <c r="S195" s="300"/>
      <c r="T195" s="300"/>
      <c r="U195" s="300"/>
      <c r="V195" s="313"/>
      <c r="W195" s="300"/>
      <c r="X195" s="313"/>
      <c r="Y195" s="300"/>
      <c r="Z195" s="300"/>
    </row>
    <row r="196" spans="1:26" ht="13.2">
      <c r="A196" s="301"/>
      <c r="B196" s="301"/>
      <c r="C196" s="301"/>
      <c r="D196" s="301"/>
      <c r="E196" s="300"/>
      <c r="F196" s="300"/>
      <c r="G196" s="300"/>
      <c r="H196" s="300"/>
      <c r="I196" s="300"/>
      <c r="J196" s="300"/>
      <c r="K196" s="300"/>
      <c r="L196" s="300"/>
      <c r="M196" s="300"/>
      <c r="N196" s="313"/>
      <c r="O196" s="300"/>
      <c r="P196" s="300"/>
      <c r="Q196" s="300"/>
      <c r="R196" s="300"/>
      <c r="S196" s="300"/>
      <c r="T196" s="300"/>
      <c r="U196" s="300"/>
      <c r="V196" s="313"/>
      <c r="W196" s="300"/>
      <c r="X196" s="313"/>
      <c r="Y196" s="300"/>
      <c r="Z196" s="300"/>
    </row>
    <row r="197" spans="1:26" ht="13.2">
      <c r="A197" s="301"/>
      <c r="B197" s="301"/>
      <c r="C197" s="301"/>
      <c r="D197" s="301"/>
      <c r="E197" s="300"/>
      <c r="F197" s="300"/>
      <c r="G197" s="300"/>
      <c r="H197" s="300"/>
      <c r="I197" s="300"/>
      <c r="J197" s="300"/>
      <c r="K197" s="300"/>
      <c r="L197" s="300"/>
      <c r="M197" s="300"/>
      <c r="N197" s="313"/>
      <c r="O197" s="300"/>
      <c r="P197" s="300"/>
      <c r="Q197" s="300"/>
      <c r="R197" s="300"/>
      <c r="S197" s="300"/>
      <c r="T197" s="300"/>
      <c r="U197" s="300"/>
      <c r="V197" s="313"/>
      <c r="W197" s="300"/>
      <c r="X197" s="313"/>
      <c r="Y197" s="300"/>
      <c r="Z197" s="300"/>
    </row>
    <row r="198" spans="1:26" ht="13.2">
      <c r="A198" s="301"/>
      <c r="B198" s="301"/>
      <c r="C198" s="301"/>
      <c r="D198" s="301"/>
      <c r="E198" s="300"/>
      <c r="F198" s="300"/>
      <c r="G198" s="300"/>
      <c r="H198" s="300"/>
      <c r="I198" s="300"/>
      <c r="J198" s="300"/>
      <c r="K198" s="300"/>
      <c r="L198" s="300"/>
      <c r="M198" s="300"/>
      <c r="N198" s="313"/>
      <c r="O198" s="300"/>
      <c r="P198" s="300"/>
      <c r="Q198" s="300"/>
      <c r="R198" s="300"/>
      <c r="S198" s="300"/>
      <c r="T198" s="300"/>
      <c r="U198" s="300"/>
      <c r="V198" s="313"/>
      <c r="W198" s="300"/>
      <c r="X198" s="313"/>
      <c r="Y198" s="300"/>
      <c r="Z198" s="300"/>
    </row>
    <row r="199" spans="1:26" ht="13.2">
      <c r="A199" s="301"/>
      <c r="B199" s="301"/>
      <c r="C199" s="301"/>
      <c r="D199" s="301"/>
      <c r="E199" s="300"/>
      <c r="F199" s="300"/>
      <c r="G199" s="300"/>
      <c r="H199" s="300"/>
      <c r="I199" s="300"/>
      <c r="J199" s="300"/>
      <c r="K199" s="300"/>
      <c r="L199" s="300"/>
      <c r="M199" s="300"/>
      <c r="N199" s="313"/>
      <c r="O199" s="300"/>
      <c r="P199" s="300"/>
      <c r="Q199" s="300"/>
      <c r="R199" s="300"/>
      <c r="S199" s="300"/>
      <c r="T199" s="300"/>
      <c r="U199" s="300"/>
      <c r="V199" s="313"/>
      <c r="W199" s="300"/>
      <c r="X199" s="313"/>
      <c r="Y199" s="300"/>
      <c r="Z199" s="300"/>
    </row>
    <row r="200" spans="1:26" ht="13.2">
      <c r="A200" s="301"/>
      <c r="B200" s="301"/>
      <c r="C200" s="301"/>
      <c r="D200" s="301"/>
      <c r="E200" s="300"/>
      <c r="F200" s="300"/>
      <c r="G200" s="300"/>
      <c r="H200" s="300"/>
      <c r="I200" s="300"/>
      <c r="J200" s="300"/>
      <c r="K200" s="300"/>
      <c r="L200" s="300"/>
      <c r="M200" s="300"/>
      <c r="N200" s="313"/>
      <c r="O200" s="300"/>
      <c r="P200" s="300"/>
      <c r="Q200" s="300"/>
      <c r="R200" s="300"/>
      <c r="S200" s="300"/>
      <c r="T200" s="300"/>
      <c r="U200" s="300"/>
      <c r="V200" s="313"/>
      <c r="W200" s="300"/>
      <c r="X200" s="313"/>
      <c r="Y200" s="300"/>
      <c r="Z200" s="300"/>
    </row>
    <row r="201" spans="1:26" ht="13.2">
      <c r="A201" s="301"/>
      <c r="B201" s="301"/>
      <c r="C201" s="301"/>
      <c r="D201" s="301"/>
      <c r="E201" s="300"/>
      <c r="F201" s="300"/>
      <c r="G201" s="300"/>
      <c r="H201" s="300"/>
      <c r="I201" s="300"/>
      <c r="J201" s="300"/>
      <c r="K201" s="300"/>
      <c r="L201" s="300"/>
      <c r="M201" s="300"/>
      <c r="N201" s="313"/>
      <c r="O201" s="300"/>
      <c r="P201" s="300"/>
      <c r="Q201" s="300"/>
      <c r="R201" s="300"/>
      <c r="S201" s="300"/>
      <c r="T201" s="300"/>
      <c r="U201" s="300"/>
      <c r="V201" s="313"/>
      <c r="W201" s="300"/>
      <c r="X201" s="313"/>
      <c r="Y201" s="300"/>
      <c r="Z201" s="300"/>
    </row>
    <row r="202" spans="1:26" ht="13.2">
      <c r="A202" s="301"/>
      <c r="B202" s="301"/>
      <c r="C202" s="301"/>
      <c r="D202" s="301"/>
      <c r="E202" s="300"/>
      <c r="F202" s="300"/>
      <c r="G202" s="300"/>
      <c r="H202" s="300"/>
      <c r="I202" s="300"/>
      <c r="J202" s="300"/>
      <c r="K202" s="300"/>
      <c r="L202" s="300"/>
      <c r="M202" s="300"/>
      <c r="N202" s="313"/>
      <c r="O202" s="300"/>
      <c r="P202" s="300"/>
      <c r="Q202" s="300"/>
      <c r="R202" s="300"/>
      <c r="S202" s="300"/>
      <c r="T202" s="300"/>
      <c r="U202" s="300"/>
      <c r="V202" s="313"/>
      <c r="W202" s="300"/>
      <c r="X202" s="313"/>
      <c r="Y202" s="300"/>
      <c r="Z202" s="300"/>
    </row>
    <row r="203" spans="1:26" ht="13.2">
      <c r="A203" s="301"/>
      <c r="B203" s="301"/>
      <c r="C203" s="301"/>
      <c r="D203" s="301"/>
      <c r="E203" s="300"/>
      <c r="F203" s="300"/>
      <c r="G203" s="300"/>
      <c r="H203" s="300"/>
      <c r="I203" s="300"/>
      <c r="J203" s="300"/>
      <c r="K203" s="300"/>
      <c r="L203" s="300"/>
      <c r="M203" s="300"/>
      <c r="N203" s="313"/>
      <c r="O203" s="300"/>
      <c r="P203" s="300"/>
      <c r="Q203" s="300"/>
      <c r="R203" s="300"/>
      <c r="S203" s="300"/>
      <c r="T203" s="300"/>
      <c r="U203" s="300"/>
      <c r="V203" s="313"/>
      <c r="W203" s="300"/>
      <c r="X203" s="313"/>
      <c r="Y203" s="300"/>
      <c r="Z203" s="300"/>
    </row>
    <row r="204" spans="1:26" ht="13.2">
      <c r="A204" s="301"/>
      <c r="B204" s="301"/>
      <c r="C204" s="301"/>
      <c r="D204" s="301"/>
      <c r="E204" s="300"/>
      <c r="F204" s="300"/>
      <c r="G204" s="300"/>
      <c r="H204" s="300"/>
      <c r="I204" s="300"/>
      <c r="J204" s="300"/>
      <c r="K204" s="300"/>
      <c r="L204" s="300"/>
      <c r="M204" s="300"/>
      <c r="N204" s="313"/>
      <c r="O204" s="300"/>
      <c r="P204" s="300"/>
      <c r="Q204" s="300"/>
      <c r="R204" s="300"/>
      <c r="S204" s="300"/>
      <c r="T204" s="300"/>
      <c r="U204" s="300"/>
      <c r="V204" s="313"/>
      <c r="W204" s="300"/>
      <c r="X204" s="313"/>
      <c r="Y204" s="300"/>
      <c r="Z204" s="300"/>
    </row>
    <row r="205" spans="1:26" ht="13.2">
      <c r="A205" s="301"/>
      <c r="B205" s="301"/>
      <c r="C205" s="301"/>
      <c r="D205" s="301"/>
      <c r="E205" s="300"/>
      <c r="F205" s="300"/>
      <c r="G205" s="300"/>
      <c r="H205" s="300"/>
      <c r="I205" s="300"/>
      <c r="J205" s="300"/>
      <c r="K205" s="300"/>
      <c r="L205" s="300"/>
      <c r="M205" s="300"/>
      <c r="N205" s="313"/>
      <c r="O205" s="300"/>
      <c r="P205" s="300"/>
      <c r="Q205" s="300"/>
      <c r="R205" s="300"/>
      <c r="S205" s="300"/>
      <c r="T205" s="300"/>
      <c r="U205" s="300"/>
      <c r="V205" s="313"/>
      <c r="W205" s="300"/>
      <c r="X205" s="313"/>
      <c r="Y205" s="300"/>
      <c r="Z205" s="300"/>
    </row>
    <row r="206" spans="1:26" ht="13.2">
      <c r="A206" s="301"/>
      <c r="B206" s="301"/>
      <c r="C206" s="301"/>
      <c r="D206" s="301"/>
      <c r="E206" s="300"/>
      <c r="F206" s="300"/>
      <c r="G206" s="300"/>
      <c r="H206" s="300"/>
      <c r="I206" s="300"/>
      <c r="J206" s="300"/>
      <c r="K206" s="300"/>
      <c r="L206" s="300"/>
      <c r="M206" s="300"/>
      <c r="N206" s="313"/>
      <c r="O206" s="300"/>
      <c r="P206" s="300"/>
      <c r="Q206" s="300"/>
      <c r="R206" s="300"/>
      <c r="S206" s="300"/>
      <c r="T206" s="300"/>
      <c r="U206" s="300"/>
      <c r="V206" s="313"/>
      <c r="W206" s="300"/>
      <c r="X206" s="313"/>
      <c r="Y206" s="300"/>
      <c r="Z206" s="300"/>
    </row>
    <row r="207" spans="1:26" ht="13.2">
      <c r="A207" s="301"/>
      <c r="B207" s="301"/>
      <c r="C207" s="301"/>
      <c r="D207" s="301"/>
      <c r="E207" s="300"/>
      <c r="F207" s="300"/>
      <c r="G207" s="300"/>
      <c r="H207" s="300"/>
      <c r="I207" s="300"/>
      <c r="J207" s="300"/>
      <c r="K207" s="300"/>
      <c r="L207" s="300"/>
      <c r="M207" s="300"/>
      <c r="N207" s="313"/>
      <c r="O207" s="300"/>
      <c r="P207" s="300"/>
      <c r="Q207" s="300"/>
      <c r="R207" s="300"/>
      <c r="S207" s="300"/>
      <c r="T207" s="300"/>
      <c r="U207" s="300"/>
      <c r="V207" s="313"/>
      <c r="W207" s="300"/>
      <c r="X207" s="313"/>
      <c r="Y207" s="300"/>
      <c r="Z207" s="300"/>
    </row>
    <row r="208" spans="1:26" ht="13.2">
      <c r="A208" s="301"/>
      <c r="B208" s="301"/>
      <c r="C208" s="301"/>
      <c r="D208" s="301"/>
      <c r="E208" s="300"/>
      <c r="F208" s="300"/>
      <c r="G208" s="300"/>
      <c r="H208" s="300"/>
      <c r="I208" s="300"/>
      <c r="J208" s="300"/>
      <c r="K208" s="300"/>
      <c r="L208" s="300"/>
      <c r="M208" s="300"/>
      <c r="N208" s="313"/>
      <c r="O208" s="300"/>
      <c r="P208" s="300"/>
      <c r="Q208" s="300"/>
      <c r="R208" s="300"/>
      <c r="S208" s="300"/>
      <c r="T208" s="300"/>
      <c r="U208" s="300"/>
      <c r="V208" s="313"/>
      <c r="W208" s="300"/>
      <c r="X208" s="313"/>
      <c r="Y208" s="300"/>
      <c r="Z208" s="300"/>
    </row>
    <row r="209" spans="1:26" ht="13.2">
      <c r="A209" s="301"/>
      <c r="B209" s="301"/>
      <c r="C209" s="301"/>
      <c r="D209" s="301"/>
      <c r="E209" s="300"/>
      <c r="F209" s="300"/>
      <c r="G209" s="300"/>
      <c r="H209" s="300"/>
      <c r="I209" s="300"/>
      <c r="J209" s="300"/>
      <c r="K209" s="300"/>
      <c r="L209" s="300"/>
      <c r="M209" s="300"/>
      <c r="N209" s="313"/>
      <c r="O209" s="300"/>
      <c r="P209" s="300"/>
      <c r="Q209" s="300"/>
      <c r="R209" s="300"/>
      <c r="S209" s="300"/>
      <c r="T209" s="300"/>
      <c r="U209" s="300"/>
      <c r="V209" s="313"/>
      <c r="W209" s="300"/>
      <c r="X209" s="313"/>
      <c r="Y209" s="300"/>
      <c r="Z209" s="300"/>
    </row>
    <row r="210" spans="1:26" ht="13.2">
      <c r="A210" s="301"/>
      <c r="B210" s="301"/>
      <c r="C210" s="301"/>
      <c r="D210" s="301"/>
      <c r="E210" s="300"/>
      <c r="F210" s="300"/>
      <c r="G210" s="300"/>
      <c r="H210" s="300"/>
      <c r="I210" s="300"/>
      <c r="J210" s="300"/>
      <c r="K210" s="300"/>
      <c r="L210" s="300"/>
      <c r="M210" s="300"/>
      <c r="N210" s="313"/>
      <c r="O210" s="300"/>
      <c r="P210" s="300"/>
      <c r="Q210" s="300"/>
      <c r="R210" s="300"/>
      <c r="S210" s="300"/>
      <c r="T210" s="300"/>
      <c r="U210" s="300"/>
      <c r="V210" s="313"/>
      <c r="W210" s="300"/>
      <c r="X210" s="313"/>
      <c r="Y210" s="300"/>
      <c r="Z210" s="300"/>
    </row>
    <row r="211" spans="1:26" ht="13.2">
      <c r="A211" s="301"/>
      <c r="B211" s="301"/>
      <c r="C211" s="301"/>
      <c r="D211" s="301"/>
      <c r="E211" s="300"/>
      <c r="F211" s="300"/>
      <c r="G211" s="300"/>
      <c r="H211" s="300"/>
      <c r="I211" s="300"/>
      <c r="J211" s="300"/>
      <c r="K211" s="300"/>
      <c r="L211" s="300"/>
      <c r="M211" s="300"/>
      <c r="N211" s="313"/>
      <c r="O211" s="300"/>
      <c r="P211" s="300"/>
      <c r="Q211" s="300"/>
      <c r="R211" s="300"/>
      <c r="S211" s="300"/>
      <c r="T211" s="300"/>
      <c r="U211" s="300"/>
      <c r="V211" s="313"/>
      <c r="W211" s="300"/>
      <c r="X211" s="313"/>
      <c r="Y211" s="300"/>
      <c r="Z211" s="300"/>
    </row>
    <row r="212" spans="1:26" ht="13.2">
      <c r="A212" s="301"/>
      <c r="B212" s="301"/>
      <c r="C212" s="301"/>
      <c r="D212" s="301"/>
      <c r="E212" s="300"/>
      <c r="F212" s="300"/>
      <c r="G212" s="300"/>
      <c r="H212" s="300"/>
      <c r="I212" s="300"/>
      <c r="J212" s="300"/>
      <c r="K212" s="300"/>
      <c r="L212" s="300"/>
      <c r="M212" s="300"/>
      <c r="N212" s="313"/>
      <c r="O212" s="300"/>
      <c r="P212" s="300"/>
      <c r="Q212" s="300"/>
      <c r="R212" s="300"/>
      <c r="S212" s="300"/>
      <c r="T212" s="300"/>
      <c r="U212" s="300"/>
      <c r="V212" s="313"/>
      <c r="W212" s="300"/>
      <c r="X212" s="313"/>
      <c r="Y212" s="300"/>
      <c r="Z212" s="300"/>
    </row>
    <row r="213" spans="1:26" ht="13.2">
      <c r="A213" s="301"/>
      <c r="B213" s="301"/>
      <c r="C213" s="301"/>
      <c r="D213" s="301"/>
      <c r="E213" s="300"/>
      <c r="F213" s="300"/>
      <c r="G213" s="300"/>
      <c r="H213" s="300"/>
      <c r="I213" s="300"/>
      <c r="J213" s="300"/>
      <c r="K213" s="300"/>
      <c r="L213" s="300"/>
      <c r="M213" s="300"/>
      <c r="N213" s="313"/>
      <c r="O213" s="300"/>
      <c r="P213" s="300"/>
      <c r="Q213" s="300"/>
      <c r="R213" s="300"/>
      <c r="S213" s="300"/>
      <c r="T213" s="300"/>
      <c r="U213" s="300"/>
      <c r="V213" s="313"/>
      <c r="W213" s="300"/>
      <c r="X213" s="313"/>
      <c r="Y213" s="300"/>
      <c r="Z213" s="300"/>
    </row>
    <row r="214" spans="1:26" ht="13.2">
      <c r="A214" s="301"/>
      <c r="B214" s="301"/>
      <c r="C214" s="301"/>
      <c r="D214" s="301"/>
      <c r="E214" s="300"/>
      <c r="F214" s="300"/>
      <c r="G214" s="300"/>
      <c r="H214" s="300"/>
      <c r="I214" s="300"/>
      <c r="J214" s="300"/>
      <c r="K214" s="300"/>
      <c r="L214" s="300"/>
      <c r="M214" s="300"/>
      <c r="N214" s="313"/>
      <c r="O214" s="300"/>
      <c r="P214" s="300"/>
      <c r="Q214" s="300"/>
      <c r="R214" s="300"/>
      <c r="S214" s="300"/>
      <c r="T214" s="300"/>
      <c r="U214" s="300"/>
      <c r="V214" s="313"/>
      <c r="W214" s="300"/>
      <c r="X214" s="313"/>
      <c r="Y214" s="300"/>
      <c r="Z214" s="300"/>
    </row>
    <row r="215" spans="1:26" ht="13.2">
      <c r="A215" s="301"/>
      <c r="B215" s="301"/>
      <c r="C215" s="301"/>
      <c r="D215" s="301"/>
      <c r="E215" s="300"/>
      <c r="F215" s="300"/>
      <c r="G215" s="300"/>
      <c r="H215" s="300"/>
      <c r="I215" s="300"/>
      <c r="J215" s="300"/>
      <c r="K215" s="300"/>
      <c r="L215" s="300"/>
      <c r="M215" s="300"/>
      <c r="N215" s="313"/>
      <c r="O215" s="300"/>
      <c r="P215" s="300"/>
      <c r="Q215" s="300"/>
      <c r="R215" s="300"/>
      <c r="S215" s="300"/>
      <c r="T215" s="300"/>
      <c r="U215" s="300"/>
      <c r="V215" s="313"/>
      <c r="W215" s="300"/>
      <c r="X215" s="313"/>
      <c r="Y215" s="300"/>
      <c r="Z215" s="300"/>
    </row>
    <row r="216" spans="1:26" ht="13.2">
      <c r="A216" s="301"/>
      <c r="B216" s="301"/>
      <c r="C216" s="301"/>
      <c r="D216" s="301"/>
      <c r="E216" s="300"/>
      <c r="F216" s="300"/>
      <c r="G216" s="300"/>
      <c r="H216" s="300"/>
      <c r="I216" s="300"/>
      <c r="J216" s="300"/>
      <c r="K216" s="300"/>
      <c r="L216" s="300"/>
      <c r="M216" s="300"/>
      <c r="N216" s="313"/>
      <c r="O216" s="300"/>
      <c r="P216" s="300"/>
      <c r="Q216" s="300"/>
      <c r="R216" s="300"/>
      <c r="S216" s="300"/>
      <c r="T216" s="300"/>
      <c r="U216" s="300"/>
      <c r="V216" s="313"/>
      <c r="W216" s="300"/>
      <c r="X216" s="313"/>
      <c r="Y216" s="300"/>
      <c r="Z216" s="300"/>
    </row>
    <row r="217" spans="1:26" ht="13.2">
      <c r="A217" s="301"/>
      <c r="B217" s="301"/>
      <c r="C217" s="301"/>
      <c r="D217" s="301"/>
      <c r="E217" s="300"/>
      <c r="F217" s="300"/>
      <c r="G217" s="300"/>
      <c r="H217" s="300"/>
      <c r="I217" s="300"/>
      <c r="J217" s="300"/>
      <c r="K217" s="300"/>
      <c r="L217" s="300"/>
      <c r="M217" s="300"/>
      <c r="N217" s="313"/>
      <c r="O217" s="300"/>
      <c r="P217" s="300"/>
      <c r="Q217" s="300"/>
      <c r="R217" s="300"/>
      <c r="S217" s="300"/>
      <c r="T217" s="300"/>
      <c r="U217" s="300"/>
      <c r="V217" s="313"/>
      <c r="W217" s="300"/>
      <c r="X217" s="313"/>
      <c r="Y217" s="300"/>
      <c r="Z217" s="300"/>
    </row>
    <row r="218" spans="1:26" ht="13.2">
      <c r="A218" s="301"/>
      <c r="B218" s="301"/>
      <c r="C218" s="301"/>
      <c r="D218" s="301"/>
      <c r="E218" s="300"/>
      <c r="F218" s="300"/>
      <c r="G218" s="300"/>
      <c r="H218" s="300"/>
      <c r="I218" s="300"/>
      <c r="J218" s="300"/>
      <c r="K218" s="300"/>
      <c r="L218" s="300"/>
      <c r="M218" s="300"/>
      <c r="N218" s="313"/>
      <c r="O218" s="300"/>
      <c r="P218" s="300"/>
      <c r="Q218" s="300"/>
      <c r="R218" s="300"/>
      <c r="S218" s="300"/>
      <c r="T218" s="300"/>
      <c r="U218" s="300"/>
      <c r="V218" s="313"/>
      <c r="W218" s="300"/>
      <c r="X218" s="313"/>
      <c r="Y218" s="300"/>
      <c r="Z218" s="300"/>
    </row>
    <row r="219" spans="1:26" ht="13.2">
      <c r="A219" s="301"/>
      <c r="B219" s="301"/>
      <c r="C219" s="301"/>
      <c r="D219" s="301"/>
      <c r="E219" s="300"/>
      <c r="F219" s="300"/>
      <c r="G219" s="300"/>
      <c r="H219" s="300"/>
      <c r="I219" s="300"/>
      <c r="J219" s="300"/>
      <c r="K219" s="300"/>
      <c r="L219" s="300"/>
      <c r="M219" s="300"/>
      <c r="N219" s="313"/>
      <c r="O219" s="300"/>
      <c r="P219" s="300"/>
      <c r="Q219" s="300"/>
      <c r="R219" s="300"/>
      <c r="S219" s="300"/>
      <c r="T219" s="300"/>
      <c r="U219" s="300"/>
      <c r="V219" s="313"/>
      <c r="W219" s="300"/>
      <c r="X219" s="313"/>
      <c r="Y219" s="300"/>
      <c r="Z219" s="300"/>
    </row>
    <row r="220" spans="1:26" ht="13.2">
      <c r="A220" s="301"/>
      <c r="B220" s="301"/>
      <c r="C220" s="301"/>
      <c r="D220" s="301"/>
      <c r="E220" s="300"/>
      <c r="F220" s="300"/>
      <c r="G220" s="300"/>
      <c r="H220" s="300"/>
      <c r="I220" s="300"/>
      <c r="J220" s="300"/>
      <c r="K220" s="300"/>
      <c r="L220" s="300"/>
      <c r="M220" s="300"/>
      <c r="N220" s="313"/>
      <c r="O220" s="300"/>
      <c r="P220" s="300"/>
      <c r="Q220" s="300"/>
      <c r="R220" s="300"/>
      <c r="S220" s="300"/>
      <c r="T220" s="300"/>
      <c r="U220" s="300"/>
      <c r="V220" s="313"/>
      <c r="W220" s="300"/>
      <c r="X220" s="313"/>
      <c r="Y220" s="300"/>
      <c r="Z220" s="300"/>
    </row>
    <row r="221" spans="1:26" ht="13.2">
      <c r="A221" s="301"/>
      <c r="B221" s="301"/>
      <c r="C221" s="301"/>
      <c r="D221" s="301"/>
      <c r="E221" s="300"/>
      <c r="F221" s="300"/>
      <c r="G221" s="300"/>
      <c r="H221" s="300"/>
      <c r="I221" s="300"/>
      <c r="J221" s="300"/>
      <c r="K221" s="300"/>
      <c r="L221" s="300"/>
      <c r="M221" s="300"/>
      <c r="N221" s="313"/>
      <c r="O221" s="300"/>
      <c r="P221" s="300"/>
      <c r="Q221" s="300"/>
      <c r="R221" s="300"/>
      <c r="S221" s="300"/>
      <c r="T221" s="300"/>
      <c r="U221" s="300"/>
      <c r="V221" s="313"/>
      <c r="W221" s="300"/>
      <c r="X221" s="313"/>
      <c r="Y221" s="300"/>
      <c r="Z221" s="300"/>
    </row>
    <row r="222" spans="1:26" ht="13.2">
      <c r="A222" s="301"/>
      <c r="B222" s="301"/>
      <c r="C222" s="301"/>
      <c r="D222" s="301"/>
      <c r="E222" s="300"/>
      <c r="F222" s="300"/>
      <c r="G222" s="300"/>
      <c r="H222" s="300"/>
      <c r="I222" s="300"/>
      <c r="J222" s="300"/>
      <c r="K222" s="300"/>
      <c r="L222" s="300"/>
      <c r="M222" s="300"/>
      <c r="N222" s="313"/>
      <c r="O222" s="300"/>
      <c r="P222" s="300"/>
      <c r="Q222" s="300"/>
      <c r="R222" s="300"/>
      <c r="S222" s="300"/>
      <c r="T222" s="300"/>
      <c r="U222" s="300"/>
      <c r="V222" s="313"/>
      <c r="W222" s="300"/>
      <c r="X222" s="313"/>
      <c r="Y222" s="300"/>
      <c r="Z222" s="300"/>
    </row>
    <row r="223" spans="1:26" ht="13.2">
      <c r="A223" s="301"/>
      <c r="B223" s="301"/>
      <c r="C223" s="301"/>
      <c r="D223" s="301"/>
      <c r="E223" s="300"/>
      <c r="F223" s="300"/>
      <c r="G223" s="300"/>
      <c r="H223" s="300"/>
      <c r="I223" s="300"/>
      <c r="J223" s="300"/>
      <c r="K223" s="300"/>
      <c r="L223" s="300"/>
      <c r="M223" s="300"/>
      <c r="N223" s="313"/>
      <c r="O223" s="300"/>
      <c r="P223" s="300"/>
      <c r="Q223" s="300"/>
      <c r="R223" s="300"/>
      <c r="S223" s="300"/>
      <c r="T223" s="300"/>
      <c r="U223" s="300"/>
      <c r="V223" s="313"/>
      <c r="W223" s="300"/>
      <c r="X223" s="313"/>
      <c r="Y223" s="300"/>
      <c r="Z223" s="300"/>
    </row>
    <row r="224" spans="1:26" ht="13.2">
      <c r="A224" s="301"/>
      <c r="B224" s="301"/>
      <c r="C224" s="301"/>
      <c r="D224" s="301"/>
      <c r="E224" s="300"/>
      <c r="F224" s="300"/>
      <c r="G224" s="300"/>
      <c r="H224" s="300"/>
      <c r="I224" s="300"/>
      <c r="J224" s="300"/>
      <c r="K224" s="300"/>
      <c r="L224" s="300"/>
      <c r="M224" s="300"/>
      <c r="N224" s="313"/>
      <c r="O224" s="300"/>
      <c r="P224" s="300"/>
      <c r="Q224" s="300"/>
      <c r="R224" s="300"/>
      <c r="S224" s="300"/>
      <c r="T224" s="300"/>
      <c r="U224" s="300"/>
      <c r="V224" s="313"/>
      <c r="W224" s="300"/>
      <c r="X224" s="313"/>
      <c r="Y224" s="300"/>
      <c r="Z224" s="300"/>
    </row>
    <row r="225" spans="1:26" ht="13.2">
      <c r="A225" s="301"/>
      <c r="B225" s="301"/>
      <c r="C225" s="301"/>
      <c r="D225" s="301"/>
      <c r="E225" s="300"/>
      <c r="F225" s="300"/>
      <c r="G225" s="300"/>
      <c r="H225" s="300"/>
      <c r="I225" s="300"/>
      <c r="J225" s="300"/>
      <c r="K225" s="300"/>
      <c r="L225" s="300"/>
      <c r="M225" s="300"/>
      <c r="N225" s="313"/>
      <c r="O225" s="300"/>
      <c r="P225" s="300"/>
      <c r="Q225" s="300"/>
      <c r="R225" s="300"/>
      <c r="S225" s="300"/>
      <c r="T225" s="300"/>
      <c r="U225" s="300"/>
      <c r="V225" s="313"/>
      <c r="W225" s="300"/>
      <c r="X225" s="313"/>
      <c r="Y225" s="300"/>
      <c r="Z225" s="300"/>
    </row>
    <row r="226" spans="1:26" ht="13.2">
      <c r="A226" s="301"/>
      <c r="B226" s="301"/>
      <c r="C226" s="301"/>
      <c r="D226" s="301"/>
      <c r="E226" s="300"/>
      <c r="F226" s="300"/>
      <c r="G226" s="300"/>
      <c r="H226" s="300"/>
      <c r="I226" s="300"/>
      <c r="J226" s="300"/>
      <c r="K226" s="300"/>
      <c r="L226" s="300"/>
      <c r="M226" s="300"/>
      <c r="N226" s="313"/>
      <c r="O226" s="300"/>
      <c r="P226" s="300"/>
      <c r="Q226" s="300"/>
      <c r="R226" s="300"/>
      <c r="S226" s="300"/>
      <c r="T226" s="300"/>
      <c r="U226" s="300"/>
      <c r="V226" s="313"/>
      <c r="W226" s="300"/>
      <c r="X226" s="313"/>
      <c r="Y226" s="300"/>
      <c r="Z226" s="300"/>
    </row>
    <row r="227" spans="1:26" ht="13.2">
      <c r="A227" s="301"/>
      <c r="B227" s="301"/>
      <c r="C227" s="301"/>
      <c r="D227" s="301"/>
      <c r="E227" s="300"/>
      <c r="F227" s="300"/>
      <c r="G227" s="300"/>
      <c r="H227" s="300"/>
      <c r="I227" s="300"/>
      <c r="J227" s="300"/>
      <c r="K227" s="300"/>
      <c r="L227" s="300"/>
      <c r="M227" s="300"/>
      <c r="N227" s="313"/>
      <c r="O227" s="300"/>
      <c r="P227" s="300"/>
      <c r="Q227" s="300"/>
      <c r="R227" s="300"/>
      <c r="S227" s="300"/>
      <c r="T227" s="300"/>
      <c r="U227" s="300"/>
      <c r="V227" s="313"/>
      <c r="W227" s="300"/>
      <c r="X227" s="313"/>
      <c r="Y227" s="300"/>
      <c r="Z227" s="300"/>
    </row>
    <row r="228" spans="1:26" ht="13.2">
      <c r="A228" s="301"/>
      <c r="B228" s="301"/>
      <c r="C228" s="301"/>
      <c r="D228" s="301"/>
      <c r="E228" s="300"/>
      <c r="F228" s="300"/>
      <c r="G228" s="300"/>
      <c r="H228" s="300"/>
      <c r="I228" s="300"/>
      <c r="J228" s="300"/>
      <c r="K228" s="300"/>
      <c r="L228" s="300"/>
      <c r="M228" s="300"/>
      <c r="N228" s="313"/>
      <c r="O228" s="300"/>
      <c r="P228" s="300"/>
      <c r="Q228" s="300"/>
      <c r="R228" s="300"/>
      <c r="S228" s="300"/>
      <c r="T228" s="300"/>
      <c r="U228" s="300"/>
      <c r="V228" s="313"/>
      <c r="W228" s="300"/>
      <c r="X228" s="313"/>
      <c r="Y228" s="300"/>
      <c r="Z228" s="300"/>
    </row>
    <row r="229" spans="1:26" ht="13.2">
      <c r="A229" s="301"/>
      <c r="B229" s="301"/>
      <c r="C229" s="301"/>
      <c r="D229" s="301"/>
      <c r="E229" s="300"/>
      <c r="F229" s="300"/>
      <c r="G229" s="300"/>
      <c r="H229" s="300"/>
      <c r="I229" s="300"/>
      <c r="J229" s="300"/>
      <c r="K229" s="300"/>
      <c r="L229" s="300"/>
      <c r="M229" s="300"/>
      <c r="N229" s="313"/>
      <c r="O229" s="300"/>
      <c r="P229" s="300"/>
      <c r="Q229" s="300"/>
      <c r="R229" s="300"/>
      <c r="S229" s="300"/>
      <c r="T229" s="300"/>
      <c r="U229" s="300"/>
      <c r="V229" s="313"/>
      <c r="W229" s="300"/>
      <c r="X229" s="313"/>
      <c r="Y229" s="300"/>
      <c r="Z229" s="300"/>
    </row>
    <row r="230" spans="1:26" ht="13.2">
      <c r="A230" s="301"/>
      <c r="B230" s="301"/>
      <c r="C230" s="301"/>
      <c r="D230" s="301"/>
      <c r="E230" s="300"/>
      <c r="F230" s="300"/>
      <c r="G230" s="300"/>
      <c r="H230" s="300"/>
      <c r="I230" s="300"/>
      <c r="J230" s="300"/>
      <c r="K230" s="300"/>
      <c r="L230" s="300"/>
      <c r="M230" s="300"/>
      <c r="N230" s="313"/>
      <c r="O230" s="300"/>
      <c r="P230" s="300"/>
      <c r="Q230" s="300"/>
      <c r="R230" s="300"/>
      <c r="S230" s="300"/>
      <c r="T230" s="300"/>
      <c r="U230" s="300"/>
      <c r="V230" s="313"/>
      <c r="W230" s="300"/>
      <c r="X230" s="313"/>
      <c r="Y230" s="300"/>
      <c r="Z230" s="300"/>
    </row>
    <row r="231" spans="1:26" ht="13.2">
      <c r="A231" s="301"/>
      <c r="B231" s="301"/>
      <c r="C231" s="301"/>
      <c r="D231" s="301"/>
      <c r="E231" s="300"/>
      <c r="F231" s="300"/>
      <c r="G231" s="300"/>
      <c r="H231" s="300"/>
      <c r="I231" s="300"/>
      <c r="J231" s="300"/>
      <c r="K231" s="300"/>
      <c r="L231" s="300"/>
      <c r="M231" s="300"/>
      <c r="N231" s="313"/>
      <c r="O231" s="300"/>
      <c r="P231" s="300"/>
      <c r="Q231" s="300"/>
      <c r="R231" s="300"/>
      <c r="S231" s="300"/>
      <c r="T231" s="300"/>
      <c r="U231" s="300"/>
      <c r="V231" s="313"/>
      <c r="W231" s="300"/>
      <c r="X231" s="313"/>
      <c r="Y231" s="300"/>
      <c r="Z231" s="300"/>
    </row>
    <row r="232" spans="1:26" ht="13.2">
      <c r="A232" s="301"/>
      <c r="B232" s="301"/>
      <c r="C232" s="301"/>
      <c r="D232" s="301"/>
      <c r="E232" s="300"/>
      <c r="F232" s="300"/>
      <c r="G232" s="300"/>
      <c r="H232" s="300"/>
      <c r="I232" s="300"/>
      <c r="J232" s="300"/>
      <c r="K232" s="300"/>
      <c r="L232" s="300"/>
      <c r="M232" s="300"/>
      <c r="N232" s="313"/>
      <c r="O232" s="300"/>
      <c r="P232" s="300"/>
      <c r="Q232" s="300"/>
      <c r="R232" s="300"/>
      <c r="S232" s="300"/>
      <c r="T232" s="300"/>
      <c r="U232" s="300"/>
      <c r="V232" s="313"/>
      <c r="W232" s="300"/>
      <c r="X232" s="313"/>
      <c r="Y232" s="300"/>
      <c r="Z232" s="300"/>
    </row>
    <row r="233" spans="1:26" ht="13.2">
      <c r="A233" s="301"/>
      <c r="B233" s="301"/>
      <c r="C233" s="301"/>
      <c r="D233" s="301"/>
      <c r="E233" s="300"/>
      <c r="F233" s="300"/>
      <c r="G233" s="300"/>
      <c r="H233" s="300"/>
      <c r="I233" s="300"/>
      <c r="J233" s="300"/>
      <c r="K233" s="300"/>
      <c r="L233" s="300"/>
      <c r="M233" s="300"/>
      <c r="N233" s="313"/>
      <c r="O233" s="300"/>
      <c r="P233" s="300"/>
      <c r="Q233" s="300"/>
      <c r="R233" s="300"/>
      <c r="S233" s="300"/>
      <c r="T233" s="300"/>
      <c r="U233" s="300"/>
      <c r="V233" s="313"/>
      <c r="W233" s="300"/>
      <c r="X233" s="313"/>
      <c r="Y233" s="300"/>
      <c r="Z233" s="300"/>
    </row>
    <row r="234" spans="1:26" ht="13.2">
      <c r="A234" s="301"/>
      <c r="B234" s="301"/>
      <c r="C234" s="301"/>
      <c r="D234" s="301"/>
      <c r="E234" s="300"/>
      <c r="F234" s="300"/>
      <c r="G234" s="300"/>
      <c r="H234" s="300"/>
      <c r="I234" s="300"/>
      <c r="J234" s="300"/>
      <c r="K234" s="300"/>
      <c r="L234" s="300"/>
      <c r="M234" s="300"/>
      <c r="N234" s="313"/>
      <c r="O234" s="300"/>
      <c r="P234" s="300"/>
      <c r="Q234" s="300"/>
      <c r="R234" s="300"/>
      <c r="S234" s="300"/>
      <c r="T234" s="300"/>
      <c r="U234" s="300"/>
      <c r="V234" s="313"/>
      <c r="W234" s="300"/>
      <c r="X234" s="313"/>
      <c r="Y234" s="300"/>
      <c r="Z234" s="300"/>
    </row>
    <row r="235" spans="1:26" ht="13.2">
      <c r="A235" s="301"/>
      <c r="B235" s="301"/>
      <c r="C235" s="301"/>
      <c r="D235" s="301"/>
      <c r="E235" s="300"/>
      <c r="F235" s="300"/>
      <c r="G235" s="300"/>
      <c r="H235" s="300"/>
      <c r="I235" s="300"/>
      <c r="J235" s="300"/>
      <c r="K235" s="300"/>
      <c r="L235" s="300"/>
      <c r="M235" s="300"/>
      <c r="N235" s="313"/>
      <c r="O235" s="300"/>
      <c r="P235" s="300"/>
      <c r="Q235" s="300"/>
      <c r="R235" s="300"/>
      <c r="S235" s="300"/>
      <c r="T235" s="300"/>
      <c r="U235" s="300"/>
      <c r="V235" s="313"/>
      <c r="W235" s="300"/>
      <c r="X235" s="313"/>
      <c r="Y235" s="300"/>
      <c r="Z235" s="300"/>
    </row>
    <row r="236" spans="1:26" ht="13.2">
      <c r="A236" s="301"/>
      <c r="B236" s="301"/>
      <c r="C236" s="301"/>
      <c r="D236" s="301"/>
      <c r="E236" s="300"/>
      <c r="F236" s="300"/>
      <c r="G236" s="300"/>
      <c r="H236" s="300"/>
      <c r="I236" s="300"/>
      <c r="J236" s="300"/>
      <c r="K236" s="300"/>
      <c r="L236" s="300"/>
      <c r="M236" s="300"/>
      <c r="N236" s="313"/>
      <c r="O236" s="300"/>
      <c r="P236" s="300"/>
      <c r="Q236" s="300"/>
      <c r="R236" s="300"/>
      <c r="S236" s="300"/>
      <c r="T236" s="300"/>
      <c r="U236" s="300"/>
      <c r="V236" s="313"/>
      <c r="W236" s="300"/>
      <c r="X236" s="313"/>
      <c r="Y236" s="300"/>
      <c r="Z236" s="300"/>
    </row>
    <row r="237" spans="1:26" ht="13.2">
      <c r="A237" s="301"/>
      <c r="B237" s="301"/>
      <c r="C237" s="301"/>
      <c r="D237" s="301"/>
      <c r="E237" s="300"/>
      <c r="F237" s="300"/>
      <c r="G237" s="300"/>
      <c r="H237" s="300"/>
      <c r="I237" s="300"/>
      <c r="J237" s="300"/>
      <c r="K237" s="300"/>
      <c r="L237" s="300"/>
      <c r="M237" s="300"/>
      <c r="N237" s="313"/>
      <c r="O237" s="300"/>
      <c r="P237" s="300"/>
      <c r="Q237" s="300"/>
      <c r="R237" s="300"/>
      <c r="S237" s="300"/>
      <c r="T237" s="300"/>
      <c r="U237" s="300"/>
      <c r="V237" s="313"/>
      <c r="W237" s="300"/>
      <c r="X237" s="313"/>
      <c r="Y237" s="300"/>
      <c r="Z237" s="300"/>
    </row>
    <row r="238" spans="1:26" ht="13.2">
      <c r="A238" s="301"/>
      <c r="B238" s="301"/>
      <c r="C238" s="301"/>
      <c r="D238" s="301"/>
      <c r="E238" s="300"/>
      <c r="F238" s="300"/>
      <c r="G238" s="300"/>
      <c r="H238" s="300"/>
      <c r="I238" s="300"/>
      <c r="J238" s="300"/>
      <c r="K238" s="300"/>
      <c r="L238" s="300"/>
      <c r="M238" s="300"/>
      <c r="N238" s="313"/>
      <c r="O238" s="300"/>
      <c r="P238" s="300"/>
      <c r="Q238" s="300"/>
      <c r="R238" s="300"/>
      <c r="S238" s="300"/>
      <c r="T238" s="300"/>
      <c r="U238" s="300"/>
      <c r="V238" s="313"/>
      <c r="W238" s="300"/>
      <c r="X238" s="313"/>
      <c r="Y238" s="300"/>
      <c r="Z238" s="300"/>
    </row>
    <row r="239" spans="1:26" ht="13.2">
      <c r="A239" s="301"/>
      <c r="B239" s="301"/>
      <c r="C239" s="301"/>
      <c r="D239" s="301"/>
      <c r="E239" s="300"/>
      <c r="F239" s="300"/>
      <c r="G239" s="300"/>
      <c r="H239" s="300"/>
      <c r="I239" s="300"/>
      <c r="J239" s="300"/>
      <c r="K239" s="300"/>
      <c r="L239" s="300"/>
      <c r="M239" s="300"/>
      <c r="N239" s="313"/>
      <c r="O239" s="300"/>
      <c r="P239" s="300"/>
      <c r="Q239" s="300"/>
      <c r="R239" s="300"/>
      <c r="S239" s="300"/>
      <c r="T239" s="300"/>
      <c r="U239" s="300"/>
      <c r="V239" s="313"/>
      <c r="W239" s="300"/>
      <c r="X239" s="313"/>
      <c r="Y239" s="300"/>
      <c r="Z239" s="300"/>
    </row>
    <row r="240" spans="1:26" ht="13.2">
      <c r="A240" s="301"/>
      <c r="B240" s="301"/>
      <c r="C240" s="301"/>
      <c r="D240" s="301"/>
      <c r="E240" s="300"/>
      <c r="F240" s="300"/>
      <c r="G240" s="300"/>
      <c r="H240" s="300"/>
      <c r="I240" s="300"/>
      <c r="J240" s="300"/>
      <c r="K240" s="300"/>
      <c r="L240" s="300"/>
      <c r="M240" s="300"/>
      <c r="N240" s="313"/>
      <c r="O240" s="300"/>
      <c r="P240" s="300"/>
      <c r="Q240" s="300"/>
      <c r="R240" s="300"/>
      <c r="S240" s="300"/>
      <c r="T240" s="300"/>
      <c r="U240" s="300"/>
      <c r="V240" s="313"/>
      <c r="W240" s="300"/>
      <c r="X240" s="313"/>
      <c r="Y240" s="300"/>
      <c r="Z240" s="300"/>
    </row>
    <row r="241" spans="1:26" ht="13.2">
      <c r="A241" s="301"/>
      <c r="B241" s="301"/>
      <c r="C241" s="301"/>
      <c r="D241" s="301"/>
      <c r="E241" s="300"/>
      <c r="F241" s="300"/>
      <c r="G241" s="300"/>
      <c r="H241" s="300"/>
      <c r="I241" s="300"/>
      <c r="J241" s="300"/>
      <c r="K241" s="300"/>
      <c r="L241" s="300"/>
      <c r="M241" s="300"/>
      <c r="N241" s="313"/>
      <c r="O241" s="300"/>
      <c r="P241" s="300"/>
      <c r="Q241" s="300"/>
      <c r="R241" s="300"/>
      <c r="S241" s="300"/>
      <c r="T241" s="300"/>
      <c r="U241" s="300"/>
      <c r="V241" s="313"/>
      <c r="W241" s="300"/>
      <c r="X241" s="313"/>
      <c r="Y241" s="300"/>
      <c r="Z241" s="300"/>
    </row>
    <row r="242" spans="1:26" ht="13.2">
      <c r="A242" s="301"/>
      <c r="B242" s="301"/>
      <c r="C242" s="301"/>
      <c r="D242" s="301"/>
      <c r="E242" s="300"/>
      <c r="F242" s="300"/>
      <c r="G242" s="300"/>
      <c r="H242" s="300"/>
      <c r="I242" s="300"/>
      <c r="J242" s="300"/>
      <c r="K242" s="300"/>
      <c r="L242" s="300"/>
      <c r="M242" s="300"/>
      <c r="N242" s="313"/>
      <c r="O242" s="300"/>
      <c r="P242" s="300"/>
      <c r="Q242" s="300"/>
      <c r="R242" s="300"/>
      <c r="S242" s="300"/>
      <c r="T242" s="300"/>
      <c r="U242" s="300"/>
      <c r="V242" s="313"/>
      <c r="W242" s="300"/>
      <c r="X242" s="313"/>
      <c r="Y242" s="300"/>
      <c r="Z242" s="300"/>
    </row>
    <row r="243" spans="1:26" ht="13.2">
      <c r="A243" s="301"/>
      <c r="B243" s="301"/>
      <c r="C243" s="301"/>
      <c r="D243" s="301"/>
      <c r="E243" s="300"/>
      <c r="F243" s="300"/>
      <c r="G243" s="300"/>
      <c r="H243" s="300"/>
      <c r="I243" s="300"/>
      <c r="J243" s="300"/>
      <c r="K243" s="300"/>
      <c r="L243" s="300"/>
      <c r="M243" s="300"/>
      <c r="N243" s="313"/>
      <c r="O243" s="300"/>
      <c r="P243" s="300"/>
      <c r="Q243" s="300"/>
      <c r="R243" s="300"/>
      <c r="S243" s="300"/>
      <c r="T243" s="300"/>
      <c r="U243" s="300"/>
      <c r="V243" s="313"/>
      <c r="W243" s="300"/>
      <c r="X243" s="313"/>
      <c r="Y243" s="300"/>
      <c r="Z243" s="300"/>
    </row>
    <row r="244" spans="1:26" ht="13.2">
      <c r="A244" s="301"/>
      <c r="B244" s="301"/>
      <c r="C244" s="301"/>
      <c r="D244" s="301"/>
      <c r="E244" s="300"/>
      <c r="F244" s="300"/>
      <c r="G244" s="300"/>
      <c r="H244" s="300"/>
      <c r="I244" s="300"/>
      <c r="J244" s="300"/>
      <c r="K244" s="300"/>
      <c r="L244" s="300"/>
      <c r="M244" s="300"/>
      <c r="N244" s="313"/>
      <c r="O244" s="300"/>
      <c r="P244" s="300"/>
      <c r="Q244" s="300"/>
      <c r="R244" s="300"/>
      <c r="S244" s="300"/>
      <c r="T244" s="300"/>
      <c r="U244" s="300"/>
      <c r="V244" s="313"/>
      <c r="W244" s="300"/>
      <c r="X244" s="313"/>
      <c r="Y244" s="300"/>
      <c r="Z244" s="300"/>
    </row>
    <row r="245" spans="1:26" ht="13.2">
      <c r="A245" s="301"/>
      <c r="B245" s="301"/>
      <c r="C245" s="301"/>
      <c r="D245" s="301"/>
      <c r="E245" s="300"/>
      <c r="F245" s="300"/>
      <c r="G245" s="300"/>
      <c r="H245" s="300"/>
      <c r="I245" s="300"/>
      <c r="J245" s="300"/>
      <c r="K245" s="300"/>
      <c r="L245" s="300"/>
      <c r="M245" s="300"/>
      <c r="N245" s="313"/>
      <c r="O245" s="300"/>
      <c r="P245" s="300"/>
      <c r="Q245" s="300"/>
      <c r="R245" s="300"/>
      <c r="S245" s="300"/>
      <c r="T245" s="300"/>
      <c r="U245" s="300"/>
      <c r="V245" s="313"/>
      <c r="W245" s="300"/>
      <c r="X245" s="313"/>
      <c r="Y245" s="300"/>
      <c r="Z245" s="300"/>
    </row>
    <row r="246" spans="1:26" ht="13.2">
      <c r="A246" s="301"/>
      <c r="B246" s="301"/>
      <c r="C246" s="301"/>
      <c r="D246" s="301"/>
      <c r="E246" s="300"/>
      <c r="F246" s="300"/>
      <c r="G246" s="300"/>
      <c r="H246" s="300"/>
      <c r="I246" s="300"/>
      <c r="J246" s="300"/>
      <c r="K246" s="300"/>
      <c r="L246" s="300"/>
      <c r="M246" s="300"/>
      <c r="N246" s="313"/>
      <c r="O246" s="300"/>
      <c r="P246" s="300"/>
      <c r="Q246" s="300"/>
      <c r="R246" s="300"/>
      <c r="S246" s="300"/>
      <c r="T246" s="300"/>
      <c r="U246" s="300"/>
      <c r="V246" s="313"/>
      <c r="W246" s="300"/>
      <c r="X246" s="313"/>
      <c r="Y246" s="300"/>
      <c r="Z246" s="300"/>
    </row>
    <row r="247" spans="1:26" ht="13.2">
      <c r="A247" s="301"/>
      <c r="B247" s="301"/>
      <c r="C247" s="301"/>
      <c r="D247" s="301"/>
      <c r="E247" s="300"/>
      <c r="F247" s="300"/>
      <c r="G247" s="300"/>
      <c r="H247" s="300"/>
      <c r="I247" s="300"/>
      <c r="J247" s="300"/>
      <c r="K247" s="300"/>
      <c r="L247" s="300"/>
      <c r="M247" s="300"/>
      <c r="N247" s="313"/>
      <c r="O247" s="300"/>
      <c r="P247" s="300"/>
      <c r="Q247" s="300"/>
      <c r="R247" s="300"/>
      <c r="S247" s="300"/>
      <c r="T247" s="300"/>
      <c r="U247" s="300"/>
      <c r="V247" s="313"/>
      <c r="W247" s="300"/>
      <c r="X247" s="313"/>
      <c r="Y247" s="300"/>
      <c r="Z247" s="300"/>
    </row>
    <row r="248" spans="1:26" ht="13.2">
      <c r="A248" s="301"/>
      <c r="B248" s="301"/>
      <c r="C248" s="301"/>
      <c r="D248" s="301"/>
      <c r="E248" s="300"/>
      <c r="F248" s="300"/>
      <c r="G248" s="300"/>
      <c r="H248" s="300"/>
      <c r="I248" s="300"/>
      <c r="J248" s="300"/>
      <c r="K248" s="300"/>
      <c r="L248" s="300"/>
      <c r="M248" s="300"/>
      <c r="N248" s="313"/>
      <c r="O248" s="300"/>
      <c r="P248" s="300"/>
      <c r="Q248" s="300"/>
      <c r="R248" s="300"/>
      <c r="S248" s="300"/>
      <c r="T248" s="300"/>
      <c r="U248" s="300"/>
      <c r="V248" s="313"/>
      <c r="W248" s="300"/>
      <c r="X248" s="313"/>
      <c r="Y248" s="300"/>
      <c r="Z248" s="300"/>
    </row>
    <row r="249" spans="1:26" ht="13.2">
      <c r="A249" s="301"/>
      <c r="B249" s="301"/>
      <c r="C249" s="301"/>
      <c r="D249" s="301"/>
      <c r="E249" s="300"/>
      <c r="F249" s="300"/>
      <c r="G249" s="300"/>
      <c r="H249" s="300"/>
      <c r="I249" s="300"/>
      <c r="J249" s="300"/>
      <c r="K249" s="300"/>
      <c r="L249" s="300"/>
      <c r="M249" s="300"/>
      <c r="N249" s="313"/>
      <c r="O249" s="300"/>
      <c r="P249" s="300"/>
      <c r="Q249" s="300"/>
      <c r="R249" s="300"/>
      <c r="S249" s="300"/>
      <c r="T249" s="300"/>
      <c r="U249" s="300"/>
      <c r="V249" s="313"/>
      <c r="W249" s="300"/>
      <c r="X249" s="313"/>
      <c r="Y249" s="300"/>
      <c r="Z249" s="300"/>
    </row>
    <row r="250" spans="1:26" ht="13.2">
      <c r="A250" s="301"/>
      <c r="B250" s="301"/>
      <c r="C250" s="301"/>
      <c r="D250" s="301"/>
      <c r="E250" s="300"/>
      <c r="F250" s="300"/>
      <c r="G250" s="300"/>
      <c r="H250" s="300"/>
      <c r="I250" s="300"/>
      <c r="J250" s="300"/>
      <c r="K250" s="300"/>
      <c r="L250" s="300"/>
      <c r="M250" s="300"/>
      <c r="N250" s="313"/>
      <c r="O250" s="300"/>
      <c r="P250" s="300"/>
      <c r="Q250" s="300"/>
      <c r="R250" s="300"/>
      <c r="S250" s="300"/>
      <c r="T250" s="300"/>
      <c r="U250" s="300"/>
      <c r="V250" s="313"/>
      <c r="W250" s="300"/>
      <c r="X250" s="313"/>
      <c r="Y250" s="300"/>
      <c r="Z250" s="300"/>
    </row>
    <row r="251" spans="1:26" ht="13.2">
      <c r="A251" s="301"/>
      <c r="B251" s="301"/>
      <c r="C251" s="301"/>
      <c r="D251" s="301"/>
      <c r="E251" s="300"/>
      <c r="F251" s="300"/>
      <c r="G251" s="300"/>
      <c r="H251" s="300"/>
      <c r="I251" s="300"/>
      <c r="J251" s="300"/>
      <c r="K251" s="300"/>
      <c r="L251" s="300"/>
      <c r="M251" s="300"/>
      <c r="N251" s="313"/>
      <c r="O251" s="300"/>
      <c r="P251" s="300"/>
      <c r="Q251" s="300"/>
      <c r="R251" s="300"/>
      <c r="S251" s="300"/>
      <c r="T251" s="300"/>
      <c r="U251" s="300"/>
      <c r="V251" s="313"/>
      <c r="W251" s="300"/>
      <c r="X251" s="313"/>
      <c r="Y251" s="300"/>
      <c r="Z251" s="300"/>
    </row>
    <row r="252" spans="1:26" ht="13.2">
      <c r="A252" s="301"/>
      <c r="B252" s="301"/>
      <c r="C252" s="301"/>
      <c r="D252" s="301"/>
      <c r="E252" s="300"/>
      <c r="F252" s="300"/>
      <c r="G252" s="300"/>
      <c r="H252" s="300"/>
      <c r="I252" s="300"/>
      <c r="J252" s="300"/>
      <c r="K252" s="300"/>
      <c r="L252" s="300"/>
      <c r="M252" s="300"/>
      <c r="N252" s="313"/>
      <c r="O252" s="300"/>
      <c r="P252" s="300"/>
      <c r="Q252" s="300"/>
      <c r="R252" s="300"/>
      <c r="S252" s="300"/>
      <c r="T252" s="300"/>
      <c r="U252" s="300"/>
      <c r="V252" s="313"/>
      <c r="W252" s="300"/>
      <c r="X252" s="313"/>
      <c r="Y252" s="300"/>
      <c r="Z252" s="300"/>
    </row>
    <row r="253" spans="1:26" ht="13.2">
      <c r="A253" s="301"/>
      <c r="B253" s="301"/>
      <c r="C253" s="301"/>
      <c r="D253" s="301"/>
      <c r="E253" s="300"/>
      <c r="F253" s="300"/>
      <c r="G253" s="300"/>
      <c r="H253" s="300"/>
      <c r="I253" s="300"/>
      <c r="J253" s="300"/>
      <c r="K253" s="300"/>
      <c r="L253" s="300"/>
      <c r="M253" s="300"/>
      <c r="N253" s="313"/>
      <c r="O253" s="300"/>
      <c r="P253" s="300"/>
      <c r="Q253" s="300"/>
      <c r="R253" s="300"/>
      <c r="S253" s="300"/>
      <c r="T253" s="300"/>
      <c r="U253" s="300"/>
      <c r="V253" s="313"/>
      <c r="W253" s="300"/>
      <c r="X253" s="313"/>
      <c r="Y253" s="300"/>
      <c r="Z253" s="300"/>
    </row>
    <row r="254" spans="1:26" ht="13.2">
      <c r="A254" s="301"/>
      <c r="B254" s="301"/>
      <c r="C254" s="301"/>
      <c r="D254" s="301"/>
      <c r="E254" s="300"/>
      <c r="F254" s="300"/>
      <c r="G254" s="300"/>
      <c r="H254" s="300"/>
      <c r="I254" s="300"/>
      <c r="J254" s="300"/>
      <c r="K254" s="300"/>
      <c r="L254" s="300"/>
      <c r="M254" s="300"/>
      <c r="N254" s="313"/>
      <c r="O254" s="300"/>
      <c r="P254" s="300"/>
      <c r="Q254" s="300"/>
      <c r="R254" s="300"/>
      <c r="S254" s="300"/>
      <c r="T254" s="300"/>
      <c r="U254" s="300"/>
      <c r="V254" s="313"/>
      <c r="W254" s="300"/>
      <c r="X254" s="313"/>
      <c r="Y254" s="300"/>
      <c r="Z254" s="300"/>
    </row>
    <row r="255" spans="1:26" ht="13.2">
      <c r="A255" s="301"/>
      <c r="B255" s="301"/>
      <c r="C255" s="301"/>
      <c r="D255" s="301"/>
      <c r="E255" s="300"/>
      <c r="F255" s="300"/>
      <c r="G255" s="300"/>
      <c r="H255" s="300"/>
      <c r="I255" s="300"/>
      <c r="J255" s="300"/>
      <c r="K255" s="300"/>
      <c r="L255" s="300"/>
      <c r="M255" s="300"/>
      <c r="N255" s="313"/>
      <c r="O255" s="300"/>
      <c r="P255" s="300"/>
      <c r="Q255" s="300"/>
      <c r="R255" s="300"/>
      <c r="S255" s="300"/>
      <c r="T255" s="300"/>
      <c r="U255" s="300"/>
      <c r="V255" s="313"/>
      <c r="W255" s="300"/>
      <c r="X255" s="313"/>
      <c r="Y255" s="300"/>
      <c r="Z255" s="300"/>
    </row>
    <row r="256" spans="1:26" ht="13.2">
      <c r="A256" s="301"/>
      <c r="B256" s="301"/>
      <c r="C256" s="301"/>
      <c r="D256" s="301"/>
      <c r="E256" s="300"/>
      <c r="F256" s="300"/>
      <c r="G256" s="300"/>
      <c r="H256" s="300"/>
      <c r="I256" s="300"/>
      <c r="J256" s="300"/>
      <c r="K256" s="300"/>
      <c r="L256" s="300"/>
      <c r="M256" s="300"/>
      <c r="N256" s="313"/>
      <c r="O256" s="300"/>
      <c r="P256" s="300"/>
      <c r="Q256" s="300"/>
      <c r="R256" s="300"/>
      <c r="S256" s="300"/>
      <c r="T256" s="300"/>
      <c r="U256" s="300"/>
      <c r="V256" s="313"/>
      <c r="W256" s="300"/>
      <c r="X256" s="313"/>
      <c r="Y256" s="300"/>
      <c r="Z256" s="300"/>
    </row>
    <row r="257" spans="1:26" ht="13.2">
      <c r="A257" s="301"/>
      <c r="B257" s="301"/>
      <c r="C257" s="301"/>
      <c r="D257" s="301"/>
      <c r="E257" s="300"/>
      <c r="F257" s="300"/>
      <c r="G257" s="300"/>
      <c r="H257" s="300"/>
      <c r="I257" s="300"/>
      <c r="J257" s="300"/>
      <c r="K257" s="300"/>
      <c r="L257" s="300"/>
      <c r="M257" s="300"/>
      <c r="N257" s="313"/>
      <c r="O257" s="300"/>
      <c r="P257" s="300"/>
      <c r="Q257" s="300"/>
      <c r="R257" s="300"/>
      <c r="S257" s="300"/>
      <c r="T257" s="300"/>
      <c r="U257" s="300"/>
      <c r="V257" s="313"/>
      <c r="W257" s="300"/>
      <c r="X257" s="313"/>
      <c r="Y257" s="300"/>
      <c r="Z257" s="300"/>
    </row>
    <row r="258" spans="1:26" ht="13.2">
      <c r="A258" s="301"/>
      <c r="B258" s="301"/>
      <c r="C258" s="301"/>
      <c r="D258" s="301"/>
      <c r="E258" s="300"/>
      <c r="F258" s="300"/>
      <c r="G258" s="300"/>
      <c r="H258" s="300"/>
      <c r="I258" s="300"/>
      <c r="J258" s="300"/>
      <c r="K258" s="300"/>
      <c r="L258" s="300"/>
      <c r="M258" s="300"/>
      <c r="N258" s="313"/>
      <c r="O258" s="300"/>
      <c r="P258" s="300"/>
      <c r="Q258" s="300"/>
      <c r="R258" s="300"/>
      <c r="S258" s="300"/>
      <c r="T258" s="300"/>
      <c r="U258" s="300"/>
      <c r="V258" s="313"/>
      <c r="W258" s="300"/>
      <c r="X258" s="313"/>
      <c r="Y258" s="300"/>
      <c r="Z258" s="300"/>
    </row>
    <row r="259" spans="1:26" ht="13.2">
      <c r="A259" s="301"/>
      <c r="B259" s="301"/>
      <c r="C259" s="301"/>
      <c r="D259" s="301"/>
      <c r="E259" s="300"/>
      <c r="F259" s="300"/>
      <c r="G259" s="300"/>
      <c r="H259" s="300"/>
      <c r="I259" s="300"/>
      <c r="J259" s="300"/>
      <c r="K259" s="300"/>
      <c r="L259" s="300"/>
      <c r="M259" s="300"/>
      <c r="N259" s="313"/>
      <c r="O259" s="300"/>
      <c r="P259" s="300"/>
      <c r="Q259" s="300"/>
      <c r="R259" s="300"/>
      <c r="S259" s="300"/>
      <c r="T259" s="300"/>
      <c r="U259" s="300"/>
      <c r="V259" s="313"/>
      <c r="W259" s="300"/>
      <c r="X259" s="313"/>
      <c r="Y259" s="300"/>
      <c r="Z259" s="300"/>
    </row>
    <row r="260" spans="1:26" ht="13.2">
      <c r="A260" s="301"/>
      <c r="B260" s="301"/>
      <c r="C260" s="301"/>
      <c r="D260" s="301"/>
      <c r="E260" s="300"/>
      <c r="F260" s="300"/>
      <c r="G260" s="300"/>
      <c r="H260" s="300"/>
      <c r="I260" s="300"/>
      <c r="J260" s="300"/>
      <c r="K260" s="300"/>
      <c r="L260" s="300"/>
      <c r="M260" s="300"/>
      <c r="N260" s="313"/>
      <c r="O260" s="300"/>
      <c r="P260" s="300"/>
      <c r="Q260" s="300"/>
      <c r="R260" s="300"/>
      <c r="S260" s="300"/>
      <c r="T260" s="300"/>
      <c r="U260" s="300"/>
      <c r="V260" s="313"/>
      <c r="W260" s="300"/>
      <c r="X260" s="313"/>
      <c r="Y260" s="300"/>
      <c r="Z260" s="300"/>
    </row>
    <row r="261" spans="1:26" ht="13.2">
      <c r="A261" s="301"/>
      <c r="B261" s="301"/>
      <c r="C261" s="301"/>
      <c r="D261" s="301"/>
      <c r="E261" s="300"/>
      <c r="F261" s="300"/>
      <c r="G261" s="300"/>
      <c r="H261" s="300"/>
      <c r="I261" s="300"/>
      <c r="J261" s="300"/>
      <c r="K261" s="300"/>
      <c r="L261" s="300"/>
      <c r="M261" s="300"/>
      <c r="N261" s="313"/>
      <c r="O261" s="300"/>
      <c r="P261" s="300"/>
      <c r="Q261" s="300"/>
      <c r="R261" s="300"/>
      <c r="S261" s="300"/>
      <c r="T261" s="300"/>
      <c r="U261" s="300"/>
      <c r="V261" s="313"/>
      <c r="W261" s="300"/>
      <c r="X261" s="313"/>
      <c r="Y261" s="300"/>
      <c r="Z261" s="300"/>
    </row>
    <row r="262" spans="1:26" ht="13.2">
      <c r="A262" s="301"/>
      <c r="B262" s="301"/>
      <c r="C262" s="301"/>
      <c r="D262" s="301"/>
      <c r="E262" s="300"/>
      <c r="F262" s="300"/>
      <c r="G262" s="300"/>
      <c r="H262" s="300"/>
      <c r="I262" s="300"/>
      <c r="J262" s="300"/>
      <c r="K262" s="300"/>
      <c r="L262" s="300"/>
      <c r="M262" s="300"/>
      <c r="N262" s="313"/>
      <c r="O262" s="300"/>
      <c r="P262" s="300"/>
      <c r="Q262" s="300"/>
      <c r="R262" s="300"/>
      <c r="S262" s="300"/>
      <c r="T262" s="300"/>
      <c r="U262" s="300"/>
      <c r="V262" s="313"/>
      <c r="W262" s="300"/>
      <c r="X262" s="313"/>
      <c r="Y262" s="300"/>
      <c r="Z262" s="300"/>
    </row>
    <row r="263" spans="1:26" ht="13.2">
      <c r="A263" s="301"/>
      <c r="B263" s="301"/>
      <c r="C263" s="301"/>
      <c r="D263" s="301"/>
      <c r="E263" s="300"/>
      <c r="F263" s="300"/>
      <c r="G263" s="300"/>
      <c r="H263" s="300"/>
      <c r="I263" s="300"/>
      <c r="J263" s="300"/>
      <c r="K263" s="300"/>
      <c r="L263" s="300"/>
      <c r="M263" s="300"/>
      <c r="N263" s="313"/>
      <c r="O263" s="300"/>
      <c r="P263" s="300"/>
      <c r="Q263" s="300"/>
      <c r="R263" s="300"/>
      <c r="S263" s="300"/>
      <c r="T263" s="300"/>
      <c r="U263" s="300"/>
      <c r="V263" s="313"/>
      <c r="W263" s="300"/>
      <c r="X263" s="313"/>
      <c r="Y263" s="300"/>
      <c r="Z263" s="300"/>
    </row>
    <row r="264" spans="1:26" ht="13.2">
      <c r="A264" s="301"/>
      <c r="B264" s="301"/>
      <c r="C264" s="301"/>
      <c r="D264" s="301"/>
      <c r="E264" s="300"/>
      <c r="F264" s="300"/>
      <c r="G264" s="300"/>
      <c r="H264" s="300"/>
      <c r="I264" s="300"/>
      <c r="J264" s="300"/>
      <c r="K264" s="300"/>
      <c r="L264" s="300"/>
      <c r="M264" s="300"/>
      <c r="N264" s="313"/>
      <c r="O264" s="300"/>
      <c r="P264" s="300"/>
      <c r="Q264" s="300"/>
      <c r="R264" s="300"/>
      <c r="S264" s="300"/>
      <c r="T264" s="300"/>
      <c r="U264" s="300"/>
      <c r="V264" s="313"/>
      <c r="W264" s="300"/>
      <c r="X264" s="313"/>
      <c r="Y264" s="300"/>
      <c r="Z264" s="300"/>
    </row>
    <row r="265" spans="1:26" ht="13.2">
      <c r="A265" s="301"/>
      <c r="B265" s="301"/>
      <c r="C265" s="301"/>
      <c r="D265" s="301"/>
      <c r="E265" s="300"/>
      <c r="F265" s="300"/>
      <c r="G265" s="300"/>
      <c r="H265" s="300"/>
      <c r="I265" s="300"/>
      <c r="J265" s="300"/>
      <c r="K265" s="300"/>
      <c r="L265" s="300"/>
      <c r="M265" s="300"/>
      <c r="N265" s="313"/>
      <c r="O265" s="300"/>
      <c r="P265" s="300"/>
      <c r="Q265" s="300"/>
      <c r="R265" s="300"/>
      <c r="S265" s="300"/>
      <c r="T265" s="300"/>
      <c r="U265" s="300"/>
      <c r="V265" s="313"/>
      <c r="W265" s="300"/>
      <c r="X265" s="313"/>
      <c r="Y265" s="300"/>
      <c r="Z265" s="300"/>
    </row>
    <row r="266" spans="1:26" ht="13.2">
      <c r="A266" s="301"/>
      <c r="B266" s="301"/>
      <c r="C266" s="301"/>
      <c r="D266" s="301"/>
      <c r="E266" s="300"/>
      <c r="F266" s="300"/>
      <c r="G266" s="300"/>
      <c r="H266" s="300"/>
      <c r="I266" s="300"/>
      <c r="J266" s="300"/>
      <c r="K266" s="300"/>
      <c r="L266" s="300"/>
      <c r="M266" s="300"/>
      <c r="N266" s="313"/>
      <c r="O266" s="300"/>
      <c r="P266" s="300"/>
      <c r="Q266" s="300"/>
      <c r="R266" s="300"/>
      <c r="S266" s="300"/>
      <c r="T266" s="300"/>
      <c r="U266" s="300"/>
      <c r="V266" s="313"/>
      <c r="W266" s="300"/>
      <c r="X266" s="313"/>
      <c r="Y266" s="300"/>
      <c r="Z266" s="300"/>
    </row>
    <row r="267" spans="1:26" ht="13.2">
      <c r="A267" s="301"/>
      <c r="B267" s="301"/>
      <c r="C267" s="301"/>
      <c r="D267" s="301"/>
      <c r="E267" s="300"/>
      <c r="F267" s="300"/>
      <c r="G267" s="300"/>
      <c r="H267" s="300"/>
      <c r="I267" s="300"/>
      <c r="J267" s="300"/>
      <c r="K267" s="300"/>
      <c r="L267" s="300"/>
      <c r="M267" s="300"/>
      <c r="N267" s="313"/>
      <c r="O267" s="300"/>
      <c r="P267" s="300"/>
      <c r="Q267" s="300"/>
      <c r="R267" s="300"/>
      <c r="S267" s="300"/>
      <c r="T267" s="300"/>
      <c r="U267" s="300"/>
      <c r="V267" s="313"/>
      <c r="W267" s="300"/>
      <c r="X267" s="313"/>
      <c r="Y267" s="300"/>
      <c r="Z267" s="300"/>
    </row>
    <row r="268" spans="1:26" ht="13.2">
      <c r="A268" s="301"/>
      <c r="B268" s="301"/>
      <c r="C268" s="301"/>
      <c r="D268" s="301"/>
      <c r="E268" s="300"/>
      <c r="F268" s="300"/>
      <c r="G268" s="300"/>
      <c r="H268" s="300"/>
      <c r="I268" s="300"/>
      <c r="J268" s="300"/>
      <c r="K268" s="300"/>
      <c r="L268" s="300"/>
      <c r="M268" s="300"/>
      <c r="N268" s="313"/>
      <c r="O268" s="300"/>
      <c r="P268" s="300"/>
      <c r="Q268" s="300"/>
      <c r="R268" s="300"/>
      <c r="S268" s="300"/>
      <c r="T268" s="300"/>
      <c r="U268" s="300"/>
      <c r="V268" s="313"/>
      <c r="W268" s="300"/>
      <c r="X268" s="313"/>
      <c r="Y268" s="300"/>
      <c r="Z268" s="300"/>
    </row>
    <row r="269" spans="1:26" ht="13.2">
      <c r="A269" s="301"/>
      <c r="B269" s="301"/>
      <c r="C269" s="301"/>
      <c r="D269" s="301"/>
      <c r="E269" s="300"/>
      <c r="F269" s="300"/>
      <c r="G269" s="300"/>
      <c r="H269" s="300"/>
      <c r="I269" s="300"/>
      <c r="J269" s="300"/>
      <c r="K269" s="300"/>
      <c r="L269" s="300"/>
      <c r="M269" s="300"/>
      <c r="N269" s="313"/>
      <c r="O269" s="300"/>
      <c r="P269" s="300"/>
      <c r="Q269" s="300"/>
      <c r="R269" s="300"/>
      <c r="S269" s="300"/>
      <c r="T269" s="300"/>
      <c r="U269" s="300"/>
      <c r="V269" s="313"/>
      <c r="W269" s="300"/>
      <c r="X269" s="313"/>
      <c r="Y269" s="300"/>
      <c r="Z269" s="300"/>
    </row>
    <row r="270" spans="1:26" ht="13.2">
      <c r="A270" s="301"/>
      <c r="B270" s="301"/>
      <c r="C270" s="301"/>
      <c r="D270" s="301"/>
      <c r="E270" s="300"/>
      <c r="F270" s="300"/>
      <c r="G270" s="300"/>
      <c r="H270" s="300"/>
      <c r="I270" s="300"/>
      <c r="J270" s="300"/>
      <c r="K270" s="300"/>
      <c r="L270" s="300"/>
      <c r="M270" s="300"/>
      <c r="N270" s="313"/>
      <c r="O270" s="300"/>
      <c r="P270" s="300"/>
      <c r="Q270" s="300"/>
      <c r="R270" s="300"/>
      <c r="S270" s="300"/>
      <c r="T270" s="300"/>
      <c r="U270" s="300"/>
      <c r="V270" s="313"/>
      <c r="W270" s="300"/>
      <c r="X270" s="313"/>
      <c r="Y270" s="300"/>
      <c r="Z270" s="300"/>
    </row>
    <row r="271" spans="1:26" ht="13.2">
      <c r="A271" s="301"/>
      <c r="B271" s="301"/>
      <c r="C271" s="301"/>
      <c r="D271" s="301"/>
      <c r="E271" s="300"/>
      <c r="F271" s="300"/>
      <c r="G271" s="300"/>
      <c r="H271" s="300"/>
      <c r="I271" s="300"/>
      <c r="J271" s="300"/>
      <c r="K271" s="300"/>
      <c r="L271" s="300"/>
      <c r="M271" s="300"/>
      <c r="N271" s="313"/>
      <c r="O271" s="300"/>
      <c r="P271" s="300"/>
      <c r="Q271" s="300"/>
      <c r="R271" s="300"/>
      <c r="S271" s="300"/>
      <c r="T271" s="300"/>
      <c r="U271" s="300"/>
      <c r="V271" s="313"/>
      <c r="W271" s="300"/>
      <c r="X271" s="313"/>
      <c r="Y271" s="300"/>
      <c r="Z271" s="300"/>
    </row>
    <row r="272" spans="1:26" ht="13.2">
      <c r="A272" s="301"/>
      <c r="B272" s="301"/>
      <c r="C272" s="301"/>
      <c r="D272" s="301"/>
      <c r="E272" s="300"/>
      <c r="F272" s="300"/>
      <c r="G272" s="300"/>
      <c r="H272" s="300"/>
      <c r="I272" s="300"/>
      <c r="J272" s="300"/>
      <c r="K272" s="300"/>
      <c r="L272" s="300"/>
      <c r="M272" s="300"/>
      <c r="N272" s="313"/>
      <c r="O272" s="300"/>
      <c r="P272" s="300"/>
      <c r="Q272" s="300"/>
      <c r="R272" s="300"/>
      <c r="S272" s="300"/>
      <c r="T272" s="300"/>
      <c r="U272" s="300"/>
      <c r="V272" s="313"/>
      <c r="W272" s="300"/>
      <c r="X272" s="313"/>
      <c r="Y272" s="300"/>
      <c r="Z272" s="300"/>
    </row>
    <row r="273" spans="1:26" ht="13.2">
      <c r="A273" s="301"/>
      <c r="B273" s="301"/>
      <c r="C273" s="301"/>
      <c r="D273" s="301"/>
      <c r="E273" s="300"/>
      <c r="F273" s="300"/>
      <c r="G273" s="300"/>
      <c r="H273" s="300"/>
      <c r="I273" s="300"/>
      <c r="J273" s="300"/>
      <c r="K273" s="300"/>
      <c r="L273" s="300"/>
      <c r="M273" s="300"/>
      <c r="N273" s="313"/>
      <c r="O273" s="300"/>
      <c r="P273" s="300"/>
      <c r="Q273" s="300"/>
      <c r="R273" s="300"/>
      <c r="S273" s="300"/>
      <c r="T273" s="300"/>
      <c r="U273" s="300"/>
      <c r="V273" s="313"/>
      <c r="W273" s="300"/>
      <c r="X273" s="313"/>
      <c r="Y273" s="300"/>
      <c r="Z273" s="300"/>
    </row>
    <row r="274" spans="1:26" ht="13.2">
      <c r="A274" s="301"/>
      <c r="B274" s="301"/>
      <c r="C274" s="301"/>
      <c r="D274" s="301"/>
      <c r="E274" s="300"/>
      <c r="F274" s="300"/>
      <c r="G274" s="300"/>
      <c r="H274" s="300"/>
      <c r="I274" s="300"/>
      <c r="J274" s="300"/>
      <c r="K274" s="300"/>
      <c r="L274" s="300"/>
      <c r="M274" s="300"/>
      <c r="N274" s="313"/>
      <c r="O274" s="300"/>
      <c r="P274" s="300"/>
      <c r="Q274" s="300"/>
      <c r="R274" s="300"/>
      <c r="S274" s="300"/>
      <c r="T274" s="300"/>
      <c r="U274" s="300"/>
      <c r="V274" s="313"/>
      <c r="W274" s="300"/>
      <c r="X274" s="313"/>
      <c r="Y274" s="300"/>
      <c r="Z274" s="300"/>
    </row>
    <row r="275" spans="1:26" ht="13.2">
      <c r="A275" s="301"/>
      <c r="B275" s="301"/>
      <c r="C275" s="301"/>
      <c r="D275" s="301"/>
      <c r="E275" s="300"/>
      <c r="F275" s="300"/>
      <c r="G275" s="300"/>
      <c r="H275" s="300"/>
      <c r="I275" s="300"/>
      <c r="J275" s="300"/>
      <c r="K275" s="300"/>
      <c r="L275" s="300"/>
      <c r="M275" s="300"/>
      <c r="N275" s="313"/>
      <c r="O275" s="300"/>
      <c r="P275" s="300"/>
      <c r="Q275" s="300"/>
      <c r="R275" s="300"/>
      <c r="S275" s="300"/>
      <c r="T275" s="300"/>
      <c r="U275" s="300"/>
      <c r="V275" s="313"/>
      <c r="W275" s="300"/>
      <c r="X275" s="313"/>
      <c r="Y275" s="300"/>
      <c r="Z275" s="300"/>
    </row>
    <row r="276" spans="1:26" ht="13.2">
      <c r="A276" s="301"/>
      <c r="B276" s="301"/>
      <c r="C276" s="301"/>
      <c r="D276" s="301"/>
      <c r="E276" s="300"/>
      <c r="F276" s="300"/>
      <c r="G276" s="300"/>
      <c r="H276" s="300"/>
      <c r="I276" s="300"/>
      <c r="J276" s="300"/>
      <c r="K276" s="300"/>
      <c r="L276" s="300"/>
      <c r="M276" s="300"/>
      <c r="N276" s="313"/>
      <c r="O276" s="300"/>
      <c r="P276" s="300"/>
      <c r="Q276" s="300"/>
      <c r="R276" s="300"/>
      <c r="S276" s="300"/>
      <c r="T276" s="300"/>
      <c r="U276" s="300"/>
      <c r="V276" s="313"/>
      <c r="W276" s="300"/>
      <c r="X276" s="313"/>
      <c r="Y276" s="300"/>
      <c r="Z276" s="300"/>
    </row>
    <row r="277" spans="1:26" ht="13.2">
      <c r="A277" s="301"/>
      <c r="B277" s="301"/>
      <c r="C277" s="301"/>
      <c r="D277" s="301"/>
      <c r="E277" s="300"/>
      <c r="F277" s="300"/>
      <c r="G277" s="300"/>
      <c r="H277" s="300"/>
      <c r="I277" s="300"/>
      <c r="J277" s="300"/>
      <c r="K277" s="300"/>
      <c r="L277" s="300"/>
      <c r="M277" s="300"/>
      <c r="N277" s="313"/>
      <c r="O277" s="300"/>
      <c r="P277" s="300"/>
      <c r="Q277" s="300"/>
      <c r="R277" s="300"/>
      <c r="S277" s="300"/>
      <c r="T277" s="300"/>
      <c r="U277" s="300"/>
      <c r="V277" s="313"/>
      <c r="W277" s="300"/>
      <c r="X277" s="313"/>
      <c r="Y277" s="300"/>
      <c r="Z277" s="300"/>
    </row>
    <row r="278" spans="1:26" ht="13.2">
      <c r="A278" s="301"/>
      <c r="B278" s="301"/>
      <c r="C278" s="301"/>
      <c r="D278" s="301"/>
      <c r="E278" s="300"/>
      <c r="F278" s="300"/>
      <c r="G278" s="300"/>
      <c r="H278" s="300"/>
      <c r="I278" s="300"/>
      <c r="J278" s="300"/>
      <c r="K278" s="300"/>
      <c r="L278" s="300"/>
      <c r="M278" s="300"/>
      <c r="N278" s="313"/>
      <c r="O278" s="300"/>
      <c r="P278" s="300"/>
      <c r="Q278" s="300"/>
      <c r="R278" s="300"/>
      <c r="S278" s="300"/>
      <c r="T278" s="300"/>
      <c r="U278" s="300"/>
      <c r="V278" s="313"/>
      <c r="W278" s="300"/>
      <c r="X278" s="313"/>
      <c r="Y278" s="300"/>
      <c r="Z278" s="300"/>
    </row>
    <row r="279" spans="1:26" ht="13.2">
      <c r="A279" s="301"/>
      <c r="B279" s="301"/>
      <c r="C279" s="301"/>
      <c r="D279" s="301"/>
      <c r="E279" s="300"/>
      <c r="F279" s="300"/>
      <c r="G279" s="300"/>
      <c r="H279" s="300"/>
      <c r="I279" s="300"/>
      <c r="J279" s="300"/>
      <c r="K279" s="300"/>
      <c r="L279" s="300"/>
      <c r="M279" s="300"/>
      <c r="N279" s="313"/>
      <c r="O279" s="300"/>
      <c r="P279" s="300"/>
      <c r="Q279" s="300"/>
      <c r="R279" s="300"/>
      <c r="S279" s="300"/>
      <c r="T279" s="300"/>
      <c r="U279" s="300"/>
      <c r="V279" s="313"/>
      <c r="W279" s="300"/>
      <c r="X279" s="313"/>
      <c r="Y279" s="300"/>
      <c r="Z279" s="300"/>
    </row>
    <row r="280" spans="1:26" ht="13.2">
      <c r="A280" s="301"/>
      <c r="B280" s="301"/>
      <c r="C280" s="301"/>
      <c r="D280" s="301"/>
      <c r="E280" s="300"/>
      <c r="F280" s="300"/>
      <c r="G280" s="300"/>
      <c r="H280" s="300"/>
      <c r="I280" s="300"/>
      <c r="J280" s="300"/>
      <c r="K280" s="300"/>
      <c r="L280" s="300"/>
      <c r="M280" s="300"/>
      <c r="N280" s="313"/>
      <c r="O280" s="300"/>
      <c r="P280" s="300"/>
      <c r="Q280" s="300"/>
      <c r="R280" s="300"/>
      <c r="S280" s="300"/>
      <c r="T280" s="300"/>
      <c r="U280" s="300"/>
      <c r="V280" s="313"/>
      <c r="W280" s="300"/>
      <c r="X280" s="313"/>
      <c r="Y280" s="300"/>
      <c r="Z280" s="300"/>
    </row>
    <row r="281" spans="1:26" ht="13.2">
      <c r="A281" s="301"/>
      <c r="B281" s="301"/>
      <c r="C281" s="301"/>
      <c r="D281" s="301"/>
      <c r="E281" s="300"/>
      <c r="F281" s="300"/>
      <c r="G281" s="300"/>
      <c r="H281" s="300"/>
      <c r="I281" s="300"/>
      <c r="J281" s="300"/>
      <c r="K281" s="300"/>
      <c r="L281" s="300"/>
      <c r="M281" s="300"/>
      <c r="N281" s="313"/>
      <c r="O281" s="300"/>
      <c r="P281" s="300"/>
      <c r="Q281" s="300"/>
      <c r="R281" s="300"/>
      <c r="S281" s="300"/>
      <c r="T281" s="300"/>
      <c r="U281" s="300"/>
      <c r="V281" s="313"/>
      <c r="W281" s="300"/>
      <c r="X281" s="313"/>
      <c r="Y281" s="300"/>
      <c r="Z281" s="300"/>
    </row>
    <row r="282" spans="1:26" ht="13.2">
      <c r="A282" s="301"/>
      <c r="B282" s="301"/>
      <c r="C282" s="301"/>
      <c r="D282" s="301"/>
      <c r="E282" s="300"/>
      <c r="F282" s="300"/>
      <c r="G282" s="300"/>
      <c r="H282" s="300"/>
      <c r="I282" s="300"/>
      <c r="J282" s="300"/>
      <c r="K282" s="300"/>
      <c r="L282" s="300"/>
      <c r="M282" s="300"/>
      <c r="N282" s="313"/>
      <c r="O282" s="300"/>
      <c r="P282" s="300"/>
      <c r="Q282" s="300"/>
      <c r="R282" s="300"/>
      <c r="S282" s="300"/>
      <c r="T282" s="300"/>
      <c r="U282" s="300"/>
      <c r="V282" s="313"/>
      <c r="W282" s="300"/>
      <c r="X282" s="313"/>
      <c r="Y282" s="300"/>
      <c r="Z282" s="300"/>
    </row>
    <row r="283" spans="1:26" ht="13.2">
      <c r="A283" s="301"/>
      <c r="B283" s="301"/>
      <c r="C283" s="301"/>
      <c r="D283" s="301"/>
      <c r="E283" s="300"/>
      <c r="F283" s="300"/>
      <c r="G283" s="300"/>
      <c r="H283" s="300"/>
      <c r="I283" s="300"/>
      <c r="J283" s="300"/>
      <c r="K283" s="300"/>
      <c r="L283" s="300"/>
      <c r="M283" s="300"/>
      <c r="N283" s="313"/>
      <c r="O283" s="300"/>
      <c r="P283" s="300"/>
      <c r="Q283" s="300"/>
      <c r="R283" s="300"/>
      <c r="S283" s="300"/>
      <c r="T283" s="300"/>
      <c r="U283" s="300"/>
      <c r="V283" s="313"/>
      <c r="W283" s="300"/>
      <c r="X283" s="313"/>
      <c r="Y283" s="300"/>
      <c r="Z283" s="300"/>
    </row>
    <row r="284" spans="1:26" ht="13.2">
      <c r="A284" s="301"/>
      <c r="B284" s="301"/>
      <c r="C284" s="301"/>
      <c r="D284" s="301"/>
      <c r="E284" s="300"/>
      <c r="F284" s="300"/>
      <c r="G284" s="300"/>
      <c r="H284" s="300"/>
      <c r="I284" s="300"/>
      <c r="J284" s="300"/>
      <c r="K284" s="300"/>
      <c r="L284" s="300"/>
      <c r="M284" s="300"/>
      <c r="N284" s="313"/>
      <c r="O284" s="300"/>
      <c r="P284" s="300"/>
      <c r="Q284" s="300"/>
      <c r="R284" s="300"/>
      <c r="S284" s="300"/>
      <c r="T284" s="300"/>
      <c r="U284" s="300"/>
      <c r="V284" s="313"/>
      <c r="W284" s="300"/>
      <c r="X284" s="313"/>
      <c r="Y284" s="300"/>
      <c r="Z284" s="300"/>
    </row>
    <row r="285" spans="1:26" ht="13.2">
      <c r="A285" s="301"/>
      <c r="B285" s="301"/>
      <c r="C285" s="301"/>
      <c r="D285" s="301"/>
      <c r="E285" s="300"/>
      <c r="F285" s="300"/>
      <c r="G285" s="300"/>
      <c r="H285" s="300"/>
      <c r="I285" s="300"/>
      <c r="J285" s="300"/>
      <c r="K285" s="300"/>
      <c r="L285" s="300"/>
      <c r="M285" s="300"/>
      <c r="N285" s="313"/>
      <c r="O285" s="300"/>
      <c r="P285" s="300"/>
      <c r="Q285" s="300"/>
      <c r="R285" s="300"/>
      <c r="S285" s="300"/>
      <c r="T285" s="300"/>
      <c r="U285" s="300"/>
      <c r="V285" s="313"/>
      <c r="W285" s="300"/>
      <c r="X285" s="313"/>
      <c r="Y285" s="300"/>
      <c r="Z285" s="300"/>
    </row>
    <row r="286" spans="1:26" ht="13.2">
      <c r="A286" s="301"/>
      <c r="B286" s="301"/>
      <c r="C286" s="301"/>
      <c r="D286" s="301"/>
      <c r="E286" s="300"/>
      <c r="F286" s="300"/>
      <c r="G286" s="300"/>
      <c r="H286" s="300"/>
      <c r="I286" s="300"/>
      <c r="J286" s="300"/>
      <c r="K286" s="300"/>
      <c r="L286" s="300"/>
      <c r="M286" s="300"/>
      <c r="N286" s="313"/>
      <c r="O286" s="300"/>
      <c r="P286" s="300"/>
      <c r="Q286" s="300"/>
      <c r="R286" s="300"/>
      <c r="S286" s="300"/>
      <c r="T286" s="300"/>
      <c r="U286" s="300"/>
      <c r="V286" s="313"/>
      <c r="W286" s="300"/>
      <c r="X286" s="313"/>
      <c r="Y286" s="300"/>
      <c r="Z286" s="300"/>
    </row>
    <row r="287" spans="1:26" ht="13.2">
      <c r="A287" s="301"/>
      <c r="B287" s="301"/>
      <c r="C287" s="301"/>
      <c r="D287" s="301"/>
      <c r="E287" s="300"/>
      <c r="F287" s="300"/>
      <c r="G287" s="300"/>
      <c r="H287" s="300"/>
      <c r="I287" s="300"/>
      <c r="J287" s="300"/>
      <c r="K287" s="300"/>
      <c r="L287" s="300"/>
      <c r="M287" s="300"/>
      <c r="N287" s="313"/>
      <c r="O287" s="300"/>
      <c r="P287" s="300"/>
      <c r="Q287" s="300"/>
      <c r="R287" s="300"/>
      <c r="S287" s="300"/>
      <c r="T287" s="300"/>
      <c r="U287" s="300"/>
      <c r="V287" s="313"/>
      <c r="W287" s="300"/>
      <c r="X287" s="313"/>
      <c r="Y287" s="300"/>
      <c r="Z287" s="300"/>
    </row>
    <row r="288" spans="1:26" ht="13.2">
      <c r="A288" s="301"/>
      <c r="B288" s="301"/>
      <c r="C288" s="301"/>
      <c r="D288" s="301"/>
      <c r="E288" s="300"/>
      <c r="F288" s="300"/>
      <c r="G288" s="300"/>
      <c r="H288" s="300"/>
      <c r="I288" s="300"/>
      <c r="J288" s="300"/>
      <c r="K288" s="300"/>
      <c r="L288" s="300"/>
      <c r="M288" s="300"/>
      <c r="N288" s="313"/>
      <c r="O288" s="300"/>
      <c r="P288" s="300"/>
      <c r="Q288" s="300"/>
      <c r="R288" s="300"/>
      <c r="S288" s="300"/>
      <c r="T288" s="300"/>
      <c r="U288" s="300"/>
      <c r="V288" s="313"/>
      <c r="W288" s="300"/>
      <c r="X288" s="313"/>
      <c r="Y288" s="300"/>
      <c r="Z288" s="300"/>
    </row>
    <row r="289" spans="1:26" ht="13.2">
      <c r="A289" s="301"/>
      <c r="B289" s="301"/>
      <c r="C289" s="301"/>
      <c r="D289" s="301"/>
      <c r="E289" s="300"/>
      <c r="F289" s="300"/>
      <c r="G289" s="300"/>
      <c r="H289" s="300"/>
      <c r="I289" s="300"/>
      <c r="J289" s="300"/>
      <c r="K289" s="300"/>
      <c r="L289" s="300"/>
      <c r="M289" s="300"/>
      <c r="N289" s="313"/>
      <c r="O289" s="300"/>
      <c r="P289" s="300"/>
      <c r="Q289" s="300"/>
      <c r="R289" s="300"/>
      <c r="S289" s="300"/>
      <c r="T289" s="300"/>
      <c r="U289" s="300"/>
      <c r="V289" s="313"/>
      <c r="W289" s="300"/>
      <c r="X289" s="313"/>
      <c r="Y289" s="300"/>
      <c r="Z289" s="300"/>
    </row>
    <row r="290" spans="1:26" ht="13.2">
      <c r="A290" s="301"/>
      <c r="B290" s="301"/>
      <c r="C290" s="301"/>
      <c r="D290" s="301"/>
      <c r="E290" s="300"/>
      <c r="F290" s="300"/>
      <c r="G290" s="300"/>
      <c r="H290" s="300"/>
      <c r="I290" s="300"/>
      <c r="J290" s="300"/>
      <c r="K290" s="300"/>
      <c r="L290" s="300"/>
      <c r="M290" s="300"/>
      <c r="N290" s="313"/>
      <c r="O290" s="300"/>
      <c r="P290" s="300"/>
      <c r="Q290" s="300"/>
      <c r="R290" s="300"/>
      <c r="S290" s="300"/>
      <c r="T290" s="300"/>
      <c r="U290" s="300"/>
      <c r="V290" s="313"/>
      <c r="W290" s="300"/>
      <c r="X290" s="313"/>
      <c r="Y290" s="300"/>
      <c r="Z290" s="300"/>
    </row>
    <row r="291" spans="1:26" ht="13.2">
      <c r="A291" s="301"/>
      <c r="B291" s="301"/>
      <c r="C291" s="301"/>
      <c r="D291" s="301"/>
      <c r="E291" s="300"/>
      <c r="F291" s="300"/>
      <c r="G291" s="300"/>
      <c r="H291" s="300"/>
      <c r="I291" s="300"/>
      <c r="J291" s="300"/>
      <c r="K291" s="300"/>
      <c r="L291" s="300"/>
      <c r="M291" s="300"/>
      <c r="N291" s="313"/>
      <c r="O291" s="300"/>
      <c r="P291" s="300"/>
      <c r="Q291" s="300"/>
      <c r="R291" s="300"/>
      <c r="S291" s="300"/>
      <c r="T291" s="300"/>
      <c r="U291" s="300"/>
      <c r="V291" s="313"/>
      <c r="W291" s="300"/>
      <c r="X291" s="313"/>
      <c r="Y291" s="300"/>
      <c r="Z291" s="300"/>
    </row>
    <row r="292" spans="1:26" ht="13.2">
      <c r="A292" s="301"/>
      <c r="B292" s="301"/>
      <c r="C292" s="301"/>
      <c r="D292" s="301"/>
      <c r="E292" s="300"/>
      <c r="F292" s="300"/>
      <c r="G292" s="300"/>
      <c r="H292" s="300"/>
      <c r="I292" s="300"/>
      <c r="J292" s="300"/>
      <c r="K292" s="300"/>
      <c r="L292" s="300"/>
      <c r="M292" s="300"/>
      <c r="N292" s="313"/>
      <c r="O292" s="300"/>
      <c r="P292" s="300"/>
      <c r="Q292" s="300"/>
      <c r="R292" s="300"/>
      <c r="S292" s="300"/>
      <c r="T292" s="300"/>
      <c r="U292" s="300"/>
      <c r="V292" s="313"/>
      <c r="W292" s="300"/>
      <c r="X292" s="313"/>
      <c r="Y292" s="300"/>
      <c r="Z292" s="300"/>
    </row>
    <row r="293" spans="1:26" ht="13.2">
      <c r="A293" s="301"/>
      <c r="B293" s="301"/>
      <c r="C293" s="301"/>
      <c r="D293" s="301"/>
      <c r="E293" s="300"/>
      <c r="F293" s="300"/>
      <c r="G293" s="300"/>
      <c r="H293" s="300"/>
      <c r="I293" s="300"/>
      <c r="J293" s="300"/>
      <c r="K293" s="300"/>
      <c r="L293" s="300"/>
      <c r="M293" s="300"/>
      <c r="N293" s="313"/>
      <c r="O293" s="300"/>
      <c r="P293" s="300"/>
      <c r="Q293" s="300"/>
      <c r="R293" s="300"/>
      <c r="S293" s="300"/>
      <c r="T293" s="300"/>
      <c r="U293" s="300"/>
      <c r="V293" s="313"/>
      <c r="W293" s="300"/>
      <c r="X293" s="313"/>
      <c r="Y293" s="300"/>
      <c r="Z293" s="300"/>
    </row>
    <row r="294" spans="1:26" ht="13.2">
      <c r="A294" s="301"/>
      <c r="B294" s="301"/>
      <c r="C294" s="301"/>
      <c r="D294" s="301"/>
      <c r="E294" s="300"/>
      <c r="F294" s="300"/>
      <c r="G294" s="300"/>
      <c r="H294" s="300"/>
      <c r="I294" s="300"/>
      <c r="J294" s="300"/>
      <c r="K294" s="300"/>
      <c r="L294" s="300"/>
      <c r="M294" s="300"/>
      <c r="N294" s="313"/>
      <c r="O294" s="300"/>
      <c r="P294" s="300"/>
      <c r="Q294" s="300"/>
      <c r="R294" s="300"/>
      <c r="S294" s="300"/>
      <c r="T294" s="300"/>
      <c r="U294" s="300"/>
      <c r="V294" s="313"/>
      <c r="W294" s="300"/>
      <c r="X294" s="313"/>
      <c r="Y294" s="300"/>
      <c r="Z294" s="300"/>
    </row>
    <row r="295" spans="1:26" ht="13.2">
      <c r="A295" s="301"/>
      <c r="B295" s="301"/>
      <c r="C295" s="301"/>
      <c r="D295" s="301"/>
      <c r="E295" s="300"/>
      <c r="F295" s="300"/>
      <c r="G295" s="300"/>
      <c r="H295" s="300"/>
      <c r="I295" s="300"/>
      <c r="J295" s="300"/>
      <c r="K295" s="300"/>
      <c r="L295" s="300"/>
      <c r="M295" s="300"/>
      <c r="N295" s="313"/>
      <c r="O295" s="300"/>
      <c r="P295" s="300"/>
      <c r="Q295" s="300"/>
      <c r="R295" s="300"/>
      <c r="S295" s="300"/>
      <c r="T295" s="300"/>
      <c r="U295" s="300"/>
      <c r="V295" s="313"/>
      <c r="W295" s="300"/>
      <c r="X295" s="313"/>
      <c r="Y295" s="300"/>
      <c r="Z295" s="300"/>
    </row>
    <row r="296" spans="1:26" ht="13.2">
      <c r="A296" s="301"/>
      <c r="B296" s="301"/>
      <c r="C296" s="301"/>
      <c r="D296" s="301"/>
      <c r="E296" s="300"/>
      <c r="F296" s="300"/>
      <c r="G296" s="300"/>
      <c r="H296" s="300"/>
      <c r="I296" s="300"/>
      <c r="J296" s="300"/>
      <c r="K296" s="300"/>
      <c r="L296" s="300"/>
      <c r="M296" s="300"/>
      <c r="N296" s="313"/>
      <c r="O296" s="300"/>
      <c r="P296" s="300"/>
      <c r="Q296" s="300"/>
      <c r="R296" s="300"/>
      <c r="S296" s="300"/>
      <c r="T296" s="300"/>
      <c r="U296" s="300"/>
      <c r="V296" s="313"/>
      <c r="W296" s="300"/>
      <c r="X296" s="313"/>
      <c r="Y296" s="300"/>
      <c r="Z296" s="300"/>
    </row>
    <row r="297" spans="1:26" ht="13.2">
      <c r="A297" s="301"/>
      <c r="B297" s="301"/>
      <c r="C297" s="301"/>
      <c r="D297" s="301"/>
      <c r="E297" s="300"/>
      <c r="F297" s="300"/>
      <c r="G297" s="300"/>
      <c r="H297" s="300"/>
      <c r="I297" s="300"/>
      <c r="J297" s="300"/>
      <c r="K297" s="300"/>
      <c r="L297" s="300"/>
      <c r="M297" s="300"/>
      <c r="N297" s="313"/>
      <c r="O297" s="300"/>
      <c r="P297" s="300"/>
      <c r="Q297" s="300"/>
      <c r="R297" s="300"/>
      <c r="S297" s="300"/>
      <c r="T297" s="300"/>
      <c r="U297" s="300"/>
      <c r="V297" s="313"/>
      <c r="W297" s="300"/>
      <c r="X297" s="313"/>
      <c r="Y297" s="300"/>
      <c r="Z297" s="300"/>
    </row>
    <row r="298" spans="1:26" ht="13.2">
      <c r="A298" s="301"/>
      <c r="B298" s="301"/>
      <c r="C298" s="301"/>
      <c r="D298" s="301"/>
      <c r="E298" s="300"/>
      <c r="F298" s="300"/>
      <c r="G298" s="300"/>
      <c r="H298" s="300"/>
      <c r="I298" s="300"/>
      <c r="J298" s="300"/>
      <c r="K298" s="300"/>
      <c r="L298" s="300"/>
      <c r="M298" s="300"/>
      <c r="N298" s="313"/>
      <c r="O298" s="300"/>
      <c r="P298" s="300"/>
      <c r="Q298" s="300"/>
      <c r="R298" s="300"/>
      <c r="S298" s="300"/>
      <c r="T298" s="300"/>
      <c r="U298" s="300"/>
      <c r="V298" s="313"/>
      <c r="W298" s="300"/>
      <c r="X298" s="313"/>
      <c r="Y298" s="300"/>
      <c r="Z298" s="300"/>
    </row>
    <row r="299" spans="1:26" ht="13.2">
      <c r="A299" s="301"/>
      <c r="B299" s="301"/>
      <c r="C299" s="301"/>
      <c r="D299" s="301"/>
      <c r="E299" s="300"/>
      <c r="F299" s="300"/>
      <c r="G299" s="300"/>
      <c r="H299" s="300"/>
      <c r="I299" s="300"/>
      <c r="J299" s="300"/>
      <c r="K299" s="300"/>
      <c r="L299" s="300"/>
      <c r="M299" s="300"/>
      <c r="N299" s="313"/>
      <c r="O299" s="300"/>
      <c r="P299" s="300"/>
      <c r="Q299" s="300"/>
      <c r="R299" s="300"/>
      <c r="S299" s="300"/>
      <c r="T299" s="300"/>
      <c r="U299" s="300"/>
      <c r="V299" s="313"/>
      <c r="W299" s="300"/>
      <c r="X299" s="313"/>
      <c r="Y299" s="300"/>
      <c r="Z299" s="300"/>
    </row>
    <row r="300" spans="1:26" ht="13.2">
      <c r="A300" s="301"/>
      <c r="B300" s="301"/>
      <c r="C300" s="301"/>
      <c r="D300" s="301"/>
      <c r="E300" s="300"/>
      <c r="F300" s="300"/>
      <c r="G300" s="300"/>
      <c r="H300" s="300"/>
      <c r="I300" s="300"/>
      <c r="J300" s="300"/>
      <c r="K300" s="300"/>
      <c r="L300" s="300"/>
      <c r="M300" s="300"/>
      <c r="N300" s="313"/>
      <c r="O300" s="300"/>
      <c r="P300" s="300"/>
      <c r="Q300" s="300"/>
      <c r="R300" s="300"/>
      <c r="S300" s="300"/>
      <c r="T300" s="300"/>
      <c r="U300" s="300"/>
      <c r="V300" s="313"/>
      <c r="W300" s="300"/>
      <c r="X300" s="313"/>
      <c r="Y300" s="300"/>
      <c r="Z300" s="300"/>
    </row>
    <row r="301" spans="1:26" ht="13.2">
      <c r="A301" s="301"/>
      <c r="B301" s="301"/>
      <c r="C301" s="301"/>
      <c r="D301" s="301"/>
      <c r="E301" s="300"/>
      <c r="F301" s="300"/>
      <c r="G301" s="300"/>
      <c r="H301" s="300"/>
      <c r="I301" s="300"/>
      <c r="J301" s="300"/>
      <c r="K301" s="300"/>
      <c r="L301" s="300"/>
      <c r="M301" s="300"/>
      <c r="N301" s="313"/>
      <c r="O301" s="300"/>
      <c r="P301" s="300"/>
      <c r="Q301" s="300"/>
      <c r="R301" s="300"/>
      <c r="S301" s="300"/>
      <c r="T301" s="300"/>
      <c r="U301" s="300"/>
      <c r="V301" s="313"/>
      <c r="W301" s="300"/>
      <c r="X301" s="313"/>
      <c r="Y301" s="300"/>
      <c r="Z301" s="300"/>
    </row>
    <row r="302" spans="1:26" ht="13.2">
      <c r="A302" s="301"/>
      <c r="B302" s="301"/>
      <c r="C302" s="301"/>
      <c r="D302" s="301"/>
      <c r="E302" s="300"/>
      <c r="F302" s="300"/>
      <c r="G302" s="300"/>
      <c r="H302" s="300"/>
      <c r="I302" s="300"/>
      <c r="J302" s="300"/>
      <c r="K302" s="300"/>
      <c r="L302" s="300"/>
      <c r="M302" s="300"/>
      <c r="N302" s="313"/>
      <c r="O302" s="300"/>
      <c r="P302" s="300"/>
      <c r="Q302" s="300"/>
      <c r="R302" s="300"/>
      <c r="S302" s="300"/>
      <c r="T302" s="300"/>
      <c r="U302" s="300"/>
      <c r="V302" s="313"/>
      <c r="W302" s="300"/>
      <c r="X302" s="313"/>
      <c r="Y302" s="300"/>
      <c r="Z302" s="300"/>
    </row>
    <row r="303" spans="1:26" ht="13.2">
      <c r="A303" s="301"/>
      <c r="B303" s="301"/>
      <c r="C303" s="301"/>
      <c r="D303" s="301"/>
      <c r="E303" s="300"/>
      <c r="F303" s="300"/>
      <c r="G303" s="300"/>
      <c r="H303" s="300"/>
      <c r="I303" s="300"/>
      <c r="J303" s="300"/>
      <c r="K303" s="300"/>
      <c r="L303" s="300"/>
      <c r="M303" s="300"/>
      <c r="N303" s="313"/>
      <c r="O303" s="300"/>
      <c r="P303" s="300"/>
      <c r="Q303" s="300"/>
      <c r="R303" s="300"/>
      <c r="S303" s="300"/>
      <c r="T303" s="300"/>
      <c r="U303" s="300"/>
      <c r="V303" s="313"/>
      <c r="W303" s="300"/>
      <c r="X303" s="313"/>
      <c r="Y303" s="300"/>
      <c r="Z303" s="300"/>
    </row>
    <row r="304" spans="1:26" ht="13.2">
      <c r="A304" s="301"/>
      <c r="B304" s="301"/>
      <c r="C304" s="301"/>
      <c r="D304" s="301"/>
      <c r="E304" s="300"/>
      <c r="F304" s="300"/>
      <c r="G304" s="300"/>
      <c r="H304" s="300"/>
      <c r="I304" s="300"/>
      <c r="J304" s="300"/>
      <c r="K304" s="300"/>
      <c r="L304" s="300"/>
      <c r="M304" s="300"/>
      <c r="N304" s="313"/>
      <c r="O304" s="300"/>
      <c r="P304" s="300"/>
      <c r="Q304" s="300"/>
      <c r="R304" s="300"/>
      <c r="S304" s="300"/>
      <c r="T304" s="300"/>
      <c r="U304" s="300"/>
      <c r="V304" s="313"/>
      <c r="W304" s="300"/>
      <c r="X304" s="313"/>
      <c r="Y304" s="300"/>
      <c r="Z304" s="300"/>
    </row>
    <row r="305" spans="1:26" ht="13.2">
      <c r="A305" s="301"/>
      <c r="B305" s="301"/>
      <c r="C305" s="301"/>
      <c r="D305" s="301"/>
      <c r="E305" s="300"/>
      <c r="F305" s="300"/>
      <c r="G305" s="300"/>
      <c r="H305" s="300"/>
      <c r="I305" s="300"/>
      <c r="J305" s="300"/>
      <c r="K305" s="300"/>
      <c r="L305" s="300"/>
      <c r="M305" s="300"/>
      <c r="N305" s="313"/>
      <c r="O305" s="300"/>
      <c r="P305" s="300"/>
      <c r="Q305" s="300"/>
      <c r="R305" s="300"/>
      <c r="S305" s="300"/>
      <c r="T305" s="300"/>
      <c r="U305" s="300"/>
      <c r="V305" s="313"/>
      <c r="W305" s="300"/>
      <c r="X305" s="313"/>
      <c r="Y305" s="300"/>
      <c r="Z305" s="300"/>
    </row>
    <row r="306" spans="1:26" ht="13.2">
      <c r="A306" s="301"/>
      <c r="B306" s="301"/>
      <c r="C306" s="301"/>
      <c r="D306" s="301"/>
      <c r="E306" s="300"/>
      <c r="F306" s="300"/>
      <c r="G306" s="300"/>
      <c r="H306" s="300"/>
      <c r="I306" s="300"/>
      <c r="J306" s="300"/>
      <c r="K306" s="300"/>
      <c r="L306" s="300"/>
      <c r="M306" s="300"/>
      <c r="N306" s="313"/>
      <c r="O306" s="300"/>
      <c r="P306" s="300"/>
      <c r="Q306" s="300"/>
      <c r="R306" s="300"/>
      <c r="S306" s="300"/>
      <c r="T306" s="300"/>
      <c r="U306" s="300"/>
      <c r="V306" s="313"/>
      <c r="W306" s="300"/>
      <c r="X306" s="313"/>
      <c r="Y306" s="300"/>
      <c r="Z306" s="300"/>
    </row>
    <row r="307" spans="1:26" ht="13.2">
      <c r="A307" s="301"/>
      <c r="B307" s="301"/>
      <c r="C307" s="301"/>
      <c r="D307" s="301"/>
      <c r="E307" s="300"/>
      <c r="F307" s="300"/>
      <c r="G307" s="300"/>
      <c r="H307" s="300"/>
      <c r="I307" s="300"/>
      <c r="J307" s="300"/>
      <c r="K307" s="300"/>
      <c r="L307" s="300"/>
      <c r="M307" s="300"/>
      <c r="N307" s="313"/>
      <c r="O307" s="300"/>
      <c r="P307" s="300"/>
      <c r="Q307" s="300"/>
      <c r="R307" s="300"/>
      <c r="S307" s="300"/>
      <c r="T307" s="300"/>
      <c r="U307" s="300"/>
      <c r="V307" s="313"/>
      <c r="W307" s="300"/>
      <c r="X307" s="313"/>
      <c r="Y307" s="300"/>
      <c r="Z307" s="300"/>
    </row>
    <row r="308" spans="1:26" ht="13.2">
      <c r="A308" s="301"/>
      <c r="B308" s="301"/>
      <c r="C308" s="301"/>
      <c r="D308" s="301"/>
      <c r="E308" s="300"/>
      <c r="F308" s="300"/>
      <c r="G308" s="300"/>
      <c r="H308" s="300"/>
      <c r="I308" s="300"/>
      <c r="J308" s="300"/>
      <c r="K308" s="300"/>
      <c r="L308" s="300"/>
      <c r="M308" s="300"/>
      <c r="N308" s="313"/>
      <c r="O308" s="300"/>
      <c r="P308" s="300"/>
      <c r="Q308" s="300"/>
      <c r="R308" s="300"/>
      <c r="S308" s="300"/>
      <c r="T308" s="300"/>
      <c r="U308" s="300"/>
      <c r="V308" s="313"/>
      <c r="W308" s="300"/>
      <c r="X308" s="313"/>
      <c r="Y308" s="300"/>
      <c r="Z308" s="300"/>
    </row>
    <row r="309" spans="1:26" ht="13.2">
      <c r="A309" s="301"/>
      <c r="B309" s="301"/>
      <c r="C309" s="301"/>
      <c r="D309" s="301"/>
      <c r="E309" s="300"/>
      <c r="F309" s="300"/>
      <c r="G309" s="300"/>
      <c r="H309" s="300"/>
      <c r="I309" s="300"/>
      <c r="J309" s="300"/>
      <c r="K309" s="300"/>
      <c r="L309" s="300"/>
      <c r="M309" s="300"/>
      <c r="N309" s="313"/>
      <c r="O309" s="300"/>
      <c r="P309" s="300"/>
      <c r="Q309" s="300"/>
      <c r="R309" s="300"/>
      <c r="S309" s="300"/>
      <c r="T309" s="300"/>
      <c r="U309" s="300"/>
      <c r="V309" s="313"/>
      <c r="W309" s="300"/>
      <c r="X309" s="313"/>
      <c r="Y309" s="300"/>
      <c r="Z309" s="300"/>
    </row>
    <row r="310" spans="1:26" ht="13.2">
      <c r="A310" s="301"/>
      <c r="B310" s="301"/>
      <c r="C310" s="301"/>
      <c r="D310" s="301"/>
      <c r="E310" s="300"/>
      <c r="F310" s="300"/>
      <c r="G310" s="300"/>
      <c r="H310" s="300"/>
      <c r="I310" s="300"/>
      <c r="J310" s="300"/>
      <c r="K310" s="300"/>
      <c r="L310" s="300"/>
      <c r="M310" s="300"/>
      <c r="N310" s="313"/>
      <c r="O310" s="300"/>
      <c r="P310" s="300"/>
      <c r="Q310" s="300"/>
      <c r="R310" s="300"/>
      <c r="S310" s="300"/>
      <c r="T310" s="300"/>
      <c r="U310" s="300"/>
      <c r="V310" s="313"/>
      <c r="W310" s="300"/>
      <c r="X310" s="313"/>
      <c r="Y310" s="300"/>
      <c r="Z310" s="300"/>
    </row>
    <row r="311" spans="1:26" ht="13.2">
      <c r="A311" s="301"/>
      <c r="B311" s="301"/>
      <c r="C311" s="301"/>
      <c r="D311" s="301"/>
      <c r="E311" s="300"/>
      <c r="F311" s="300"/>
      <c r="G311" s="300"/>
      <c r="H311" s="300"/>
      <c r="I311" s="300"/>
      <c r="J311" s="300"/>
      <c r="K311" s="300"/>
      <c r="L311" s="300"/>
      <c r="M311" s="300"/>
      <c r="N311" s="313"/>
      <c r="O311" s="300"/>
      <c r="P311" s="300"/>
      <c r="Q311" s="300"/>
      <c r="R311" s="300"/>
      <c r="S311" s="300"/>
      <c r="T311" s="300"/>
      <c r="U311" s="300"/>
      <c r="V311" s="313"/>
      <c r="W311" s="300"/>
      <c r="X311" s="313"/>
      <c r="Y311" s="300"/>
      <c r="Z311" s="300"/>
    </row>
    <row r="312" spans="1:26" ht="13.2">
      <c r="A312" s="301"/>
      <c r="B312" s="301"/>
      <c r="C312" s="301"/>
      <c r="D312" s="301"/>
      <c r="E312" s="300"/>
      <c r="F312" s="300"/>
      <c r="G312" s="300"/>
      <c r="H312" s="300"/>
      <c r="I312" s="300"/>
      <c r="J312" s="300"/>
      <c r="K312" s="300"/>
      <c r="L312" s="300"/>
      <c r="M312" s="300"/>
      <c r="N312" s="313"/>
      <c r="O312" s="300"/>
      <c r="P312" s="300"/>
      <c r="Q312" s="300"/>
      <c r="R312" s="300"/>
      <c r="S312" s="300"/>
      <c r="T312" s="300"/>
      <c r="U312" s="300"/>
      <c r="V312" s="313"/>
      <c r="W312" s="300"/>
      <c r="X312" s="313"/>
      <c r="Y312" s="300"/>
      <c r="Z312" s="300"/>
    </row>
    <row r="313" spans="1:26" ht="13.2">
      <c r="A313" s="301"/>
      <c r="B313" s="301"/>
      <c r="C313" s="301"/>
      <c r="D313" s="301"/>
      <c r="E313" s="300"/>
      <c r="F313" s="300"/>
      <c r="G313" s="300"/>
      <c r="H313" s="300"/>
      <c r="I313" s="300"/>
      <c r="J313" s="300"/>
      <c r="K313" s="300"/>
      <c r="L313" s="300"/>
      <c r="M313" s="300"/>
      <c r="N313" s="313"/>
      <c r="O313" s="300"/>
      <c r="P313" s="300"/>
      <c r="Q313" s="300"/>
      <c r="R313" s="300"/>
      <c r="S313" s="300"/>
      <c r="T313" s="300"/>
      <c r="U313" s="300"/>
      <c r="V313" s="313"/>
      <c r="W313" s="300"/>
      <c r="X313" s="313"/>
      <c r="Y313" s="300"/>
      <c r="Z313" s="300"/>
    </row>
    <row r="314" spans="1:26" ht="13.2">
      <c r="A314" s="301"/>
      <c r="B314" s="301"/>
      <c r="C314" s="301"/>
      <c r="D314" s="301"/>
      <c r="E314" s="300"/>
      <c r="F314" s="300"/>
      <c r="G314" s="300"/>
      <c r="H314" s="300"/>
      <c r="I314" s="300"/>
      <c r="J314" s="300"/>
      <c r="K314" s="300"/>
      <c r="L314" s="300"/>
      <c r="M314" s="300"/>
      <c r="N314" s="313"/>
      <c r="O314" s="300"/>
      <c r="P314" s="300"/>
      <c r="Q314" s="300"/>
      <c r="R314" s="300"/>
      <c r="S314" s="300"/>
      <c r="T314" s="300"/>
      <c r="U314" s="300"/>
      <c r="V314" s="313"/>
      <c r="W314" s="300"/>
      <c r="X314" s="313"/>
      <c r="Y314" s="300"/>
      <c r="Z314" s="300"/>
    </row>
    <row r="315" spans="1:26" ht="13.2">
      <c r="A315" s="301"/>
      <c r="B315" s="301"/>
      <c r="C315" s="301"/>
      <c r="D315" s="301"/>
      <c r="E315" s="300"/>
      <c r="F315" s="300"/>
      <c r="G315" s="300"/>
      <c r="H315" s="300"/>
      <c r="I315" s="300"/>
      <c r="J315" s="300"/>
      <c r="K315" s="300"/>
      <c r="L315" s="300"/>
      <c r="M315" s="300"/>
      <c r="N315" s="313"/>
      <c r="O315" s="300"/>
      <c r="P315" s="300"/>
      <c r="Q315" s="300"/>
      <c r="R315" s="300"/>
      <c r="S315" s="300"/>
      <c r="T315" s="300"/>
      <c r="U315" s="300"/>
      <c r="V315" s="313"/>
      <c r="W315" s="300"/>
      <c r="X315" s="313"/>
      <c r="Y315" s="300"/>
      <c r="Z315" s="300"/>
    </row>
    <row r="316" spans="1:26" ht="13.2">
      <c r="A316" s="301"/>
      <c r="B316" s="301"/>
      <c r="C316" s="301"/>
      <c r="D316" s="301"/>
      <c r="E316" s="300"/>
      <c r="F316" s="300"/>
      <c r="G316" s="300"/>
      <c r="H316" s="300"/>
      <c r="I316" s="300"/>
      <c r="J316" s="300"/>
      <c r="K316" s="300"/>
      <c r="L316" s="300"/>
      <c r="M316" s="300"/>
      <c r="N316" s="313"/>
      <c r="O316" s="300"/>
      <c r="P316" s="300"/>
      <c r="Q316" s="300"/>
      <c r="R316" s="300"/>
      <c r="S316" s="300"/>
      <c r="T316" s="300"/>
      <c r="U316" s="300"/>
      <c r="V316" s="313"/>
      <c r="W316" s="300"/>
      <c r="X316" s="313"/>
      <c r="Y316" s="300"/>
      <c r="Z316" s="300"/>
    </row>
    <row r="317" spans="1:26" ht="13.2">
      <c r="A317" s="301"/>
      <c r="B317" s="301"/>
      <c r="C317" s="301"/>
      <c r="D317" s="301"/>
      <c r="E317" s="300"/>
      <c r="F317" s="300"/>
      <c r="G317" s="300"/>
      <c r="H317" s="300"/>
      <c r="I317" s="300"/>
      <c r="J317" s="300"/>
      <c r="K317" s="300"/>
      <c r="L317" s="300"/>
      <c r="M317" s="300"/>
      <c r="N317" s="313"/>
      <c r="O317" s="300"/>
      <c r="P317" s="300"/>
      <c r="Q317" s="300"/>
      <c r="R317" s="300"/>
      <c r="S317" s="300"/>
      <c r="T317" s="300"/>
      <c r="U317" s="300"/>
      <c r="V317" s="313"/>
      <c r="W317" s="300"/>
      <c r="X317" s="313"/>
      <c r="Y317" s="300"/>
      <c r="Z317" s="300"/>
    </row>
    <row r="318" spans="1:26" ht="13.2">
      <c r="A318" s="301"/>
      <c r="B318" s="301"/>
      <c r="C318" s="301"/>
      <c r="D318" s="301"/>
      <c r="E318" s="300"/>
      <c r="F318" s="300"/>
      <c r="G318" s="300"/>
      <c r="H318" s="300"/>
      <c r="I318" s="300"/>
      <c r="J318" s="300"/>
      <c r="K318" s="300"/>
      <c r="L318" s="300"/>
      <c r="M318" s="300"/>
      <c r="N318" s="313"/>
      <c r="O318" s="300"/>
      <c r="P318" s="300"/>
      <c r="Q318" s="300"/>
      <c r="R318" s="300"/>
      <c r="S318" s="300"/>
      <c r="T318" s="300"/>
      <c r="U318" s="300"/>
      <c r="V318" s="313"/>
      <c r="W318" s="300"/>
      <c r="X318" s="313"/>
      <c r="Y318" s="300"/>
      <c r="Z318" s="300"/>
    </row>
    <row r="319" spans="1:26" ht="13.2">
      <c r="A319" s="301"/>
      <c r="B319" s="301"/>
      <c r="C319" s="301"/>
      <c r="D319" s="301"/>
      <c r="E319" s="300"/>
      <c r="F319" s="300"/>
      <c r="G319" s="300"/>
      <c r="H319" s="300"/>
      <c r="I319" s="300"/>
      <c r="J319" s="300"/>
      <c r="K319" s="300"/>
      <c r="L319" s="300"/>
      <c r="M319" s="300"/>
      <c r="N319" s="313"/>
      <c r="O319" s="300"/>
      <c r="P319" s="300"/>
      <c r="Q319" s="300"/>
      <c r="R319" s="300"/>
      <c r="S319" s="300"/>
      <c r="T319" s="300"/>
      <c r="U319" s="300"/>
      <c r="V319" s="313"/>
      <c r="W319" s="300"/>
      <c r="X319" s="313"/>
      <c r="Y319" s="300"/>
      <c r="Z319" s="300"/>
    </row>
    <row r="320" spans="1:26" ht="13.2">
      <c r="A320" s="301"/>
      <c r="B320" s="301"/>
      <c r="C320" s="301"/>
      <c r="D320" s="301"/>
      <c r="E320" s="300"/>
      <c r="F320" s="300"/>
      <c r="G320" s="300"/>
      <c r="H320" s="300"/>
      <c r="I320" s="300"/>
      <c r="J320" s="300"/>
      <c r="K320" s="300"/>
      <c r="L320" s="300"/>
      <c r="M320" s="300"/>
      <c r="N320" s="313"/>
      <c r="O320" s="300"/>
      <c r="P320" s="300"/>
      <c r="Q320" s="300"/>
      <c r="R320" s="300"/>
      <c r="S320" s="300"/>
      <c r="T320" s="300"/>
      <c r="U320" s="300"/>
      <c r="V320" s="313"/>
      <c r="W320" s="300"/>
      <c r="X320" s="313"/>
      <c r="Y320" s="300"/>
      <c r="Z320" s="300"/>
    </row>
    <row r="321" spans="1:26" ht="13.2">
      <c r="A321" s="301"/>
      <c r="B321" s="301"/>
      <c r="C321" s="301"/>
      <c r="D321" s="301"/>
      <c r="E321" s="300"/>
      <c r="F321" s="300"/>
      <c r="G321" s="300"/>
      <c r="H321" s="300"/>
      <c r="I321" s="300"/>
      <c r="J321" s="300"/>
      <c r="K321" s="300"/>
      <c r="L321" s="300"/>
      <c r="M321" s="300"/>
      <c r="N321" s="313"/>
      <c r="O321" s="300"/>
      <c r="P321" s="300"/>
      <c r="Q321" s="300"/>
      <c r="R321" s="300"/>
      <c r="S321" s="300"/>
      <c r="T321" s="300"/>
      <c r="U321" s="300"/>
      <c r="V321" s="313"/>
      <c r="W321" s="300"/>
      <c r="X321" s="313"/>
      <c r="Y321" s="300"/>
      <c r="Z321" s="300"/>
    </row>
    <row r="322" spans="1:26" ht="13.2">
      <c r="A322" s="301"/>
      <c r="B322" s="301"/>
      <c r="C322" s="301"/>
      <c r="D322" s="301"/>
      <c r="E322" s="300"/>
      <c r="F322" s="300"/>
      <c r="G322" s="300"/>
      <c r="H322" s="300"/>
      <c r="I322" s="300"/>
      <c r="J322" s="300"/>
      <c r="K322" s="300"/>
      <c r="L322" s="300"/>
      <c r="M322" s="300"/>
      <c r="N322" s="313"/>
      <c r="O322" s="300"/>
      <c r="P322" s="300"/>
      <c r="Q322" s="300"/>
      <c r="R322" s="300"/>
      <c r="S322" s="300"/>
      <c r="T322" s="300"/>
      <c r="U322" s="300"/>
      <c r="V322" s="313"/>
      <c r="W322" s="300"/>
      <c r="X322" s="313"/>
      <c r="Y322" s="300"/>
      <c r="Z322" s="300"/>
    </row>
    <row r="323" spans="1:26" ht="13.2">
      <c r="A323" s="301"/>
      <c r="B323" s="301"/>
      <c r="C323" s="301"/>
      <c r="D323" s="301"/>
      <c r="E323" s="300"/>
      <c r="F323" s="300"/>
      <c r="G323" s="300"/>
      <c r="H323" s="300"/>
      <c r="I323" s="300"/>
      <c r="J323" s="300"/>
      <c r="K323" s="300"/>
      <c r="L323" s="300"/>
      <c r="M323" s="300"/>
      <c r="N323" s="313"/>
      <c r="O323" s="300"/>
      <c r="P323" s="300"/>
      <c r="Q323" s="300"/>
      <c r="R323" s="300"/>
      <c r="S323" s="300"/>
      <c r="T323" s="300"/>
      <c r="U323" s="300"/>
      <c r="V323" s="313"/>
      <c r="W323" s="300"/>
      <c r="X323" s="313"/>
      <c r="Y323" s="300"/>
      <c r="Z323" s="300"/>
    </row>
    <row r="324" spans="1:26" ht="13.2">
      <c r="A324" s="301"/>
      <c r="B324" s="301"/>
      <c r="C324" s="301"/>
      <c r="D324" s="301"/>
      <c r="E324" s="300"/>
      <c r="F324" s="300"/>
      <c r="G324" s="300"/>
      <c r="H324" s="300"/>
      <c r="I324" s="300"/>
      <c r="J324" s="300"/>
      <c r="K324" s="300"/>
      <c r="L324" s="300"/>
      <c r="M324" s="300"/>
      <c r="N324" s="313"/>
      <c r="O324" s="300"/>
      <c r="P324" s="300"/>
      <c r="Q324" s="300"/>
      <c r="R324" s="300"/>
      <c r="S324" s="300"/>
      <c r="T324" s="300"/>
      <c r="U324" s="300"/>
      <c r="V324" s="313"/>
      <c r="W324" s="300"/>
      <c r="X324" s="313"/>
      <c r="Y324" s="300"/>
      <c r="Z324" s="300"/>
    </row>
    <row r="325" spans="1:26" ht="13.2">
      <c r="A325" s="301"/>
      <c r="B325" s="301"/>
      <c r="C325" s="301"/>
      <c r="D325" s="301"/>
      <c r="E325" s="300"/>
      <c r="F325" s="300"/>
      <c r="G325" s="300"/>
      <c r="H325" s="300"/>
      <c r="I325" s="300"/>
      <c r="J325" s="300"/>
      <c r="K325" s="300"/>
      <c r="L325" s="300"/>
      <c r="M325" s="300"/>
      <c r="N325" s="313"/>
      <c r="O325" s="300"/>
      <c r="P325" s="300"/>
      <c r="Q325" s="300"/>
      <c r="R325" s="300"/>
      <c r="S325" s="300"/>
      <c r="T325" s="300"/>
      <c r="U325" s="300"/>
      <c r="V325" s="313"/>
      <c r="W325" s="300"/>
      <c r="X325" s="313"/>
      <c r="Y325" s="300"/>
      <c r="Z325" s="300"/>
    </row>
    <row r="326" spans="1:26" ht="13.2">
      <c r="A326" s="301"/>
      <c r="B326" s="301"/>
      <c r="C326" s="301"/>
      <c r="D326" s="301"/>
      <c r="E326" s="300"/>
      <c r="F326" s="300"/>
      <c r="G326" s="300"/>
      <c r="H326" s="300"/>
      <c r="I326" s="300"/>
      <c r="J326" s="300"/>
      <c r="K326" s="300"/>
      <c r="L326" s="300"/>
      <c r="M326" s="300"/>
      <c r="N326" s="313"/>
      <c r="O326" s="300"/>
      <c r="P326" s="300"/>
      <c r="Q326" s="300"/>
      <c r="R326" s="300"/>
      <c r="S326" s="300"/>
      <c r="T326" s="300"/>
      <c r="U326" s="300"/>
      <c r="V326" s="313"/>
      <c r="W326" s="300"/>
      <c r="X326" s="313"/>
      <c r="Y326" s="300"/>
      <c r="Z326" s="300"/>
    </row>
    <row r="327" spans="1:26" ht="13.2">
      <c r="A327" s="301"/>
      <c r="B327" s="301"/>
      <c r="C327" s="301"/>
      <c r="D327" s="301"/>
      <c r="E327" s="300"/>
      <c r="F327" s="300"/>
      <c r="G327" s="300"/>
      <c r="H327" s="300"/>
      <c r="I327" s="300"/>
      <c r="J327" s="300"/>
      <c r="K327" s="300"/>
      <c r="L327" s="300"/>
      <c r="M327" s="300"/>
      <c r="N327" s="313"/>
      <c r="O327" s="300"/>
      <c r="P327" s="300"/>
      <c r="Q327" s="300"/>
      <c r="R327" s="300"/>
      <c r="S327" s="300"/>
      <c r="T327" s="300"/>
      <c r="U327" s="300"/>
      <c r="V327" s="313"/>
      <c r="W327" s="300"/>
      <c r="X327" s="313"/>
      <c r="Y327" s="300"/>
      <c r="Z327" s="300"/>
    </row>
    <row r="328" spans="1:26" ht="13.2">
      <c r="A328" s="301"/>
      <c r="B328" s="301"/>
      <c r="C328" s="301"/>
      <c r="D328" s="301"/>
      <c r="E328" s="300"/>
      <c r="F328" s="300"/>
      <c r="G328" s="300"/>
      <c r="H328" s="300"/>
      <c r="I328" s="300"/>
      <c r="J328" s="300"/>
      <c r="K328" s="300"/>
      <c r="L328" s="300"/>
      <c r="M328" s="300"/>
      <c r="N328" s="313"/>
      <c r="O328" s="300"/>
      <c r="P328" s="300"/>
      <c r="Q328" s="300"/>
      <c r="R328" s="300"/>
      <c r="S328" s="300"/>
      <c r="T328" s="300"/>
      <c r="U328" s="300"/>
      <c r="V328" s="313"/>
      <c r="W328" s="300"/>
      <c r="X328" s="313"/>
      <c r="Y328" s="300"/>
      <c r="Z328" s="300"/>
    </row>
    <row r="329" spans="1:26" ht="13.2">
      <c r="A329" s="301"/>
      <c r="B329" s="301"/>
      <c r="C329" s="301"/>
      <c r="D329" s="301"/>
      <c r="E329" s="300"/>
      <c r="F329" s="300"/>
      <c r="G329" s="300"/>
      <c r="H329" s="300"/>
      <c r="I329" s="300"/>
      <c r="J329" s="300"/>
      <c r="K329" s="300"/>
      <c r="L329" s="300"/>
      <c r="M329" s="300"/>
      <c r="N329" s="313"/>
      <c r="O329" s="300"/>
      <c r="P329" s="300"/>
      <c r="Q329" s="300"/>
      <c r="R329" s="300"/>
      <c r="S329" s="300"/>
      <c r="T329" s="300"/>
      <c r="U329" s="300"/>
      <c r="V329" s="313"/>
      <c r="W329" s="300"/>
      <c r="X329" s="313"/>
      <c r="Y329" s="300"/>
      <c r="Z329" s="300"/>
    </row>
    <row r="330" spans="1:26" ht="13.2">
      <c r="A330" s="301"/>
      <c r="B330" s="301"/>
      <c r="C330" s="301"/>
      <c r="D330" s="301"/>
      <c r="E330" s="300"/>
      <c r="F330" s="300"/>
      <c r="G330" s="300"/>
      <c r="H330" s="300"/>
      <c r="I330" s="300"/>
      <c r="J330" s="300"/>
      <c r="K330" s="300"/>
      <c r="L330" s="300"/>
      <c r="M330" s="300"/>
      <c r="N330" s="313"/>
      <c r="O330" s="300"/>
      <c r="P330" s="300"/>
      <c r="Q330" s="300"/>
      <c r="R330" s="300"/>
      <c r="S330" s="300"/>
      <c r="T330" s="300"/>
      <c r="U330" s="300"/>
      <c r="V330" s="313"/>
      <c r="W330" s="300"/>
      <c r="X330" s="313"/>
      <c r="Y330" s="300"/>
      <c r="Z330" s="300"/>
    </row>
    <row r="331" spans="1:26" ht="13.2">
      <c r="A331" s="301"/>
      <c r="B331" s="301"/>
      <c r="C331" s="301"/>
      <c r="D331" s="301"/>
      <c r="E331" s="300"/>
      <c r="F331" s="300"/>
      <c r="G331" s="300"/>
      <c r="H331" s="300"/>
      <c r="I331" s="300"/>
      <c r="J331" s="300"/>
      <c r="K331" s="300"/>
      <c r="L331" s="300"/>
      <c r="M331" s="300"/>
      <c r="N331" s="313"/>
      <c r="O331" s="300"/>
      <c r="P331" s="300"/>
      <c r="Q331" s="300"/>
      <c r="R331" s="300"/>
      <c r="S331" s="300"/>
      <c r="T331" s="300"/>
      <c r="U331" s="300"/>
      <c r="V331" s="313"/>
      <c r="W331" s="300"/>
      <c r="X331" s="313"/>
      <c r="Y331" s="300"/>
      <c r="Z331" s="300"/>
    </row>
    <row r="332" spans="1:26" ht="13.2">
      <c r="A332" s="301"/>
      <c r="B332" s="301"/>
      <c r="C332" s="301"/>
      <c r="D332" s="301"/>
      <c r="E332" s="300"/>
      <c r="F332" s="300"/>
      <c r="G332" s="300"/>
      <c r="H332" s="300"/>
      <c r="I332" s="300"/>
      <c r="J332" s="300"/>
      <c r="K332" s="300"/>
      <c r="L332" s="300"/>
      <c r="M332" s="300"/>
      <c r="N332" s="313"/>
      <c r="O332" s="300"/>
      <c r="P332" s="300"/>
      <c r="Q332" s="300"/>
      <c r="R332" s="300"/>
      <c r="S332" s="300"/>
      <c r="T332" s="300"/>
      <c r="U332" s="300"/>
      <c r="V332" s="313"/>
      <c r="W332" s="300"/>
      <c r="X332" s="313"/>
      <c r="Y332" s="300"/>
      <c r="Z332" s="300"/>
    </row>
    <row r="333" spans="1:26" ht="13.2">
      <c r="A333" s="301"/>
      <c r="B333" s="301"/>
      <c r="C333" s="301"/>
      <c r="D333" s="301"/>
      <c r="E333" s="300"/>
      <c r="F333" s="300"/>
      <c r="G333" s="300"/>
      <c r="H333" s="300"/>
      <c r="I333" s="300"/>
      <c r="J333" s="300"/>
      <c r="K333" s="300"/>
      <c r="L333" s="300"/>
      <c r="M333" s="300"/>
      <c r="N333" s="313"/>
      <c r="O333" s="300"/>
      <c r="P333" s="300"/>
      <c r="Q333" s="300"/>
      <c r="R333" s="300"/>
      <c r="S333" s="300"/>
      <c r="T333" s="300"/>
      <c r="U333" s="300"/>
      <c r="V333" s="313"/>
      <c r="W333" s="300"/>
      <c r="X333" s="313"/>
      <c r="Y333" s="300"/>
      <c r="Z333" s="300"/>
    </row>
    <row r="334" spans="1:26" ht="13.2">
      <c r="A334" s="301"/>
      <c r="B334" s="301"/>
      <c r="C334" s="301"/>
      <c r="D334" s="301"/>
      <c r="E334" s="300"/>
      <c r="F334" s="300"/>
      <c r="G334" s="300"/>
      <c r="H334" s="300"/>
      <c r="I334" s="300"/>
      <c r="J334" s="300"/>
      <c r="K334" s="300"/>
      <c r="L334" s="300"/>
      <c r="M334" s="300"/>
      <c r="N334" s="313"/>
      <c r="O334" s="300"/>
      <c r="P334" s="300"/>
      <c r="Q334" s="300"/>
      <c r="R334" s="300"/>
      <c r="S334" s="300"/>
      <c r="T334" s="300"/>
      <c r="U334" s="300"/>
      <c r="V334" s="313"/>
      <c r="W334" s="300"/>
      <c r="X334" s="313"/>
      <c r="Y334" s="300"/>
      <c r="Z334" s="300"/>
    </row>
    <row r="335" spans="1:26" ht="13.2">
      <c r="A335" s="301"/>
      <c r="B335" s="301"/>
      <c r="C335" s="301"/>
      <c r="D335" s="301"/>
      <c r="E335" s="300"/>
      <c r="F335" s="300"/>
      <c r="G335" s="300"/>
      <c r="H335" s="300"/>
      <c r="I335" s="300"/>
      <c r="J335" s="300"/>
      <c r="K335" s="300"/>
      <c r="L335" s="300"/>
      <c r="M335" s="300"/>
      <c r="N335" s="313"/>
      <c r="O335" s="300"/>
      <c r="P335" s="300"/>
      <c r="Q335" s="300"/>
      <c r="R335" s="300"/>
      <c r="S335" s="300"/>
      <c r="T335" s="300"/>
      <c r="U335" s="300"/>
      <c r="V335" s="313"/>
      <c r="W335" s="300"/>
      <c r="X335" s="313"/>
      <c r="Y335" s="300"/>
      <c r="Z335" s="300"/>
    </row>
    <row r="336" spans="1:26" ht="13.2">
      <c r="A336" s="301"/>
      <c r="B336" s="301"/>
      <c r="C336" s="301"/>
      <c r="D336" s="301"/>
      <c r="E336" s="300"/>
      <c r="F336" s="300"/>
      <c r="G336" s="300"/>
      <c r="H336" s="300"/>
      <c r="I336" s="300"/>
      <c r="J336" s="300"/>
      <c r="K336" s="300"/>
      <c r="L336" s="300"/>
      <c r="M336" s="300"/>
      <c r="N336" s="313"/>
      <c r="O336" s="300"/>
      <c r="P336" s="300"/>
      <c r="Q336" s="300"/>
      <c r="R336" s="300"/>
      <c r="S336" s="300"/>
      <c r="T336" s="300"/>
      <c r="U336" s="300"/>
      <c r="V336" s="313"/>
      <c r="W336" s="300"/>
      <c r="X336" s="313"/>
      <c r="Y336" s="300"/>
      <c r="Z336" s="300"/>
    </row>
    <row r="337" spans="1:26" ht="13.2">
      <c r="A337" s="301"/>
      <c r="B337" s="301"/>
      <c r="C337" s="301"/>
      <c r="D337" s="301"/>
      <c r="E337" s="300"/>
      <c r="F337" s="300"/>
      <c r="G337" s="300"/>
      <c r="H337" s="300"/>
      <c r="I337" s="300"/>
      <c r="J337" s="300"/>
      <c r="K337" s="300"/>
      <c r="L337" s="300"/>
      <c r="M337" s="300"/>
      <c r="N337" s="313"/>
      <c r="O337" s="300"/>
      <c r="P337" s="300"/>
      <c r="Q337" s="300"/>
      <c r="R337" s="300"/>
      <c r="S337" s="300"/>
      <c r="T337" s="300"/>
      <c r="U337" s="300"/>
      <c r="V337" s="313"/>
      <c r="W337" s="300"/>
      <c r="X337" s="313"/>
      <c r="Y337" s="300"/>
      <c r="Z337" s="300"/>
    </row>
    <row r="338" spans="1:26" ht="13.2">
      <c r="A338" s="301"/>
      <c r="B338" s="301"/>
      <c r="C338" s="301"/>
      <c r="D338" s="301"/>
      <c r="E338" s="300"/>
      <c r="F338" s="300"/>
      <c r="G338" s="300"/>
      <c r="H338" s="300"/>
      <c r="I338" s="300"/>
      <c r="J338" s="300"/>
      <c r="K338" s="300"/>
      <c r="L338" s="300"/>
      <c r="M338" s="300"/>
      <c r="N338" s="313"/>
      <c r="O338" s="300"/>
      <c r="P338" s="300"/>
      <c r="Q338" s="300"/>
      <c r="R338" s="300"/>
      <c r="S338" s="300"/>
      <c r="T338" s="300"/>
      <c r="U338" s="300"/>
      <c r="V338" s="313"/>
      <c r="W338" s="300"/>
      <c r="X338" s="313"/>
      <c r="Y338" s="300"/>
      <c r="Z338" s="300"/>
    </row>
    <row r="339" spans="1:26" ht="13.2">
      <c r="A339" s="301"/>
      <c r="B339" s="301"/>
      <c r="C339" s="301"/>
      <c r="D339" s="301"/>
      <c r="E339" s="300"/>
      <c r="F339" s="300"/>
      <c r="G339" s="300"/>
      <c r="H339" s="300"/>
      <c r="I339" s="300"/>
      <c r="J339" s="300"/>
      <c r="K339" s="300"/>
      <c r="L339" s="300"/>
      <c r="M339" s="300"/>
      <c r="N339" s="313"/>
      <c r="O339" s="300"/>
      <c r="P339" s="300"/>
      <c r="Q339" s="300"/>
      <c r="R339" s="300"/>
      <c r="S339" s="300"/>
      <c r="T339" s="300"/>
      <c r="U339" s="300"/>
      <c r="V339" s="313"/>
      <c r="W339" s="300"/>
      <c r="X339" s="313"/>
      <c r="Y339" s="300"/>
      <c r="Z339" s="300"/>
    </row>
    <row r="340" spans="1:26" ht="13.2">
      <c r="A340" s="301"/>
      <c r="B340" s="301"/>
      <c r="C340" s="301"/>
      <c r="D340" s="301"/>
      <c r="E340" s="300"/>
      <c r="F340" s="300"/>
      <c r="G340" s="300"/>
      <c r="H340" s="300"/>
      <c r="I340" s="300"/>
      <c r="J340" s="300"/>
      <c r="K340" s="300"/>
      <c r="L340" s="300"/>
      <c r="M340" s="300"/>
      <c r="N340" s="313"/>
      <c r="O340" s="300"/>
      <c r="P340" s="300"/>
      <c r="Q340" s="300"/>
      <c r="R340" s="300"/>
      <c r="S340" s="300"/>
      <c r="T340" s="300"/>
      <c r="U340" s="300"/>
      <c r="V340" s="313"/>
      <c r="W340" s="300"/>
      <c r="X340" s="313"/>
      <c r="Y340" s="300"/>
      <c r="Z340" s="300"/>
    </row>
    <row r="341" spans="1:26" ht="13.2">
      <c r="A341" s="301"/>
      <c r="B341" s="301"/>
      <c r="C341" s="301"/>
      <c r="D341" s="301"/>
      <c r="E341" s="300"/>
      <c r="F341" s="300"/>
      <c r="G341" s="300"/>
      <c r="H341" s="300"/>
      <c r="I341" s="300"/>
      <c r="J341" s="300"/>
      <c r="K341" s="300"/>
      <c r="L341" s="300"/>
      <c r="M341" s="300"/>
      <c r="N341" s="313"/>
      <c r="O341" s="300"/>
      <c r="P341" s="300"/>
      <c r="Q341" s="300"/>
      <c r="R341" s="300"/>
      <c r="S341" s="300"/>
      <c r="T341" s="300"/>
      <c r="U341" s="300"/>
      <c r="V341" s="313"/>
      <c r="W341" s="300"/>
      <c r="X341" s="313"/>
      <c r="Y341" s="300"/>
      <c r="Z341" s="300"/>
    </row>
    <row r="342" spans="1:26" ht="13.2">
      <c r="A342" s="301"/>
      <c r="B342" s="301"/>
      <c r="C342" s="301"/>
      <c r="D342" s="301"/>
      <c r="E342" s="300"/>
      <c r="F342" s="300"/>
      <c r="G342" s="300"/>
      <c r="H342" s="300"/>
      <c r="I342" s="300"/>
      <c r="J342" s="300"/>
      <c r="K342" s="300"/>
      <c r="L342" s="300"/>
      <c r="M342" s="300"/>
      <c r="N342" s="313"/>
      <c r="O342" s="300"/>
      <c r="P342" s="300"/>
      <c r="Q342" s="300"/>
      <c r="R342" s="300"/>
      <c r="S342" s="300"/>
      <c r="T342" s="300"/>
      <c r="U342" s="300"/>
      <c r="V342" s="313"/>
      <c r="W342" s="300"/>
      <c r="X342" s="313"/>
      <c r="Y342" s="300"/>
      <c r="Z342" s="300"/>
    </row>
    <row r="343" spans="1:26" ht="13.2">
      <c r="A343" s="301"/>
      <c r="B343" s="301"/>
      <c r="C343" s="301"/>
      <c r="D343" s="301"/>
      <c r="E343" s="300"/>
      <c r="F343" s="300"/>
      <c r="G343" s="300"/>
      <c r="H343" s="300"/>
      <c r="I343" s="300"/>
      <c r="J343" s="300"/>
      <c r="K343" s="300"/>
      <c r="L343" s="300"/>
      <c r="M343" s="300"/>
      <c r="N343" s="313"/>
      <c r="O343" s="300"/>
      <c r="P343" s="300"/>
      <c r="Q343" s="300"/>
      <c r="R343" s="300"/>
      <c r="S343" s="300"/>
      <c r="T343" s="300"/>
      <c r="U343" s="300"/>
      <c r="V343" s="313"/>
      <c r="W343" s="300"/>
      <c r="X343" s="313"/>
      <c r="Y343" s="300"/>
      <c r="Z343" s="300"/>
    </row>
    <row r="344" spans="1:26" ht="13.2">
      <c r="A344" s="301"/>
      <c r="B344" s="301"/>
      <c r="C344" s="301"/>
      <c r="D344" s="301"/>
      <c r="E344" s="300"/>
      <c r="F344" s="300"/>
      <c r="G344" s="300"/>
      <c r="H344" s="300"/>
      <c r="I344" s="300"/>
      <c r="J344" s="300"/>
      <c r="K344" s="300"/>
      <c r="L344" s="300"/>
      <c r="M344" s="300"/>
      <c r="N344" s="313"/>
      <c r="O344" s="300"/>
      <c r="P344" s="300"/>
      <c r="Q344" s="300"/>
      <c r="R344" s="300"/>
      <c r="S344" s="300"/>
      <c r="T344" s="300"/>
      <c r="U344" s="300"/>
      <c r="V344" s="313"/>
      <c r="W344" s="300"/>
      <c r="X344" s="313"/>
      <c r="Y344" s="300"/>
      <c r="Z344" s="300"/>
    </row>
    <row r="345" spans="1:26" ht="13.2">
      <c r="A345" s="301"/>
      <c r="B345" s="301"/>
      <c r="C345" s="301"/>
      <c r="D345" s="301"/>
      <c r="E345" s="300"/>
      <c r="F345" s="300"/>
      <c r="G345" s="300"/>
      <c r="H345" s="300"/>
      <c r="I345" s="300"/>
      <c r="J345" s="300"/>
      <c r="K345" s="300"/>
      <c r="L345" s="300"/>
      <c r="M345" s="300"/>
      <c r="N345" s="313"/>
      <c r="O345" s="300"/>
      <c r="P345" s="300"/>
      <c r="Q345" s="300"/>
      <c r="R345" s="300"/>
      <c r="S345" s="300"/>
      <c r="T345" s="300"/>
      <c r="U345" s="300"/>
      <c r="V345" s="313"/>
      <c r="W345" s="300"/>
      <c r="X345" s="313"/>
      <c r="Y345" s="300"/>
      <c r="Z345" s="300"/>
    </row>
    <row r="346" spans="1:26" ht="13.2">
      <c r="A346" s="301"/>
      <c r="B346" s="301"/>
      <c r="C346" s="301"/>
      <c r="D346" s="301"/>
      <c r="E346" s="300"/>
      <c r="F346" s="300"/>
      <c r="G346" s="300"/>
      <c r="H346" s="300"/>
      <c r="I346" s="300"/>
      <c r="J346" s="300"/>
      <c r="K346" s="300"/>
      <c r="L346" s="300"/>
      <c r="M346" s="300"/>
      <c r="N346" s="313"/>
      <c r="O346" s="300"/>
      <c r="P346" s="300"/>
      <c r="Q346" s="300"/>
      <c r="R346" s="300"/>
      <c r="S346" s="300"/>
      <c r="T346" s="300"/>
      <c r="U346" s="300"/>
      <c r="V346" s="313"/>
      <c r="W346" s="300"/>
      <c r="X346" s="313"/>
      <c r="Y346" s="300"/>
      <c r="Z346" s="300"/>
    </row>
    <row r="347" spans="1:26" ht="13.2">
      <c r="A347" s="301"/>
      <c r="B347" s="301"/>
      <c r="C347" s="301"/>
      <c r="D347" s="301"/>
      <c r="E347" s="300"/>
      <c r="F347" s="300"/>
      <c r="G347" s="300"/>
      <c r="H347" s="300"/>
      <c r="I347" s="300"/>
      <c r="J347" s="300"/>
      <c r="K347" s="300"/>
      <c r="L347" s="300"/>
      <c r="M347" s="300"/>
      <c r="N347" s="313"/>
      <c r="O347" s="300"/>
      <c r="P347" s="300"/>
      <c r="Q347" s="300"/>
      <c r="R347" s="300"/>
      <c r="S347" s="300"/>
      <c r="T347" s="300"/>
      <c r="U347" s="300"/>
      <c r="V347" s="313"/>
      <c r="W347" s="300"/>
      <c r="X347" s="313"/>
      <c r="Y347" s="300"/>
      <c r="Z347" s="300"/>
    </row>
    <row r="348" spans="1:26" ht="13.2">
      <c r="A348" s="301"/>
      <c r="B348" s="301"/>
      <c r="C348" s="301"/>
      <c r="D348" s="301"/>
      <c r="E348" s="300"/>
      <c r="F348" s="300"/>
      <c r="G348" s="300"/>
      <c r="H348" s="300"/>
      <c r="I348" s="300"/>
      <c r="J348" s="300"/>
      <c r="K348" s="300"/>
      <c r="L348" s="300"/>
      <c r="M348" s="300"/>
      <c r="N348" s="313"/>
      <c r="O348" s="300"/>
      <c r="P348" s="300"/>
      <c r="Q348" s="300"/>
      <c r="R348" s="300"/>
      <c r="S348" s="300"/>
      <c r="T348" s="300"/>
      <c r="U348" s="300"/>
      <c r="V348" s="313"/>
      <c r="W348" s="300"/>
      <c r="X348" s="313"/>
      <c r="Y348" s="300"/>
      <c r="Z348" s="300"/>
    </row>
    <row r="349" spans="1:26" ht="13.2">
      <c r="A349" s="301"/>
      <c r="B349" s="301"/>
      <c r="C349" s="301"/>
      <c r="D349" s="301"/>
      <c r="E349" s="300"/>
      <c r="F349" s="300"/>
      <c r="G349" s="300"/>
      <c r="H349" s="300"/>
      <c r="I349" s="300"/>
      <c r="J349" s="300"/>
      <c r="K349" s="300"/>
      <c r="L349" s="300"/>
      <c r="M349" s="300"/>
      <c r="N349" s="313"/>
      <c r="O349" s="300"/>
      <c r="P349" s="300"/>
      <c r="Q349" s="300"/>
      <c r="R349" s="300"/>
      <c r="S349" s="300"/>
      <c r="T349" s="300"/>
      <c r="U349" s="300"/>
      <c r="V349" s="313"/>
      <c r="W349" s="300"/>
      <c r="X349" s="313"/>
      <c r="Y349" s="300"/>
      <c r="Z349" s="300"/>
    </row>
    <row r="350" spans="1:26" ht="13.2">
      <c r="A350" s="301"/>
      <c r="B350" s="301"/>
      <c r="C350" s="301"/>
      <c r="D350" s="301"/>
      <c r="E350" s="300"/>
      <c r="F350" s="300"/>
      <c r="G350" s="300"/>
      <c r="H350" s="300"/>
      <c r="I350" s="300"/>
      <c r="J350" s="300"/>
      <c r="K350" s="300"/>
      <c r="L350" s="300"/>
      <c r="M350" s="300"/>
      <c r="N350" s="313"/>
      <c r="O350" s="300"/>
      <c r="P350" s="300"/>
      <c r="Q350" s="300"/>
      <c r="R350" s="300"/>
      <c r="S350" s="300"/>
      <c r="T350" s="300"/>
      <c r="U350" s="300"/>
      <c r="V350" s="313"/>
      <c r="W350" s="300"/>
      <c r="X350" s="313"/>
      <c r="Y350" s="300"/>
      <c r="Z350" s="300"/>
    </row>
    <row r="351" spans="1:26" ht="13.2">
      <c r="A351" s="301"/>
      <c r="B351" s="301"/>
      <c r="C351" s="301"/>
      <c r="D351" s="301"/>
      <c r="E351" s="300"/>
      <c r="F351" s="300"/>
      <c r="G351" s="300"/>
      <c r="H351" s="300"/>
      <c r="I351" s="300"/>
      <c r="J351" s="300"/>
      <c r="K351" s="300"/>
      <c r="L351" s="300"/>
      <c r="M351" s="300"/>
      <c r="N351" s="313"/>
      <c r="O351" s="300"/>
      <c r="P351" s="300"/>
      <c r="Q351" s="300"/>
      <c r="R351" s="300"/>
      <c r="S351" s="300"/>
      <c r="T351" s="300"/>
      <c r="U351" s="300"/>
      <c r="V351" s="313"/>
      <c r="W351" s="300"/>
      <c r="X351" s="313"/>
      <c r="Y351" s="300"/>
      <c r="Z351" s="300"/>
    </row>
    <row r="352" spans="1:26" ht="13.2">
      <c r="A352" s="301"/>
      <c r="B352" s="301"/>
      <c r="C352" s="301"/>
      <c r="D352" s="301"/>
      <c r="E352" s="300"/>
      <c r="F352" s="300"/>
      <c r="G352" s="300"/>
      <c r="H352" s="300"/>
      <c r="I352" s="300"/>
      <c r="J352" s="300"/>
      <c r="K352" s="300"/>
      <c r="L352" s="300"/>
      <c r="M352" s="300"/>
      <c r="N352" s="313"/>
      <c r="O352" s="300"/>
      <c r="P352" s="300"/>
      <c r="Q352" s="300"/>
      <c r="R352" s="300"/>
      <c r="S352" s="300"/>
      <c r="T352" s="300"/>
      <c r="U352" s="300"/>
      <c r="V352" s="313"/>
      <c r="W352" s="300"/>
      <c r="X352" s="313"/>
      <c r="Y352" s="300"/>
      <c r="Z352" s="300"/>
    </row>
    <row r="353" spans="1:26" ht="13.2">
      <c r="A353" s="301"/>
      <c r="B353" s="301"/>
      <c r="C353" s="301"/>
      <c r="D353" s="301"/>
      <c r="E353" s="300"/>
      <c r="F353" s="300"/>
      <c r="G353" s="300"/>
      <c r="H353" s="300"/>
      <c r="I353" s="300"/>
      <c r="J353" s="300"/>
      <c r="K353" s="300"/>
      <c r="L353" s="300"/>
      <c r="M353" s="300"/>
      <c r="N353" s="313"/>
      <c r="O353" s="300"/>
      <c r="P353" s="300"/>
      <c r="Q353" s="300"/>
      <c r="R353" s="300"/>
      <c r="S353" s="300"/>
      <c r="T353" s="300"/>
      <c r="U353" s="300"/>
      <c r="V353" s="313"/>
      <c r="W353" s="300"/>
      <c r="X353" s="313"/>
      <c r="Y353" s="300"/>
      <c r="Z353" s="300"/>
    </row>
    <row r="354" spans="1:26" ht="13.2">
      <c r="A354" s="301"/>
      <c r="B354" s="301"/>
      <c r="C354" s="301"/>
      <c r="D354" s="301"/>
      <c r="E354" s="300"/>
      <c r="F354" s="300"/>
      <c r="G354" s="300"/>
      <c r="H354" s="300"/>
      <c r="I354" s="300"/>
      <c r="J354" s="300"/>
      <c r="K354" s="300"/>
      <c r="L354" s="300"/>
      <c r="M354" s="300"/>
      <c r="N354" s="313"/>
      <c r="O354" s="300"/>
      <c r="P354" s="300"/>
      <c r="Q354" s="300"/>
      <c r="R354" s="300"/>
      <c r="S354" s="300"/>
      <c r="T354" s="300"/>
      <c r="U354" s="300"/>
      <c r="V354" s="313"/>
      <c r="W354" s="300"/>
      <c r="X354" s="313"/>
      <c r="Y354" s="300"/>
      <c r="Z354" s="300"/>
    </row>
    <row r="355" spans="1:26" ht="13.2">
      <c r="A355" s="301"/>
      <c r="B355" s="301"/>
      <c r="C355" s="301"/>
      <c r="D355" s="301"/>
      <c r="E355" s="300"/>
      <c r="F355" s="300"/>
      <c r="G355" s="300"/>
      <c r="H355" s="300"/>
      <c r="I355" s="300"/>
      <c r="J355" s="300"/>
      <c r="K355" s="300"/>
      <c r="L355" s="300"/>
      <c r="M355" s="300"/>
      <c r="N355" s="313"/>
      <c r="O355" s="300"/>
      <c r="P355" s="300"/>
      <c r="Q355" s="300"/>
      <c r="R355" s="300"/>
      <c r="S355" s="300"/>
      <c r="T355" s="300"/>
      <c r="U355" s="300"/>
      <c r="V355" s="313"/>
      <c r="W355" s="300"/>
      <c r="X355" s="313"/>
      <c r="Y355" s="300"/>
      <c r="Z355" s="300"/>
    </row>
    <row r="356" spans="1:26" ht="13.2">
      <c r="A356" s="301"/>
      <c r="B356" s="301"/>
      <c r="C356" s="301"/>
      <c r="D356" s="301"/>
      <c r="E356" s="300"/>
      <c r="F356" s="300"/>
      <c r="G356" s="300"/>
      <c r="H356" s="300"/>
      <c r="I356" s="300"/>
      <c r="J356" s="300"/>
      <c r="K356" s="300"/>
      <c r="L356" s="300"/>
      <c r="M356" s="300"/>
      <c r="N356" s="313"/>
      <c r="O356" s="300"/>
      <c r="P356" s="300"/>
      <c r="Q356" s="300"/>
      <c r="R356" s="300"/>
      <c r="S356" s="300"/>
      <c r="T356" s="300"/>
      <c r="U356" s="300"/>
      <c r="V356" s="313"/>
      <c r="W356" s="300"/>
      <c r="X356" s="313"/>
      <c r="Y356" s="300"/>
      <c r="Z356" s="300"/>
    </row>
    <row r="357" spans="1:26" ht="13.2">
      <c r="A357" s="301"/>
      <c r="B357" s="301"/>
      <c r="C357" s="301"/>
      <c r="D357" s="301"/>
      <c r="E357" s="300"/>
      <c r="F357" s="300"/>
      <c r="G357" s="300"/>
      <c r="H357" s="300"/>
      <c r="I357" s="300"/>
      <c r="J357" s="300"/>
      <c r="K357" s="300"/>
      <c r="L357" s="300"/>
      <c r="M357" s="300"/>
      <c r="N357" s="313"/>
      <c r="O357" s="300"/>
      <c r="P357" s="300"/>
      <c r="Q357" s="300"/>
      <c r="R357" s="300"/>
      <c r="S357" s="300"/>
      <c r="T357" s="300"/>
      <c r="U357" s="300"/>
      <c r="V357" s="313"/>
      <c r="W357" s="300"/>
      <c r="X357" s="313"/>
      <c r="Y357" s="300"/>
      <c r="Z357" s="300"/>
    </row>
    <row r="358" spans="1:26" ht="13.2">
      <c r="A358" s="301"/>
      <c r="B358" s="301"/>
      <c r="C358" s="301"/>
      <c r="D358" s="301"/>
      <c r="E358" s="300"/>
      <c r="F358" s="300"/>
      <c r="G358" s="300"/>
      <c r="H358" s="300"/>
      <c r="I358" s="300"/>
      <c r="J358" s="300"/>
      <c r="K358" s="300"/>
      <c r="L358" s="300"/>
      <c r="M358" s="300"/>
      <c r="N358" s="313"/>
      <c r="O358" s="300"/>
      <c r="P358" s="300"/>
      <c r="Q358" s="300"/>
      <c r="R358" s="300"/>
      <c r="S358" s="300"/>
      <c r="T358" s="300"/>
      <c r="U358" s="300"/>
      <c r="V358" s="313"/>
      <c r="W358" s="300"/>
      <c r="X358" s="313"/>
      <c r="Y358" s="300"/>
      <c r="Z358" s="300"/>
    </row>
    <row r="359" spans="1:26" ht="13.2">
      <c r="A359" s="301"/>
      <c r="B359" s="301"/>
      <c r="C359" s="301"/>
      <c r="D359" s="301"/>
      <c r="E359" s="300"/>
      <c r="F359" s="300"/>
      <c r="G359" s="300"/>
      <c r="H359" s="300"/>
      <c r="I359" s="300"/>
      <c r="J359" s="300"/>
      <c r="K359" s="300"/>
      <c r="L359" s="300"/>
      <c r="M359" s="300"/>
      <c r="N359" s="313"/>
      <c r="O359" s="300"/>
      <c r="P359" s="300"/>
      <c r="Q359" s="300"/>
      <c r="R359" s="300"/>
      <c r="S359" s="300"/>
      <c r="T359" s="300"/>
      <c r="U359" s="300"/>
      <c r="V359" s="313"/>
      <c r="W359" s="300"/>
      <c r="X359" s="313"/>
      <c r="Y359" s="300"/>
      <c r="Z359" s="300"/>
    </row>
    <row r="360" spans="1:26" ht="13.2">
      <c r="A360" s="301"/>
      <c r="B360" s="301"/>
      <c r="C360" s="301"/>
      <c r="D360" s="301"/>
      <c r="E360" s="300"/>
      <c r="F360" s="300"/>
      <c r="G360" s="300"/>
      <c r="H360" s="300"/>
      <c r="I360" s="300"/>
      <c r="J360" s="300"/>
      <c r="K360" s="300"/>
      <c r="L360" s="300"/>
      <c r="M360" s="300"/>
      <c r="N360" s="313"/>
      <c r="O360" s="300"/>
      <c r="P360" s="300"/>
      <c r="Q360" s="300"/>
      <c r="R360" s="300"/>
      <c r="S360" s="300"/>
      <c r="T360" s="300"/>
      <c r="U360" s="300"/>
      <c r="V360" s="313"/>
      <c r="W360" s="300"/>
      <c r="X360" s="313"/>
      <c r="Y360" s="300"/>
      <c r="Z360" s="300"/>
    </row>
    <row r="361" spans="1:26" ht="13.2">
      <c r="A361" s="301"/>
      <c r="B361" s="301"/>
      <c r="C361" s="301"/>
      <c r="D361" s="301"/>
      <c r="E361" s="300"/>
      <c r="F361" s="300"/>
      <c r="G361" s="300"/>
      <c r="H361" s="300"/>
      <c r="I361" s="300"/>
      <c r="J361" s="300"/>
      <c r="K361" s="300"/>
      <c r="L361" s="300"/>
      <c r="M361" s="300"/>
      <c r="N361" s="313"/>
      <c r="O361" s="300"/>
      <c r="P361" s="300"/>
      <c r="Q361" s="300"/>
      <c r="R361" s="300"/>
      <c r="S361" s="300"/>
      <c r="T361" s="300"/>
      <c r="U361" s="300"/>
      <c r="V361" s="313"/>
      <c r="W361" s="300"/>
      <c r="X361" s="313"/>
      <c r="Y361" s="300"/>
      <c r="Z361" s="300"/>
    </row>
    <row r="362" spans="1:26" ht="13.2">
      <c r="A362" s="301"/>
      <c r="B362" s="301"/>
      <c r="C362" s="301"/>
      <c r="D362" s="301"/>
      <c r="E362" s="300"/>
      <c r="F362" s="300"/>
      <c r="G362" s="300"/>
      <c r="H362" s="300"/>
      <c r="I362" s="300"/>
      <c r="J362" s="300"/>
      <c r="K362" s="300"/>
      <c r="L362" s="300"/>
      <c r="M362" s="300"/>
      <c r="N362" s="313"/>
      <c r="O362" s="300"/>
      <c r="P362" s="300"/>
      <c r="Q362" s="300"/>
      <c r="R362" s="300"/>
      <c r="S362" s="300"/>
      <c r="T362" s="300"/>
      <c r="U362" s="300"/>
      <c r="V362" s="313"/>
      <c r="W362" s="300"/>
      <c r="X362" s="313"/>
      <c r="Y362" s="300"/>
      <c r="Z362" s="300"/>
    </row>
    <row r="363" spans="1:26" ht="13.2">
      <c r="A363" s="301"/>
      <c r="B363" s="301"/>
      <c r="C363" s="301"/>
      <c r="D363" s="301"/>
      <c r="E363" s="300"/>
      <c r="F363" s="300"/>
      <c r="G363" s="300"/>
      <c r="H363" s="300"/>
      <c r="I363" s="300"/>
      <c r="J363" s="300"/>
      <c r="K363" s="300"/>
      <c r="L363" s="300"/>
      <c r="M363" s="300"/>
      <c r="N363" s="313"/>
      <c r="O363" s="300"/>
      <c r="P363" s="300"/>
      <c r="Q363" s="300"/>
      <c r="R363" s="300"/>
      <c r="S363" s="300"/>
      <c r="T363" s="300"/>
      <c r="U363" s="300"/>
      <c r="V363" s="313"/>
      <c r="W363" s="300"/>
      <c r="X363" s="313"/>
      <c r="Y363" s="300"/>
      <c r="Z363" s="300"/>
    </row>
    <row r="364" spans="1:26" ht="13.2">
      <c r="A364" s="301"/>
      <c r="B364" s="301"/>
      <c r="C364" s="301"/>
      <c r="D364" s="301"/>
      <c r="E364" s="300"/>
      <c r="F364" s="300"/>
      <c r="G364" s="300"/>
      <c r="H364" s="300"/>
      <c r="I364" s="300"/>
      <c r="J364" s="300"/>
      <c r="K364" s="300"/>
      <c r="L364" s="300"/>
      <c r="M364" s="300"/>
      <c r="N364" s="313"/>
      <c r="O364" s="300"/>
      <c r="P364" s="300"/>
      <c r="Q364" s="300"/>
      <c r="R364" s="300"/>
      <c r="S364" s="300"/>
      <c r="T364" s="300"/>
      <c r="U364" s="300"/>
      <c r="V364" s="313"/>
      <c r="W364" s="300"/>
      <c r="X364" s="313"/>
      <c r="Y364" s="300"/>
      <c r="Z364" s="300"/>
    </row>
    <row r="365" spans="1:26" ht="13.2">
      <c r="A365" s="301"/>
      <c r="B365" s="301"/>
      <c r="C365" s="301"/>
      <c r="D365" s="301"/>
      <c r="E365" s="300"/>
      <c r="F365" s="300"/>
      <c r="G365" s="300"/>
      <c r="H365" s="300"/>
      <c r="I365" s="300"/>
      <c r="J365" s="300"/>
      <c r="K365" s="300"/>
      <c r="L365" s="300"/>
      <c r="M365" s="300"/>
      <c r="N365" s="313"/>
      <c r="O365" s="300"/>
      <c r="P365" s="300"/>
      <c r="Q365" s="300"/>
      <c r="R365" s="300"/>
      <c r="S365" s="300"/>
      <c r="T365" s="300"/>
      <c r="U365" s="300"/>
      <c r="V365" s="313"/>
      <c r="W365" s="300"/>
      <c r="X365" s="313"/>
      <c r="Y365" s="300"/>
      <c r="Z365" s="300"/>
    </row>
    <row r="366" spans="1:26" ht="13.2">
      <c r="A366" s="301"/>
      <c r="B366" s="301"/>
      <c r="C366" s="301"/>
      <c r="D366" s="301"/>
      <c r="E366" s="300"/>
      <c r="F366" s="300"/>
      <c r="G366" s="300"/>
      <c r="H366" s="300"/>
      <c r="I366" s="300"/>
      <c r="J366" s="300"/>
      <c r="K366" s="300"/>
      <c r="L366" s="300"/>
      <c r="M366" s="300"/>
      <c r="N366" s="313"/>
      <c r="O366" s="300"/>
      <c r="P366" s="300"/>
      <c r="Q366" s="300"/>
      <c r="R366" s="300"/>
      <c r="S366" s="300"/>
      <c r="T366" s="300"/>
      <c r="U366" s="300"/>
      <c r="V366" s="313"/>
      <c r="W366" s="300"/>
      <c r="X366" s="313"/>
      <c r="Y366" s="300"/>
      <c r="Z366" s="300"/>
    </row>
    <row r="367" spans="1:26" ht="13.2">
      <c r="A367" s="301"/>
      <c r="B367" s="301"/>
      <c r="C367" s="301"/>
      <c r="D367" s="301"/>
      <c r="E367" s="300"/>
      <c r="F367" s="300"/>
      <c r="G367" s="300"/>
      <c r="H367" s="300"/>
      <c r="I367" s="300"/>
      <c r="J367" s="300"/>
      <c r="K367" s="300"/>
      <c r="L367" s="300"/>
      <c r="M367" s="300"/>
      <c r="N367" s="313"/>
      <c r="O367" s="300"/>
      <c r="P367" s="300"/>
      <c r="Q367" s="300"/>
      <c r="R367" s="300"/>
      <c r="S367" s="300"/>
      <c r="T367" s="300"/>
      <c r="U367" s="300"/>
      <c r="V367" s="313"/>
      <c r="W367" s="300"/>
      <c r="X367" s="313"/>
      <c r="Y367" s="300"/>
      <c r="Z367" s="300"/>
    </row>
    <row r="368" spans="1:26" ht="13.2">
      <c r="A368" s="301"/>
      <c r="B368" s="301"/>
      <c r="C368" s="301"/>
      <c r="D368" s="301"/>
      <c r="E368" s="300"/>
      <c r="F368" s="300"/>
      <c r="G368" s="300"/>
      <c r="H368" s="300"/>
      <c r="I368" s="300"/>
      <c r="J368" s="300"/>
      <c r="K368" s="300"/>
      <c r="L368" s="300"/>
      <c r="M368" s="300"/>
      <c r="N368" s="313"/>
      <c r="O368" s="300"/>
      <c r="P368" s="300"/>
      <c r="Q368" s="300"/>
      <c r="R368" s="300"/>
      <c r="S368" s="300"/>
      <c r="T368" s="300"/>
      <c r="U368" s="300"/>
      <c r="V368" s="313"/>
      <c r="W368" s="300"/>
      <c r="X368" s="313"/>
      <c r="Y368" s="300"/>
      <c r="Z368" s="300"/>
    </row>
    <row r="369" spans="1:26" ht="13.2">
      <c r="A369" s="301"/>
      <c r="B369" s="301"/>
      <c r="C369" s="301"/>
      <c r="D369" s="301"/>
      <c r="E369" s="300"/>
      <c r="F369" s="300"/>
      <c r="G369" s="300"/>
      <c r="H369" s="300"/>
      <c r="I369" s="300"/>
      <c r="J369" s="300"/>
      <c r="K369" s="300"/>
      <c r="L369" s="300"/>
      <c r="M369" s="300"/>
      <c r="N369" s="313"/>
      <c r="O369" s="300"/>
      <c r="P369" s="300"/>
      <c r="Q369" s="300"/>
      <c r="R369" s="300"/>
      <c r="S369" s="300"/>
      <c r="T369" s="300"/>
      <c r="U369" s="300"/>
      <c r="V369" s="313"/>
      <c r="W369" s="300"/>
      <c r="X369" s="313"/>
      <c r="Y369" s="300"/>
      <c r="Z369" s="300"/>
    </row>
    <row r="370" spans="1:26" ht="13.2">
      <c r="A370" s="301"/>
      <c r="B370" s="301"/>
      <c r="C370" s="301"/>
      <c r="D370" s="301"/>
      <c r="E370" s="300"/>
      <c r="F370" s="300"/>
      <c r="G370" s="300"/>
      <c r="H370" s="300"/>
      <c r="I370" s="300"/>
      <c r="J370" s="300"/>
      <c r="K370" s="300"/>
      <c r="L370" s="300"/>
      <c r="M370" s="300"/>
      <c r="N370" s="313"/>
      <c r="O370" s="300"/>
      <c r="P370" s="300"/>
      <c r="Q370" s="300"/>
      <c r="R370" s="300"/>
      <c r="S370" s="300"/>
      <c r="T370" s="300"/>
      <c r="U370" s="300"/>
      <c r="V370" s="313"/>
      <c r="W370" s="300"/>
      <c r="X370" s="313"/>
      <c r="Y370" s="300"/>
      <c r="Z370" s="300"/>
    </row>
    <row r="371" spans="1:26" ht="13.2">
      <c r="A371" s="301"/>
      <c r="B371" s="301"/>
      <c r="C371" s="301"/>
      <c r="D371" s="301"/>
      <c r="E371" s="300"/>
      <c r="F371" s="300"/>
      <c r="G371" s="300"/>
      <c r="H371" s="300"/>
      <c r="I371" s="300"/>
      <c r="J371" s="300"/>
      <c r="K371" s="300"/>
      <c r="L371" s="300"/>
      <c r="M371" s="300"/>
      <c r="N371" s="313"/>
      <c r="O371" s="300"/>
      <c r="P371" s="300"/>
      <c r="Q371" s="300"/>
      <c r="R371" s="300"/>
      <c r="S371" s="300"/>
      <c r="T371" s="300"/>
      <c r="U371" s="300"/>
      <c r="V371" s="313"/>
      <c r="W371" s="300"/>
      <c r="X371" s="313"/>
      <c r="Y371" s="300"/>
      <c r="Z371" s="300"/>
    </row>
    <row r="372" spans="1:26" ht="13.2">
      <c r="A372" s="301"/>
      <c r="B372" s="301"/>
      <c r="C372" s="301"/>
      <c r="D372" s="301"/>
      <c r="E372" s="300"/>
      <c r="F372" s="300"/>
      <c r="G372" s="300"/>
      <c r="H372" s="300"/>
      <c r="I372" s="300"/>
      <c r="J372" s="300"/>
      <c r="K372" s="300"/>
      <c r="L372" s="300"/>
      <c r="M372" s="300"/>
      <c r="N372" s="313"/>
      <c r="O372" s="300"/>
      <c r="P372" s="300"/>
      <c r="Q372" s="300"/>
      <c r="R372" s="300"/>
      <c r="S372" s="300"/>
      <c r="T372" s="300"/>
      <c r="U372" s="300"/>
      <c r="V372" s="313"/>
      <c r="W372" s="300"/>
      <c r="X372" s="313"/>
      <c r="Y372" s="300"/>
      <c r="Z372" s="300"/>
    </row>
    <row r="373" spans="1:26" ht="13.2">
      <c r="A373" s="301"/>
      <c r="B373" s="301"/>
      <c r="C373" s="301"/>
      <c r="D373" s="301"/>
      <c r="E373" s="300"/>
      <c r="F373" s="300"/>
      <c r="G373" s="300"/>
      <c r="H373" s="300"/>
      <c r="I373" s="300"/>
      <c r="J373" s="300"/>
      <c r="K373" s="300"/>
      <c r="L373" s="300"/>
      <c r="M373" s="300"/>
      <c r="N373" s="313"/>
      <c r="O373" s="300"/>
      <c r="P373" s="300"/>
      <c r="Q373" s="300"/>
      <c r="R373" s="300"/>
      <c r="S373" s="300"/>
      <c r="T373" s="300"/>
      <c r="U373" s="300"/>
      <c r="V373" s="313"/>
      <c r="W373" s="300"/>
      <c r="X373" s="313"/>
      <c r="Y373" s="300"/>
      <c r="Z373" s="300"/>
    </row>
    <row r="374" spans="1:26" ht="13.2">
      <c r="A374" s="301"/>
      <c r="B374" s="301"/>
      <c r="C374" s="301"/>
      <c r="D374" s="301"/>
      <c r="E374" s="300"/>
      <c r="F374" s="300"/>
      <c r="G374" s="300"/>
      <c r="H374" s="300"/>
      <c r="I374" s="300"/>
      <c r="J374" s="300"/>
      <c r="K374" s="300"/>
      <c r="L374" s="300"/>
      <c r="M374" s="300"/>
      <c r="N374" s="313"/>
      <c r="O374" s="300"/>
      <c r="P374" s="300"/>
      <c r="Q374" s="300"/>
      <c r="R374" s="300"/>
      <c r="S374" s="300"/>
      <c r="T374" s="300"/>
      <c r="U374" s="300"/>
      <c r="V374" s="313"/>
      <c r="W374" s="300"/>
      <c r="X374" s="313"/>
      <c r="Y374" s="300"/>
      <c r="Z374" s="300"/>
    </row>
    <row r="375" spans="1:26" ht="13.2">
      <c r="A375" s="301"/>
      <c r="B375" s="301"/>
      <c r="C375" s="301"/>
      <c r="D375" s="301"/>
      <c r="E375" s="300"/>
      <c r="F375" s="300"/>
      <c r="G375" s="300"/>
      <c r="H375" s="300"/>
      <c r="I375" s="300"/>
      <c r="J375" s="300"/>
      <c r="K375" s="300"/>
      <c r="L375" s="300"/>
      <c r="M375" s="300"/>
      <c r="N375" s="313"/>
      <c r="O375" s="300"/>
      <c r="P375" s="300"/>
      <c r="Q375" s="300"/>
      <c r="R375" s="300"/>
      <c r="S375" s="300"/>
      <c r="T375" s="300"/>
      <c r="U375" s="300"/>
      <c r="V375" s="313"/>
      <c r="W375" s="300"/>
      <c r="X375" s="313"/>
      <c r="Y375" s="300"/>
      <c r="Z375" s="300"/>
    </row>
    <row r="376" spans="1:26" ht="13.2">
      <c r="A376" s="301"/>
      <c r="B376" s="301"/>
      <c r="C376" s="301"/>
      <c r="D376" s="301"/>
      <c r="E376" s="300"/>
      <c r="F376" s="300"/>
      <c r="G376" s="300"/>
      <c r="H376" s="300"/>
      <c r="I376" s="300"/>
      <c r="J376" s="300"/>
      <c r="K376" s="300"/>
      <c r="L376" s="300"/>
      <c r="M376" s="300"/>
      <c r="N376" s="313"/>
      <c r="O376" s="300"/>
      <c r="P376" s="300"/>
      <c r="Q376" s="300"/>
      <c r="R376" s="300"/>
      <c r="S376" s="300"/>
      <c r="T376" s="300"/>
      <c r="U376" s="300"/>
      <c r="V376" s="313"/>
      <c r="W376" s="300"/>
      <c r="X376" s="313"/>
      <c r="Y376" s="300"/>
      <c r="Z376" s="300"/>
    </row>
    <row r="377" spans="1:26" ht="13.2">
      <c r="A377" s="301"/>
      <c r="B377" s="301"/>
      <c r="C377" s="301"/>
      <c r="D377" s="301"/>
      <c r="E377" s="300"/>
      <c r="F377" s="300"/>
      <c r="G377" s="300"/>
      <c r="H377" s="300"/>
      <c r="I377" s="300"/>
      <c r="J377" s="300"/>
      <c r="K377" s="300"/>
      <c r="L377" s="300"/>
      <c r="M377" s="300"/>
      <c r="N377" s="313"/>
      <c r="O377" s="300"/>
      <c r="P377" s="300"/>
      <c r="Q377" s="300"/>
      <c r="R377" s="300"/>
      <c r="S377" s="300"/>
      <c r="T377" s="300"/>
      <c r="U377" s="300"/>
      <c r="V377" s="313"/>
      <c r="W377" s="300"/>
      <c r="X377" s="313"/>
      <c r="Y377" s="300"/>
      <c r="Z377" s="300"/>
    </row>
    <row r="378" spans="1:26" ht="13.2">
      <c r="A378" s="301"/>
      <c r="B378" s="301"/>
      <c r="C378" s="301"/>
      <c r="D378" s="301"/>
      <c r="E378" s="300"/>
      <c r="F378" s="300"/>
      <c r="G378" s="300"/>
      <c r="H378" s="300"/>
      <c r="I378" s="300"/>
      <c r="J378" s="300"/>
      <c r="K378" s="300"/>
      <c r="L378" s="300"/>
      <c r="M378" s="300"/>
      <c r="N378" s="313"/>
      <c r="O378" s="300"/>
      <c r="P378" s="300"/>
      <c r="Q378" s="300"/>
      <c r="R378" s="300"/>
      <c r="S378" s="300"/>
      <c r="T378" s="300"/>
      <c r="U378" s="300"/>
      <c r="V378" s="313"/>
      <c r="W378" s="300"/>
      <c r="X378" s="313"/>
      <c r="Y378" s="300"/>
      <c r="Z378" s="300"/>
    </row>
    <row r="379" spans="1:26" ht="13.2">
      <c r="A379" s="301"/>
      <c r="B379" s="301"/>
      <c r="C379" s="301"/>
      <c r="D379" s="301"/>
      <c r="E379" s="300"/>
      <c r="F379" s="300"/>
      <c r="G379" s="300"/>
      <c r="H379" s="300"/>
      <c r="I379" s="300"/>
      <c r="J379" s="300"/>
      <c r="K379" s="300"/>
      <c r="L379" s="300"/>
      <c r="M379" s="300"/>
      <c r="N379" s="313"/>
      <c r="O379" s="300"/>
      <c r="P379" s="300"/>
      <c r="Q379" s="300"/>
      <c r="R379" s="300"/>
      <c r="S379" s="300"/>
      <c r="T379" s="300"/>
      <c r="U379" s="300"/>
      <c r="V379" s="313"/>
      <c r="W379" s="300"/>
      <c r="X379" s="313"/>
      <c r="Y379" s="300"/>
      <c r="Z379" s="300"/>
    </row>
    <row r="380" spans="1:26" ht="13.2">
      <c r="A380" s="301"/>
      <c r="B380" s="301"/>
      <c r="C380" s="301"/>
      <c r="D380" s="301"/>
      <c r="E380" s="300"/>
      <c r="F380" s="300"/>
      <c r="G380" s="300"/>
      <c r="H380" s="300"/>
      <c r="I380" s="300"/>
      <c r="J380" s="300"/>
      <c r="K380" s="300"/>
      <c r="L380" s="300"/>
      <c r="M380" s="300"/>
      <c r="N380" s="313"/>
      <c r="O380" s="300"/>
      <c r="P380" s="300"/>
      <c r="Q380" s="300"/>
      <c r="R380" s="300"/>
      <c r="S380" s="300"/>
      <c r="T380" s="300"/>
      <c r="U380" s="300"/>
      <c r="V380" s="313"/>
      <c r="W380" s="300"/>
      <c r="X380" s="313"/>
      <c r="Y380" s="300"/>
      <c r="Z380" s="300"/>
    </row>
    <row r="381" spans="1:26" ht="13.2">
      <c r="A381" s="301"/>
      <c r="B381" s="301"/>
      <c r="C381" s="301"/>
      <c r="D381" s="301"/>
      <c r="E381" s="300"/>
      <c r="F381" s="300"/>
      <c r="G381" s="300"/>
      <c r="H381" s="300"/>
      <c r="I381" s="300"/>
      <c r="J381" s="300"/>
      <c r="K381" s="300"/>
      <c r="L381" s="300"/>
      <c r="M381" s="300"/>
      <c r="N381" s="313"/>
      <c r="O381" s="300"/>
      <c r="P381" s="300"/>
      <c r="Q381" s="300"/>
      <c r="R381" s="300"/>
      <c r="S381" s="300"/>
      <c r="T381" s="300"/>
      <c r="U381" s="300"/>
      <c r="V381" s="313"/>
      <c r="W381" s="300"/>
      <c r="X381" s="313"/>
      <c r="Y381" s="300"/>
      <c r="Z381" s="300"/>
    </row>
    <row r="382" spans="1:26" ht="13.2">
      <c r="A382" s="301"/>
      <c r="B382" s="301"/>
      <c r="C382" s="301"/>
      <c r="D382" s="301"/>
      <c r="E382" s="300"/>
      <c r="F382" s="300"/>
      <c r="G382" s="300"/>
      <c r="H382" s="300"/>
      <c r="I382" s="300"/>
      <c r="J382" s="300"/>
      <c r="K382" s="300"/>
      <c r="L382" s="300"/>
      <c r="M382" s="300"/>
      <c r="N382" s="313"/>
      <c r="O382" s="300"/>
      <c r="P382" s="300"/>
      <c r="Q382" s="300"/>
      <c r="R382" s="300"/>
      <c r="S382" s="300"/>
      <c r="T382" s="300"/>
      <c r="U382" s="300"/>
      <c r="V382" s="313"/>
      <c r="W382" s="300"/>
      <c r="X382" s="313"/>
      <c r="Y382" s="300"/>
      <c r="Z382" s="300"/>
    </row>
    <row r="383" spans="1:26" ht="13.2">
      <c r="A383" s="301"/>
      <c r="B383" s="301"/>
      <c r="C383" s="301"/>
      <c r="D383" s="301"/>
      <c r="E383" s="300"/>
      <c r="F383" s="300"/>
      <c r="G383" s="300"/>
      <c r="H383" s="300"/>
      <c r="I383" s="300"/>
      <c r="J383" s="300"/>
      <c r="K383" s="300"/>
      <c r="L383" s="300"/>
      <c r="M383" s="300"/>
      <c r="N383" s="313"/>
      <c r="O383" s="300"/>
      <c r="P383" s="300"/>
      <c r="Q383" s="300"/>
      <c r="R383" s="300"/>
      <c r="S383" s="300"/>
      <c r="T383" s="300"/>
      <c r="U383" s="300"/>
      <c r="V383" s="313"/>
      <c r="W383" s="300"/>
      <c r="X383" s="313"/>
      <c r="Y383" s="300"/>
      <c r="Z383" s="300"/>
    </row>
    <row r="384" spans="1:26" ht="13.2">
      <c r="A384" s="301"/>
      <c r="B384" s="301"/>
      <c r="C384" s="301"/>
      <c r="D384" s="301"/>
      <c r="E384" s="300"/>
      <c r="F384" s="300"/>
      <c r="G384" s="300"/>
      <c r="H384" s="300"/>
      <c r="I384" s="300"/>
      <c r="J384" s="300"/>
      <c r="K384" s="300"/>
      <c r="L384" s="300"/>
      <c r="M384" s="300"/>
      <c r="N384" s="313"/>
      <c r="O384" s="300"/>
      <c r="P384" s="300"/>
      <c r="Q384" s="300"/>
      <c r="R384" s="300"/>
      <c r="S384" s="300"/>
      <c r="T384" s="300"/>
      <c r="U384" s="300"/>
      <c r="V384" s="313"/>
      <c r="W384" s="300"/>
      <c r="X384" s="313"/>
      <c r="Y384" s="300"/>
      <c r="Z384" s="300"/>
    </row>
    <row r="385" spans="1:26" ht="13.2">
      <c r="A385" s="301"/>
      <c r="B385" s="301"/>
      <c r="C385" s="301"/>
      <c r="D385" s="301"/>
      <c r="E385" s="300"/>
      <c r="F385" s="300"/>
      <c r="G385" s="300"/>
      <c r="H385" s="300"/>
      <c r="I385" s="300"/>
      <c r="J385" s="300"/>
      <c r="K385" s="300"/>
      <c r="L385" s="300"/>
      <c r="M385" s="300"/>
      <c r="N385" s="313"/>
      <c r="O385" s="300"/>
      <c r="P385" s="300"/>
      <c r="Q385" s="300"/>
      <c r="R385" s="300"/>
      <c r="S385" s="300"/>
      <c r="T385" s="300"/>
      <c r="U385" s="300"/>
      <c r="V385" s="313"/>
      <c r="W385" s="300"/>
      <c r="X385" s="313"/>
      <c r="Y385" s="300"/>
      <c r="Z385" s="300"/>
    </row>
    <row r="386" spans="1:26" ht="13.2">
      <c r="A386" s="301"/>
      <c r="B386" s="301"/>
      <c r="C386" s="301"/>
      <c r="D386" s="301"/>
      <c r="E386" s="300"/>
      <c r="F386" s="300"/>
      <c r="G386" s="300"/>
      <c r="H386" s="300"/>
      <c r="I386" s="300"/>
      <c r="J386" s="300"/>
      <c r="K386" s="300"/>
      <c r="L386" s="300"/>
      <c r="M386" s="300"/>
      <c r="N386" s="313"/>
      <c r="O386" s="300"/>
      <c r="P386" s="300"/>
      <c r="Q386" s="300"/>
      <c r="R386" s="300"/>
      <c r="S386" s="300"/>
      <c r="T386" s="300"/>
      <c r="U386" s="300"/>
      <c r="V386" s="313"/>
      <c r="W386" s="300"/>
      <c r="X386" s="313"/>
      <c r="Y386" s="300"/>
      <c r="Z386" s="300"/>
    </row>
    <row r="387" spans="1:26" ht="13.2">
      <c r="A387" s="301"/>
      <c r="B387" s="301"/>
      <c r="C387" s="301"/>
      <c r="D387" s="301"/>
      <c r="E387" s="300"/>
      <c r="F387" s="300"/>
      <c r="G387" s="300"/>
      <c r="H387" s="300"/>
      <c r="I387" s="300"/>
      <c r="J387" s="300"/>
      <c r="K387" s="300"/>
      <c r="L387" s="300"/>
      <c r="M387" s="300"/>
      <c r="N387" s="313"/>
      <c r="O387" s="300"/>
      <c r="P387" s="300"/>
      <c r="Q387" s="300"/>
      <c r="R387" s="300"/>
      <c r="S387" s="300"/>
      <c r="T387" s="300"/>
      <c r="U387" s="300"/>
      <c r="V387" s="313"/>
      <c r="W387" s="300"/>
      <c r="X387" s="313"/>
      <c r="Y387" s="300"/>
      <c r="Z387" s="300"/>
    </row>
    <row r="388" spans="1:26" ht="13.2">
      <c r="A388" s="301"/>
      <c r="B388" s="301"/>
      <c r="C388" s="301"/>
      <c r="D388" s="301"/>
      <c r="E388" s="300"/>
      <c r="F388" s="300"/>
      <c r="G388" s="300"/>
      <c r="H388" s="300"/>
      <c r="I388" s="300"/>
      <c r="J388" s="300"/>
      <c r="K388" s="300"/>
      <c r="L388" s="300"/>
      <c r="M388" s="300"/>
      <c r="N388" s="313"/>
      <c r="O388" s="300"/>
      <c r="P388" s="300"/>
      <c r="Q388" s="300"/>
      <c r="R388" s="300"/>
      <c r="S388" s="300"/>
      <c r="T388" s="300"/>
      <c r="U388" s="300"/>
      <c r="V388" s="313"/>
      <c r="W388" s="300"/>
      <c r="X388" s="313"/>
      <c r="Y388" s="300"/>
      <c r="Z388" s="300"/>
    </row>
    <row r="389" spans="1:26" ht="13.2">
      <c r="A389" s="301"/>
      <c r="B389" s="301"/>
      <c r="C389" s="301"/>
      <c r="D389" s="301"/>
      <c r="E389" s="300"/>
      <c r="F389" s="300"/>
      <c r="G389" s="300"/>
      <c r="H389" s="300"/>
      <c r="I389" s="300"/>
      <c r="J389" s="300"/>
      <c r="K389" s="300"/>
      <c r="L389" s="300"/>
      <c r="M389" s="300"/>
      <c r="N389" s="313"/>
      <c r="O389" s="300"/>
      <c r="P389" s="300"/>
      <c r="Q389" s="300"/>
      <c r="R389" s="300"/>
      <c r="S389" s="300"/>
      <c r="T389" s="300"/>
      <c r="U389" s="300"/>
      <c r="V389" s="313"/>
      <c r="W389" s="300"/>
      <c r="X389" s="313"/>
      <c r="Y389" s="300"/>
      <c r="Z389" s="300"/>
    </row>
    <row r="390" spans="1:26" ht="13.2">
      <c r="A390" s="301"/>
      <c r="B390" s="301"/>
      <c r="C390" s="301"/>
      <c r="D390" s="301"/>
      <c r="E390" s="300"/>
      <c r="F390" s="300"/>
      <c r="G390" s="300"/>
      <c r="H390" s="300"/>
      <c r="I390" s="300"/>
      <c r="J390" s="300"/>
      <c r="K390" s="300"/>
      <c r="L390" s="300"/>
      <c r="M390" s="300"/>
      <c r="N390" s="313"/>
      <c r="O390" s="300"/>
      <c r="P390" s="300"/>
      <c r="Q390" s="300"/>
      <c r="R390" s="300"/>
      <c r="S390" s="300"/>
      <c r="T390" s="300"/>
      <c r="U390" s="300"/>
      <c r="V390" s="313"/>
      <c r="W390" s="300"/>
      <c r="X390" s="313"/>
      <c r="Y390" s="300"/>
      <c r="Z390" s="300"/>
    </row>
    <row r="391" spans="1:26" ht="13.2">
      <c r="A391" s="301"/>
      <c r="B391" s="301"/>
      <c r="C391" s="301"/>
      <c r="D391" s="301"/>
      <c r="E391" s="300"/>
      <c r="F391" s="300"/>
      <c r="G391" s="300"/>
      <c r="H391" s="300"/>
      <c r="I391" s="300"/>
      <c r="J391" s="300"/>
      <c r="K391" s="300"/>
      <c r="L391" s="300"/>
      <c r="M391" s="300"/>
      <c r="N391" s="313"/>
      <c r="O391" s="300"/>
      <c r="P391" s="300"/>
      <c r="Q391" s="300"/>
      <c r="R391" s="300"/>
      <c r="S391" s="300"/>
      <c r="T391" s="300"/>
      <c r="U391" s="300"/>
      <c r="V391" s="313"/>
      <c r="W391" s="300"/>
      <c r="X391" s="313"/>
      <c r="Y391" s="300"/>
      <c r="Z391" s="300"/>
    </row>
    <row r="392" spans="1:26" ht="13.2">
      <c r="A392" s="301"/>
      <c r="B392" s="301"/>
      <c r="C392" s="301"/>
      <c r="D392" s="301"/>
      <c r="E392" s="300"/>
      <c r="F392" s="300"/>
      <c r="G392" s="300"/>
      <c r="H392" s="300"/>
      <c r="I392" s="300"/>
      <c r="J392" s="300"/>
      <c r="K392" s="300"/>
      <c r="L392" s="300"/>
      <c r="M392" s="300"/>
      <c r="N392" s="313"/>
      <c r="O392" s="300"/>
      <c r="P392" s="300"/>
      <c r="Q392" s="300"/>
      <c r="R392" s="300"/>
      <c r="S392" s="300"/>
      <c r="T392" s="300"/>
      <c r="U392" s="300"/>
      <c r="V392" s="313"/>
      <c r="W392" s="300"/>
      <c r="X392" s="313"/>
      <c r="Y392" s="300"/>
      <c r="Z392" s="300"/>
    </row>
    <row r="393" spans="1:26" ht="13.2">
      <c r="A393" s="301"/>
      <c r="B393" s="301"/>
      <c r="C393" s="301"/>
      <c r="D393" s="301"/>
      <c r="E393" s="300"/>
      <c r="F393" s="300"/>
      <c r="G393" s="300"/>
      <c r="H393" s="300"/>
      <c r="I393" s="300"/>
      <c r="J393" s="300"/>
      <c r="K393" s="300"/>
      <c r="L393" s="300"/>
      <c r="M393" s="300"/>
      <c r="N393" s="313"/>
      <c r="O393" s="300"/>
      <c r="P393" s="300"/>
      <c r="Q393" s="300"/>
      <c r="R393" s="300"/>
      <c r="S393" s="300"/>
      <c r="T393" s="300"/>
      <c r="U393" s="300"/>
      <c r="V393" s="313"/>
      <c r="W393" s="300"/>
      <c r="X393" s="313"/>
      <c r="Y393" s="300"/>
      <c r="Z393" s="300"/>
    </row>
    <row r="394" spans="1:26" ht="13.2">
      <c r="A394" s="301"/>
      <c r="B394" s="301"/>
      <c r="C394" s="301"/>
      <c r="D394" s="301"/>
      <c r="E394" s="300"/>
      <c r="F394" s="300"/>
      <c r="G394" s="300"/>
      <c r="H394" s="300"/>
      <c r="I394" s="300"/>
      <c r="J394" s="300"/>
      <c r="K394" s="300"/>
      <c r="L394" s="300"/>
      <c r="M394" s="300"/>
      <c r="N394" s="313"/>
      <c r="O394" s="300"/>
      <c r="P394" s="300"/>
      <c r="Q394" s="300"/>
      <c r="R394" s="300"/>
      <c r="S394" s="300"/>
      <c r="T394" s="300"/>
      <c r="U394" s="300"/>
      <c r="V394" s="313"/>
      <c r="W394" s="300"/>
      <c r="X394" s="313"/>
      <c r="Y394" s="300"/>
      <c r="Z394" s="300"/>
    </row>
    <row r="395" spans="1:26" ht="13.2">
      <c r="A395" s="301"/>
      <c r="B395" s="301"/>
      <c r="C395" s="301"/>
      <c r="D395" s="301"/>
      <c r="E395" s="300"/>
      <c r="F395" s="300"/>
      <c r="G395" s="300"/>
      <c r="H395" s="300"/>
      <c r="I395" s="300"/>
      <c r="J395" s="300"/>
      <c r="K395" s="300"/>
      <c r="L395" s="300"/>
      <c r="M395" s="300"/>
      <c r="N395" s="313"/>
      <c r="O395" s="300"/>
      <c r="P395" s="300"/>
      <c r="Q395" s="300"/>
      <c r="R395" s="300"/>
      <c r="S395" s="300"/>
      <c r="T395" s="300"/>
      <c r="U395" s="300"/>
      <c r="V395" s="313"/>
      <c r="W395" s="300"/>
      <c r="X395" s="313"/>
      <c r="Y395" s="300"/>
      <c r="Z395" s="300"/>
    </row>
    <row r="396" spans="1:26" ht="13.2">
      <c r="A396" s="301"/>
      <c r="B396" s="301"/>
      <c r="C396" s="301"/>
      <c r="D396" s="301"/>
      <c r="E396" s="300"/>
      <c r="F396" s="300"/>
      <c r="G396" s="300"/>
      <c r="H396" s="300"/>
      <c r="I396" s="300"/>
      <c r="J396" s="300"/>
      <c r="K396" s="300"/>
      <c r="L396" s="300"/>
      <c r="M396" s="300"/>
      <c r="N396" s="313"/>
      <c r="O396" s="300"/>
      <c r="P396" s="300"/>
      <c r="Q396" s="300"/>
      <c r="R396" s="300"/>
      <c r="S396" s="300"/>
      <c r="T396" s="300"/>
      <c r="U396" s="300"/>
      <c r="V396" s="313"/>
      <c r="W396" s="300"/>
      <c r="X396" s="313"/>
      <c r="Y396" s="300"/>
      <c r="Z396" s="300"/>
    </row>
    <row r="397" spans="1:26" ht="13.2">
      <c r="A397" s="301"/>
      <c r="B397" s="301"/>
      <c r="C397" s="301"/>
      <c r="D397" s="301"/>
      <c r="E397" s="300"/>
      <c r="F397" s="300"/>
      <c r="G397" s="300"/>
      <c r="H397" s="300"/>
      <c r="I397" s="300"/>
      <c r="J397" s="300"/>
      <c r="K397" s="300"/>
      <c r="L397" s="300"/>
      <c r="M397" s="300"/>
      <c r="N397" s="313"/>
      <c r="O397" s="300"/>
      <c r="P397" s="300"/>
      <c r="Q397" s="300"/>
      <c r="R397" s="300"/>
      <c r="S397" s="300"/>
      <c r="T397" s="300"/>
      <c r="U397" s="300"/>
      <c r="V397" s="313"/>
      <c r="W397" s="300"/>
      <c r="X397" s="313"/>
      <c r="Y397" s="300"/>
      <c r="Z397" s="300"/>
    </row>
    <row r="398" spans="1:26" ht="13.2">
      <c r="A398" s="301"/>
      <c r="B398" s="301"/>
      <c r="C398" s="301"/>
      <c r="D398" s="301"/>
      <c r="E398" s="300"/>
      <c r="F398" s="300"/>
      <c r="G398" s="300"/>
      <c r="H398" s="300"/>
      <c r="I398" s="300"/>
      <c r="J398" s="300"/>
      <c r="K398" s="300"/>
      <c r="L398" s="300"/>
      <c r="M398" s="300"/>
      <c r="N398" s="313"/>
      <c r="O398" s="300"/>
      <c r="P398" s="300"/>
      <c r="Q398" s="300"/>
      <c r="R398" s="300"/>
      <c r="S398" s="300"/>
      <c r="T398" s="300"/>
      <c r="U398" s="300"/>
      <c r="V398" s="313"/>
      <c r="W398" s="300"/>
      <c r="X398" s="313"/>
      <c r="Y398" s="300"/>
      <c r="Z398" s="300"/>
    </row>
    <row r="399" spans="1:26" ht="13.2">
      <c r="A399" s="301"/>
      <c r="B399" s="301"/>
      <c r="C399" s="301"/>
      <c r="D399" s="301"/>
      <c r="E399" s="300"/>
      <c r="F399" s="300"/>
      <c r="G399" s="300"/>
      <c r="H399" s="300"/>
      <c r="I399" s="300"/>
      <c r="J399" s="300"/>
      <c r="K399" s="300"/>
      <c r="L399" s="300"/>
      <c r="M399" s="300"/>
      <c r="N399" s="313"/>
      <c r="O399" s="300"/>
      <c r="P399" s="300"/>
      <c r="Q399" s="300"/>
      <c r="R399" s="300"/>
      <c r="S399" s="300"/>
      <c r="T399" s="300"/>
      <c r="U399" s="300"/>
      <c r="V399" s="313"/>
      <c r="W399" s="300"/>
      <c r="X399" s="313"/>
      <c r="Y399" s="300"/>
      <c r="Z399" s="300"/>
    </row>
    <row r="400" spans="1:26" ht="13.2">
      <c r="A400" s="301"/>
      <c r="B400" s="301"/>
      <c r="C400" s="301"/>
      <c r="D400" s="301"/>
      <c r="E400" s="300"/>
      <c r="F400" s="300"/>
      <c r="G400" s="300"/>
      <c r="H400" s="300"/>
      <c r="I400" s="300"/>
      <c r="J400" s="300"/>
      <c r="K400" s="300"/>
      <c r="L400" s="300"/>
      <c r="M400" s="300"/>
      <c r="N400" s="313"/>
      <c r="O400" s="300"/>
      <c r="P400" s="300"/>
      <c r="Q400" s="300"/>
      <c r="R400" s="300"/>
      <c r="S400" s="300"/>
      <c r="T400" s="300"/>
      <c r="U400" s="300"/>
      <c r="V400" s="313"/>
      <c r="W400" s="300"/>
      <c r="X400" s="313"/>
      <c r="Y400" s="300"/>
      <c r="Z400" s="300"/>
    </row>
    <row r="401" spans="1:26" ht="13.2">
      <c r="A401" s="301"/>
      <c r="B401" s="301"/>
      <c r="C401" s="301"/>
      <c r="D401" s="301"/>
      <c r="E401" s="300"/>
      <c r="F401" s="300"/>
      <c r="G401" s="300"/>
      <c r="H401" s="300"/>
      <c r="I401" s="300"/>
      <c r="J401" s="300"/>
      <c r="K401" s="300"/>
      <c r="L401" s="300"/>
      <c r="M401" s="300"/>
      <c r="N401" s="313"/>
      <c r="O401" s="300"/>
      <c r="P401" s="300"/>
      <c r="Q401" s="300"/>
      <c r="R401" s="300"/>
      <c r="S401" s="300"/>
      <c r="T401" s="300"/>
      <c r="U401" s="300"/>
      <c r="V401" s="313"/>
      <c r="W401" s="300"/>
      <c r="X401" s="313"/>
      <c r="Y401" s="300"/>
      <c r="Z401" s="300"/>
    </row>
    <row r="402" spans="1:26" ht="13.2">
      <c r="A402" s="301"/>
      <c r="B402" s="301"/>
      <c r="C402" s="301"/>
      <c r="D402" s="301"/>
      <c r="E402" s="300"/>
      <c r="F402" s="300"/>
      <c r="G402" s="300"/>
      <c r="H402" s="300"/>
      <c r="I402" s="300"/>
      <c r="J402" s="300"/>
      <c r="K402" s="300"/>
      <c r="L402" s="300"/>
      <c r="M402" s="300"/>
      <c r="N402" s="313"/>
      <c r="O402" s="300"/>
      <c r="P402" s="300"/>
      <c r="Q402" s="300"/>
      <c r="R402" s="300"/>
      <c r="S402" s="300"/>
      <c r="T402" s="300"/>
      <c r="U402" s="300"/>
      <c r="V402" s="313"/>
      <c r="W402" s="300"/>
      <c r="X402" s="313"/>
      <c r="Y402" s="300"/>
      <c r="Z402" s="300"/>
    </row>
    <row r="403" spans="1:26" ht="13.2">
      <c r="A403" s="301"/>
      <c r="B403" s="301"/>
      <c r="C403" s="301"/>
      <c r="D403" s="301"/>
      <c r="E403" s="300"/>
      <c r="F403" s="300"/>
      <c r="G403" s="300"/>
      <c r="H403" s="300"/>
      <c r="I403" s="300"/>
      <c r="J403" s="300"/>
      <c r="K403" s="300"/>
      <c r="L403" s="300"/>
      <c r="M403" s="300"/>
      <c r="N403" s="313"/>
      <c r="O403" s="300"/>
      <c r="P403" s="300"/>
      <c r="Q403" s="300"/>
      <c r="R403" s="300"/>
      <c r="S403" s="300"/>
      <c r="T403" s="300"/>
      <c r="U403" s="300"/>
      <c r="V403" s="313"/>
      <c r="W403" s="300"/>
      <c r="X403" s="313"/>
      <c r="Y403" s="300"/>
      <c r="Z403" s="300"/>
    </row>
    <row r="404" spans="1:26" ht="13.2">
      <c r="A404" s="301"/>
      <c r="B404" s="301"/>
      <c r="C404" s="301"/>
      <c r="D404" s="301"/>
      <c r="E404" s="300"/>
      <c r="F404" s="300"/>
      <c r="G404" s="300"/>
      <c r="H404" s="300"/>
      <c r="I404" s="300"/>
      <c r="J404" s="300"/>
      <c r="K404" s="300"/>
      <c r="L404" s="300"/>
      <c r="M404" s="300"/>
      <c r="N404" s="313"/>
      <c r="O404" s="300"/>
      <c r="P404" s="300"/>
      <c r="Q404" s="300"/>
      <c r="R404" s="300"/>
      <c r="S404" s="300"/>
      <c r="T404" s="300"/>
      <c r="U404" s="300"/>
      <c r="V404" s="313"/>
      <c r="W404" s="300"/>
      <c r="X404" s="313"/>
      <c r="Y404" s="300"/>
      <c r="Z404" s="300"/>
    </row>
    <row r="405" spans="1:26" ht="13.2">
      <c r="A405" s="301"/>
      <c r="B405" s="301"/>
      <c r="C405" s="301"/>
      <c r="D405" s="301"/>
      <c r="E405" s="300"/>
      <c r="F405" s="300"/>
      <c r="G405" s="300"/>
      <c r="H405" s="300"/>
      <c r="I405" s="300"/>
      <c r="J405" s="300"/>
      <c r="K405" s="300"/>
      <c r="L405" s="300"/>
      <c r="M405" s="300"/>
      <c r="N405" s="313"/>
      <c r="O405" s="300"/>
      <c r="P405" s="300"/>
      <c r="Q405" s="300"/>
      <c r="R405" s="300"/>
      <c r="S405" s="300"/>
      <c r="T405" s="300"/>
      <c r="U405" s="300"/>
      <c r="V405" s="313"/>
      <c r="W405" s="300"/>
      <c r="X405" s="313"/>
      <c r="Y405" s="300"/>
      <c r="Z405" s="300"/>
    </row>
    <row r="406" spans="1:26" ht="13.2">
      <c r="A406" s="301"/>
      <c r="B406" s="301"/>
      <c r="C406" s="301"/>
      <c r="D406" s="301"/>
      <c r="E406" s="300"/>
      <c r="F406" s="300"/>
      <c r="G406" s="300"/>
      <c r="H406" s="300"/>
      <c r="I406" s="300"/>
      <c r="J406" s="300"/>
      <c r="K406" s="300"/>
      <c r="L406" s="300"/>
      <c r="M406" s="300"/>
      <c r="N406" s="313"/>
      <c r="O406" s="300"/>
      <c r="P406" s="300"/>
      <c r="Q406" s="300"/>
      <c r="R406" s="300"/>
      <c r="S406" s="300"/>
      <c r="T406" s="300"/>
      <c r="U406" s="300"/>
      <c r="V406" s="313"/>
      <c r="W406" s="300"/>
      <c r="X406" s="313"/>
      <c r="Y406" s="300"/>
      <c r="Z406" s="300"/>
    </row>
    <row r="407" spans="1:26" ht="13.2">
      <c r="A407" s="301"/>
      <c r="B407" s="301"/>
      <c r="C407" s="301"/>
      <c r="D407" s="301"/>
      <c r="E407" s="300"/>
      <c r="F407" s="300"/>
      <c r="G407" s="300"/>
      <c r="H407" s="300"/>
      <c r="I407" s="300"/>
      <c r="J407" s="300"/>
      <c r="K407" s="300"/>
      <c r="L407" s="300"/>
      <c r="M407" s="300"/>
      <c r="N407" s="313"/>
      <c r="O407" s="300"/>
      <c r="P407" s="300"/>
      <c r="Q407" s="300"/>
      <c r="R407" s="300"/>
      <c r="S407" s="300"/>
      <c r="T407" s="300"/>
      <c r="U407" s="300"/>
      <c r="V407" s="313"/>
      <c r="W407" s="300"/>
      <c r="X407" s="313"/>
      <c r="Y407" s="300"/>
      <c r="Z407" s="300"/>
    </row>
    <row r="408" spans="1:26" ht="13.2">
      <c r="A408" s="301"/>
      <c r="B408" s="301"/>
      <c r="C408" s="301"/>
      <c r="D408" s="301"/>
      <c r="E408" s="300"/>
      <c r="F408" s="300"/>
      <c r="G408" s="300"/>
      <c r="H408" s="300"/>
      <c r="I408" s="300"/>
      <c r="J408" s="300"/>
      <c r="K408" s="300"/>
      <c r="L408" s="300"/>
      <c r="M408" s="300"/>
      <c r="N408" s="313"/>
      <c r="O408" s="300"/>
      <c r="P408" s="300"/>
      <c r="Q408" s="300"/>
      <c r="R408" s="300"/>
      <c r="S408" s="300"/>
      <c r="T408" s="300"/>
      <c r="U408" s="300"/>
      <c r="V408" s="313"/>
      <c r="W408" s="300"/>
      <c r="X408" s="313"/>
      <c r="Y408" s="300"/>
      <c r="Z408" s="300"/>
    </row>
    <row r="409" spans="1:26" ht="13.2">
      <c r="A409" s="301"/>
      <c r="B409" s="301"/>
      <c r="C409" s="301"/>
      <c r="D409" s="301"/>
      <c r="E409" s="300"/>
      <c r="F409" s="300"/>
      <c r="G409" s="300"/>
      <c r="H409" s="300"/>
      <c r="I409" s="300"/>
      <c r="J409" s="300"/>
      <c r="K409" s="300"/>
      <c r="L409" s="300"/>
      <c r="M409" s="300"/>
      <c r="N409" s="313"/>
      <c r="O409" s="300"/>
      <c r="P409" s="300"/>
      <c r="Q409" s="300"/>
      <c r="R409" s="300"/>
      <c r="S409" s="300"/>
      <c r="T409" s="300"/>
      <c r="U409" s="300"/>
      <c r="V409" s="313"/>
      <c r="W409" s="300"/>
      <c r="X409" s="313"/>
      <c r="Y409" s="300"/>
      <c r="Z409" s="300"/>
    </row>
    <row r="410" spans="1:26" ht="13.2">
      <c r="A410" s="301"/>
      <c r="B410" s="301"/>
      <c r="C410" s="301"/>
      <c r="D410" s="301"/>
      <c r="E410" s="300"/>
      <c r="F410" s="300"/>
      <c r="G410" s="300"/>
      <c r="H410" s="300"/>
      <c r="I410" s="300"/>
      <c r="J410" s="300"/>
      <c r="K410" s="300"/>
      <c r="L410" s="300"/>
      <c r="M410" s="300"/>
      <c r="N410" s="313"/>
      <c r="O410" s="300"/>
      <c r="P410" s="300"/>
      <c r="Q410" s="300"/>
      <c r="R410" s="300"/>
      <c r="S410" s="300"/>
      <c r="T410" s="300"/>
      <c r="U410" s="300"/>
      <c r="V410" s="313"/>
      <c r="W410" s="300"/>
      <c r="X410" s="313"/>
      <c r="Y410" s="300"/>
      <c r="Z410" s="300"/>
    </row>
    <row r="411" spans="1:26" ht="13.2">
      <c r="A411" s="301"/>
      <c r="B411" s="301"/>
      <c r="C411" s="301"/>
      <c r="D411" s="301"/>
      <c r="E411" s="300"/>
      <c r="F411" s="300"/>
      <c r="G411" s="300"/>
      <c r="H411" s="300"/>
      <c r="I411" s="300"/>
      <c r="J411" s="300"/>
      <c r="K411" s="300"/>
      <c r="L411" s="300"/>
      <c r="M411" s="300"/>
      <c r="N411" s="313"/>
      <c r="O411" s="300"/>
      <c r="P411" s="300"/>
      <c r="Q411" s="300"/>
      <c r="R411" s="300"/>
      <c r="S411" s="300"/>
      <c r="T411" s="300"/>
      <c r="U411" s="300"/>
      <c r="V411" s="313"/>
      <c r="W411" s="300"/>
      <c r="X411" s="313"/>
      <c r="Y411" s="300"/>
      <c r="Z411" s="300"/>
    </row>
    <row r="412" spans="1:26" ht="13.2">
      <c r="A412" s="301"/>
      <c r="B412" s="301"/>
      <c r="C412" s="301"/>
      <c r="D412" s="301"/>
      <c r="E412" s="300"/>
      <c r="F412" s="300"/>
      <c r="G412" s="300"/>
      <c r="H412" s="300"/>
      <c r="I412" s="300"/>
      <c r="J412" s="300"/>
      <c r="K412" s="300"/>
      <c r="L412" s="300"/>
      <c r="M412" s="300"/>
      <c r="N412" s="313"/>
      <c r="O412" s="300"/>
      <c r="P412" s="300"/>
      <c r="Q412" s="300"/>
      <c r="R412" s="300"/>
      <c r="S412" s="300"/>
      <c r="T412" s="300"/>
      <c r="U412" s="300"/>
      <c r="V412" s="313"/>
      <c r="W412" s="300"/>
      <c r="X412" s="313"/>
      <c r="Y412" s="300"/>
      <c r="Z412" s="300"/>
    </row>
    <row r="413" spans="1:26" ht="13.2">
      <c r="A413" s="301"/>
      <c r="B413" s="301"/>
      <c r="C413" s="301"/>
      <c r="D413" s="301"/>
      <c r="E413" s="300"/>
      <c r="F413" s="300"/>
      <c r="G413" s="300"/>
      <c r="H413" s="300"/>
      <c r="I413" s="300"/>
      <c r="J413" s="300"/>
      <c r="K413" s="300"/>
      <c r="L413" s="300"/>
      <c r="M413" s="300"/>
      <c r="N413" s="313"/>
      <c r="O413" s="300"/>
      <c r="P413" s="300"/>
      <c r="Q413" s="300"/>
      <c r="R413" s="300"/>
      <c r="S413" s="300"/>
      <c r="T413" s="300"/>
      <c r="U413" s="300"/>
      <c r="V413" s="313"/>
      <c r="W413" s="300"/>
      <c r="X413" s="313"/>
      <c r="Y413" s="300"/>
      <c r="Z413" s="300"/>
    </row>
    <row r="414" spans="1:26" ht="13.2">
      <c r="A414" s="301"/>
      <c r="B414" s="301"/>
      <c r="C414" s="301"/>
      <c r="D414" s="301"/>
      <c r="E414" s="300"/>
      <c r="F414" s="300"/>
      <c r="G414" s="300"/>
      <c r="H414" s="300"/>
      <c r="I414" s="300"/>
      <c r="J414" s="300"/>
      <c r="K414" s="300"/>
      <c r="L414" s="300"/>
      <c r="M414" s="300"/>
      <c r="N414" s="313"/>
      <c r="O414" s="300"/>
      <c r="P414" s="300"/>
      <c r="Q414" s="300"/>
      <c r="R414" s="300"/>
      <c r="S414" s="300"/>
      <c r="T414" s="300"/>
      <c r="U414" s="300"/>
      <c r="V414" s="313"/>
      <c r="W414" s="300"/>
      <c r="X414" s="313"/>
      <c r="Y414" s="300"/>
      <c r="Z414" s="300"/>
    </row>
    <row r="415" spans="1:26" ht="13.2">
      <c r="A415" s="301"/>
      <c r="B415" s="301"/>
      <c r="C415" s="301"/>
      <c r="D415" s="301"/>
      <c r="E415" s="300"/>
      <c r="F415" s="300"/>
      <c r="G415" s="300"/>
      <c r="H415" s="300"/>
      <c r="I415" s="300"/>
      <c r="J415" s="300"/>
      <c r="K415" s="300"/>
      <c r="L415" s="300"/>
      <c r="M415" s="300"/>
      <c r="N415" s="313"/>
      <c r="O415" s="300"/>
      <c r="P415" s="300"/>
      <c r="Q415" s="300"/>
      <c r="R415" s="300"/>
      <c r="S415" s="300"/>
      <c r="T415" s="300"/>
      <c r="U415" s="300"/>
      <c r="V415" s="313"/>
      <c r="W415" s="300"/>
      <c r="X415" s="313"/>
      <c r="Y415" s="300"/>
      <c r="Z415" s="300"/>
    </row>
    <row r="416" spans="1:26" ht="13.2">
      <c r="A416" s="301"/>
      <c r="B416" s="301"/>
      <c r="C416" s="301"/>
      <c r="D416" s="301"/>
      <c r="E416" s="300"/>
      <c r="F416" s="300"/>
      <c r="G416" s="300"/>
      <c r="H416" s="300"/>
      <c r="I416" s="300"/>
      <c r="J416" s="300"/>
      <c r="K416" s="300"/>
      <c r="L416" s="300"/>
      <c r="M416" s="300"/>
      <c r="N416" s="313"/>
      <c r="O416" s="300"/>
      <c r="P416" s="300"/>
      <c r="Q416" s="300"/>
      <c r="R416" s="300"/>
      <c r="S416" s="300"/>
      <c r="T416" s="300"/>
      <c r="U416" s="300"/>
      <c r="V416" s="313"/>
      <c r="W416" s="300"/>
      <c r="X416" s="313"/>
      <c r="Y416" s="300"/>
      <c r="Z416" s="300"/>
    </row>
    <row r="417" spans="1:26" ht="13.2">
      <c r="A417" s="301"/>
      <c r="B417" s="301"/>
      <c r="C417" s="301"/>
      <c r="D417" s="301"/>
      <c r="E417" s="300"/>
      <c r="F417" s="300"/>
      <c r="G417" s="300"/>
      <c r="H417" s="300"/>
      <c r="I417" s="300"/>
      <c r="J417" s="300"/>
      <c r="K417" s="300"/>
      <c r="L417" s="300"/>
      <c r="M417" s="300"/>
      <c r="N417" s="313"/>
      <c r="O417" s="300"/>
      <c r="P417" s="300"/>
      <c r="Q417" s="300"/>
      <c r="R417" s="300"/>
      <c r="S417" s="300"/>
      <c r="T417" s="300"/>
      <c r="U417" s="300"/>
      <c r="V417" s="313"/>
      <c r="W417" s="300"/>
      <c r="X417" s="313"/>
      <c r="Y417" s="300"/>
      <c r="Z417" s="300"/>
    </row>
    <row r="418" spans="1:26" ht="13.2">
      <c r="A418" s="301"/>
      <c r="B418" s="301"/>
      <c r="C418" s="301"/>
      <c r="D418" s="301"/>
      <c r="E418" s="300"/>
      <c r="F418" s="300"/>
      <c r="G418" s="300"/>
      <c r="H418" s="300"/>
      <c r="I418" s="300"/>
      <c r="J418" s="300"/>
      <c r="K418" s="300"/>
      <c r="L418" s="300"/>
      <c r="M418" s="300"/>
      <c r="N418" s="313"/>
      <c r="O418" s="300"/>
      <c r="P418" s="300"/>
      <c r="Q418" s="300"/>
      <c r="R418" s="300"/>
      <c r="S418" s="300"/>
      <c r="T418" s="300"/>
      <c r="U418" s="300"/>
      <c r="V418" s="313"/>
      <c r="W418" s="300"/>
      <c r="X418" s="313"/>
      <c r="Y418" s="300"/>
      <c r="Z418" s="300"/>
    </row>
    <row r="419" spans="1:26" ht="13.2">
      <c r="A419" s="301"/>
      <c r="B419" s="301"/>
      <c r="C419" s="301"/>
      <c r="D419" s="301"/>
      <c r="E419" s="300"/>
      <c r="F419" s="300"/>
      <c r="G419" s="300"/>
      <c r="H419" s="300"/>
      <c r="I419" s="300"/>
      <c r="J419" s="300"/>
      <c r="K419" s="300"/>
      <c r="L419" s="300"/>
      <c r="M419" s="300"/>
      <c r="N419" s="313"/>
      <c r="O419" s="300"/>
      <c r="P419" s="300"/>
      <c r="Q419" s="300"/>
      <c r="R419" s="300"/>
      <c r="S419" s="300"/>
      <c r="T419" s="300"/>
      <c r="U419" s="300"/>
      <c r="V419" s="313"/>
      <c r="W419" s="300"/>
      <c r="X419" s="313"/>
      <c r="Y419" s="300"/>
      <c r="Z419" s="300"/>
    </row>
    <row r="420" spans="1:26" ht="13.2">
      <c r="A420" s="301"/>
      <c r="B420" s="301"/>
      <c r="C420" s="301"/>
      <c r="D420" s="301"/>
      <c r="E420" s="300"/>
      <c r="F420" s="300"/>
      <c r="G420" s="300"/>
      <c r="H420" s="300"/>
      <c r="I420" s="300"/>
      <c r="J420" s="300"/>
      <c r="K420" s="300"/>
      <c r="L420" s="300"/>
      <c r="M420" s="300"/>
      <c r="N420" s="313"/>
      <c r="O420" s="300"/>
      <c r="P420" s="300"/>
      <c r="Q420" s="300"/>
      <c r="R420" s="300"/>
      <c r="S420" s="300"/>
      <c r="T420" s="300"/>
      <c r="U420" s="300"/>
      <c r="V420" s="313"/>
      <c r="W420" s="300"/>
      <c r="X420" s="313"/>
      <c r="Y420" s="300"/>
      <c r="Z420" s="300"/>
    </row>
    <row r="421" spans="1:26" ht="13.2">
      <c r="A421" s="301"/>
      <c r="B421" s="301"/>
      <c r="C421" s="301"/>
      <c r="D421" s="301"/>
      <c r="E421" s="300"/>
      <c r="F421" s="300"/>
      <c r="G421" s="300"/>
      <c r="H421" s="300"/>
      <c r="I421" s="300"/>
      <c r="J421" s="300"/>
      <c r="K421" s="300"/>
      <c r="L421" s="300"/>
      <c r="M421" s="300"/>
      <c r="N421" s="313"/>
      <c r="O421" s="300"/>
      <c r="P421" s="300"/>
      <c r="Q421" s="300"/>
      <c r="R421" s="300"/>
      <c r="S421" s="300"/>
      <c r="T421" s="300"/>
      <c r="U421" s="300"/>
      <c r="V421" s="313"/>
      <c r="W421" s="300"/>
      <c r="X421" s="313"/>
      <c r="Y421" s="300"/>
      <c r="Z421" s="300"/>
    </row>
    <row r="422" spans="1:26" ht="13.2">
      <c r="A422" s="301"/>
      <c r="B422" s="301"/>
      <c r="C422" s="301"/>
      <c r="D422" s="301"/>
      <c r="E422" s="300"/>
      <c r="F422" s="300"/>
      <c r="G422" s="300"/>
      <c r="H422" s="300"/>
      <c r="I422" s="300"/>
      <c r="J422" s="300"/>
      <c r="K422" s="300"/>
      <c r="L422" s="300"/>
      <c r="M422" s="300"/>
      <c r="N422" s="313"/>
      <c r="O422" s="300"/>
      <c r="P422" s="300"/>
      <c r="Q422" s="300"/>
      <c r="R422" s="300"/>
      <c r="S422" s="300"/>
      <c r="T422" s="300"/>
      <c r="U422" s="300"/>
      <c r="V422" s="313"/>
      <c r="W422" s="300"/>
      <c r="X422" s="313"/>
      <c r="Y422" s="300"/>
      <c r="Z422" s="300"/>
    </row>
    <row r="423" spans="1:26" ht="13.2">
      <c r="A423" s="301"/>
      <c r="B423" s="301"/>
      <c r="C423" s="301"/>
      <c r="D423" s="301"/>
      <c r="E423" s="300"/>
      <c r="F423" s="300"/>
      <c r="G423" s="300"/>
      <c r="H423" s="300"/>
      <c r="I423" s="300"/>
      <c r="J423" s="300"/>
      <c r="K423" s="300"/>
      <c r="L423" s="300"/>
      <c r="M423" s="300"/>
      <c r="N423" s="313"/>
      <c r="O423" s="300"/>
      <c r="P423" s="300"/>
      <c r="Q423" s="300"/>
      <c r="R423" s="300"/>
      <c r="S423" s="300"/>
      <c r="T423" s="300"/>
      <c r="U423" s="300"/>
      <c r="V423" s="313"/>
      <c r="W423" s="300"/>
      <c r="X423" s="313"/>
      <c r="Y423" s="300"/>
      <c r="Z423" s="300"/>
    </row>
    <row r="424" spans="1:26" ht="13.2">
      <c r="A424" s="301"/>
      <c r="B424" s="301"/>
      <c r="C424" s="301"/>
      <c r="D424" s="301"/>
      <c r="E424" s="300"/>
      <c r="F424" s="300"/>
      <c r="G424" s="300"/>
      <c r="H424" s="300"/>
      <c r="I424" s="300"/>
      <c r="J424" s="300"/>
      <c r="K424" s="300"/>
      <c r="L424" s="300"/>
      <c r="M424" s="300"/>
      <c r="N424" s="313"/>
      <c r="O424" s="300"/>
      <c r="P424" s="300"/>
      <c r="Q424" s="300"/>
      <c r="R424" s="300"/>
      <c r="S424" s="300"/>
      <c r="T424" s="300"/>
      <c r="U424" s="300"/>
      <c r="V424" s="313"/>
      <c r="W424" s="300"/>
      <c r="X424" s="313"/>
      <c r="Y424" s="300"/>
      <c r="Z424" s="300"/>
    </row>
    <row r="425" spans="1:26" ht="13.2">
      <c r="A425" s="301"/>
      <c r="B425" s="301"/>
      <c r="C425" s="301"/>
      <c r="D425" s="301"/>
      <c r="E425" s="300"/>
      <c r="F425" s="300"/>
      <c r="G425" s="300"/>
      <c r="H425" s="300"/>
      <c r="I425" s="300"/>
      <c r="J425" s="300"/>
      <c r="K425" s="300"/>
      <c r="L425" s="300"/>
      <c r="M425" s="300"/>
      <c r="N425" s="313"/>
      <c r="O425" s="300"/>
      <c r="P425" s="300"/>
      <c r="Q425" s="300"/>
      <c r="R425" s="300"/>
      <c r="S425" s="300"/>
      <c r="T425" s="300"/>
      <c r="U425" s="300"/>
      <c r="V425" s="313"/>
      <c r="W425" s="300"/>
      <c r="X425" s="313"/>
      <c r="Y425" s="300"/>
      <c r="Z425" s="300"/>
    </row>
    <row r="426" spans="1:26" ht="13.2">
      <c r="A426" s="301"/>
      <c r="B426" s="301"/>
      <c r="C426" s="301"/>
      <c r="D426" s="301"/>
      <c r="E426" s="300"/>
      <c r="F426" s="300"/>
      <c r="G426" s="300"/>
      <c r="H426" s="300"/>
      <c r="I426" s="300"/>
      <c r="J426" s="300"/>
      <c r="K426" s="300"/>
      <c r="L426" s="300"/>
      <c r="M426" s="300"/>
      <c r="N426" s="313"/>
      <c r="O426" s="300"/>
      <c r="P426" s="300"/>
      <c r="Q426" s="300"/>
      <c r="R426" s="300"/>
      <c r="S426" s="300"/>
      <c r="T426" s="300"/>
      <c r="U426" s="300"/>
      <c r="V426" s="313"/>
      <c r="W426" s="300"/>
      <c r="X426" s="313"/>
      <c r="Y426" s="300"/>
      <c r="Z426" s="300"/>
    </row>
    <row r="427" spans="1:26" ht="13.2">
      <c r="A427" s="301"/>
      <c r="B427" s="301"/>
      <c r="C427" s="301"/>
      <c r="D427" s="301"/>
      <c r="E427" s="300"/>
      <c r="F427" s="300"/>
      <c r="G427" s="300"/>
      <c r="H427" s="300"/>
      <c r="I427" s="300"/>
      <c r="J427" s="300"/>
      <c r="K427" s="300"/>
      <c r="L427" s="300"/>
      <c r="M427" s="300"/>
      <c r="N427" s="313"/>
      <c r="O427" s="300"/>
      <c r="P427" s="300"/>
      <c r="Q427" s="300"/>
      <c r="R427" s="300"/>
      <c r="S427" s="300"/>
      <c r="T427" s="300"/>
      <c r="U427" s="300"/>
      <c r="V427" s="313"/>
      <c r="W427" s="300"/>
      <c r="X427" s="313"/>
      <c r="Y427" s="300"/>
      <c r="Z427" s="300"/>
    </row>
    <row r="428" spans="1:26" ht="13.2">
      <c r="A428" s="301"/>
      <c r="B428" s="301"/>
      <c r="C428" s="301"/>
      <c r="D428" s="301"/>
      <c r="E428" s="300"/>
      <c r="F428" s="300"/>
      <c r="G428" s="300"/>
      <c r="H428" s="300"/>
      <c r="I428" s="300"/>
      <c r="J428" s="300"/>
      <c r="K428" s="300"/>
      <c r="L428" s="300"/>
      <c r="M428" s="300"/>
      <c r="N428" s="313"/>
      <c r="O428" s="300"/>
      <c r="P428" s="300"/>
      <c r="Q428" s="300"/>
      <c r="R428" s="300"/>
      <c r="S428" s="300"/>
      <c r="T428" s="300"/>
      <c r="U428" s="300"/>
      <c r="V428" s="313"/>
      <c r="W428" s="300"/>
      <c r="X428" s="313"/>
      <c r="Y428" s="300"/>
      <c r="Z428" s="300"/>
    </row>
    <row r="429" spans="1:26" ht="13.2">
      <c r="A429" s="301"/>
      <c r="B429" s="301"/>
      <c r="C429" s="301"/>
      <c r="D429" s="301"/>
      <c r="E429" s="300"/>
      <c r="F429" s="300"/>
      <c r="G429" s="300"/>
      <c r="H429" s="300"/>
      <c r="I429" s="300"/>
      <c r="J429" s="300"/>
      <c r="K429" s="300"/>
      <c r="L429" s="300"/>
      <c r="M429" s="300"/>
      <c r="N429" s="313"/>
      <c r="O429" s="300"/>
      <c r="P429" s="300"/>
      <c r="Q429" s="300"/>
      <c r="R429" s="300"/>
      <c r="S429" s="300"/>
      <c r="T429" s="300"/>
      <c r="U429" s="300"/>
      <c r="V429" s="313"/>
      <c r="W429" s="300"/>
      <c r="X429" s="313"/>
      <c r="Y429" s="300"/>
      <c r="Z429" s="300"/>
    </row>
    <row r="430" spans="1:26" ht="13.2">
      <c r="A430" s="301"/>
      <c r="B430" s="301"/>
      <c r="C430" s="301"/>
      <c r="D430" s="301"/>
      <c r="E430" s="300"/>
      <c r="F430" s="300"/>
      <c r="G430" s="300"/>
      <c r="H430" s="300"/>
      <c r="I430" s="300"/>
      <c r="J430" s="300"/>
      <c r="K430" s="300"/>
      <c r="L430" s="300"/>
      <c r="M430" s="300"/>
      <c r="N430" s="313"/>
      <c r="O430" s="300"/>
      <c r="P430" s="300"/>
      <c r="Q430" s="300"/>
      <c r="R430" s="300"/>
      <c r="S430" s="300"/>
      <c r="T430" s="300"/>
      <c r="U430" s="300"/>
      <c r="V430" s="313"/>
      <c r="W430" s="300"/>
      <c r="X430" s="313"/>
      <c r="Y430" s="300"/>
      <c r="Z430" s="300"/>
    </row>
    <row r="431" spans="1:26" ht="13.2">
      <c r="A431" s="301"/>
      <c r="B431" s="301"/>
      <c r="C431" s="301"/>
      <c r="D431" s="301"/>
      <c r="E431" s="300"/>
      <c r="F431" s="300"/>
      <c r="G431" s="300"/>
      <c r="H431" s="300"/>
      <c r="I431" s="300"/>
      <c r="J431" s="300"/>
      <c r="K431" s="300"/>
      <c r="L431" s="300"/>
      <c r="M431" s="300"/>
      <c r="N431" s="313"/>
      <c r="O431" s="300"/>
      <c r="P431" s="300"/>
      <c r="Q431" s="300"/>
      <c r="R431" s="300"/>
      <c r="S431" s="300"/>
      <c r="T431" s="300"/>
      <c r="U431" s="300"/>
      <c r="V431" s="313"/>
      <c r="W431" s="300"/>
      <c r="X431" s="313"/>
      <c r="Y431" s="300"/>
      <c r="Z431" s="300"/>
    </row>
    <row r="432" spans="1:26" ht="13.2">
      <c r="A432" s="301"/>
      <c r="B432" s="301"/>
      <c r="C432" s="301"/>
      <c r="D432" s="301"/>
      <c r="E432" s="300"/>
      <c r="F432" s="300"/>
      <c r="G432" s="300"/>
      <c r="H432" s="300"/>
      <c r="I432" s="300"/>
      <c r="J432" s="300"/>
      <c r="K432" s="300"/>
      <c r="L432" s="300"/>
      <c r="M432" s="300"/>
      <c r="N432" s="313"/>
      <c r="O432" s="300"/>
      <c r="P432" s="300"/>
      <c r="Q432" s="300"/>
      <c r="R432" s="300"/>
      <c r="S432" s="300"/>
      <c r="T432" s="300"/>
      <c r="U432" s="300"/>
      <c r="V432" s="313"/>
      <c r="W432" s="300"/>
      <c r="X432" s="313"/>
      <c r="Y432" s="300"/>
      <c r="Z432" s="300"/>
    </row>
    <row r="433" spans="1:26" ht="13.2">
      <c r="A433" s="301"/>
      <c r="B433" s="301"/>
      <c r="C433" s="301"/>
      <c r="D433" s="301"/>
      <c r="E433" s="300"/>
      <c r="F433" s="300"/>
      <c r="G433" s="300"/>
      <c r="H433" s="300"/>
      <c r="I433" s="300"/>
      <c r="J433" s="300"/>
      <c r="K433" s="300"/>
      <c r="L433" s="300"/>
      <c r="M433" s="300"/>
      <c r="N433" s="313"/>
      <c r="O433" s="300"/>
      <c r="P433" s="300"/>
      <c r="Q433" s="300"/>
      <c r="R433" s="300"/>
      <c r="S433" s="300"/>
      <c r="T433" s="300"/>
      <c r="U433" s="300"/>
      <c r="V433" s="313"/>
      <c r="W433" s="300"/>
      <c r="X433" s="313"/>
      <c r="Y433" s="300"/>
      <c r="Z433" s="300"/>
    </row>
    <row r="434" spans="1:26" ht="13.2">
      <c r="A434" s="301"/>
      <c r="B434" s="301"/>
      <c r="C434" s="301"/>
      <c r="D434" s="301"/>
      <c r="E434" s="300"/>
      <c r="F434" s="300"/>
      <c r="G434" s="300"/>
      <c r="H434" s="300"/>
      <c r="I434" s="300"/>
      <c r="J434" s="300"/>
      <c r="K434" s="300"/>
      <c r="L434" s="300"/>
      <c r="M434" s="300"/>
      <c r="N434" s="313"/>
      <c r="O434" s="300"/>
      <c r="P434" s="300"/>
      <c r="Q434" s="300"/>
      <c r="R434" s="300"/>
      <c r="S434" s="300"/>
      <c r="T434" s="300"/>
      <c r="U434" s="300"/>
      <c r="V434" s="313"/>
      <c r="W434" s="300"/>
      <c r="X434" s="313"/>
      <c r="Y434" s="300"/>
      <c r="Z434" s="300"/>
    </row>
    <row r="435" spans="1:26" ht="13.2">
      <c r="A435" s="301"/>
      <c r="B435" s="301"/>
      <c r="C435" s="301"/>
      <c r="D435" s="301"/>
      <c r="E435" s="300"/>
      <c r="F435" s="300"/>
      <c r="G435" s="300"/>
      <c r="H435" s="300"/>
      <c r="I435" s="300"/>
      <c r="J435" s="300"/>
      <c r="K435" s="300"/>
      <c r="L435" s="300"/>
      <c r="M435" s="300"/>
      <c r="N435" s="313"/>
      <c r="O435" s="300"/>
      <c r="P435" s="300"/>
      <c r="Q435" s="300"/>
      <c r="R435" s="300"/>
      <c r="S435" s="300"/>
      <c r="T435" s="300"/>
      <c r="U435" s="300"/>
      <c r="V435" s="313"/>
      <c r="W435" s="300"/>
      <c r="X435" s="313"/>
      <c r="Y435" s="300"/>
      <c r="Z435" s="300"/>
    </row>
    <row r="436" spans="1:26" ht="13.2">
      <c r="A436" s="301"/>
      <c r="B436" s="301"/>
      <c r="C436" s="301"/>
      <c r="D436" s="301"/>
      <c r="E436" s="300"/>
      <c r="F436" s="300"/>
      <c r="G436" s="300"/>
      <c r="H436" s="300"/>
      <c r="I436" s="300"/>
      <c r="J436" s="300"/>
      <c r="K436" s="300"/>
      <c r="L436" s="300"/>
      <c r="M436" s="300"/>
      <c r="N436" s="313"/>
      <c r="O436" s="300"/>
      <c r="P436" s="300"/>
      <c r="Q436" s="300"/>
      <c r="R436" s="300"/>
      <c r="S436" s="300"/>
      <c r="T436" s="300"/>
      <c r="U436" s="300"/>
      <c r="V436" s="313"/>
      <c r="W436" s="300"/>
      <c r="X436" s="313"/>
      <c r="Y436" s="300"/>
      <c r="Z436" s="300"/>
    </row>
    <row r="437" spans="1:26" ht="13.2">
      <c r="A437" s="301"/>
      <c r="B437" s="301"/>
      <c r="C437" s="301"/>
      <c r="D437" s="301"/>
      <c r="E437" s="300"/>
      <c r="F437" s="300"/>
      <c r="G437" s="300"/>
      <c r="H437" s="300"/>
      <c r="I437" s="300"/>
      <c r="J437" s="300"/>
      <c r="K437" s="300"/>
      <c r="L437" s="300"/>
      <c r="M437" s="300"/>
      <c r="N437" s="313"/>
      <c r="O437" s="300"/>
      <c r="P437" s="300"/>
      <c r="Q437" s="300"/>
      <c r="R437" s="300"/>
      <c r="S437" s="300"/>
      <c r="T437" s="300"/>
      <c r="U437" s="300"/>
      <c r="V437" s="313"/>
      <c r="W437" s="300"/>
      <c r="X437" s="313"/>
      <c r="Y437" s="300"/>
      <c r="Z437" s="300"/>
    </row>
    <row r="438" spans="1:26" ht="13.2">
      <c r="A438" s="301"/>
      <c r="B438" s="301"/>
      <c r="C438" s="301"/>
      <c r="D438" s="301"/>
      <c r="E438" s="300"/>
      <c r="F438" s="300"/>
      <c r="G438" s="300"/>
      <c r="H438" s="300"/>
      <c r="I438" s="300"/>
      <c r="J438" s="300"/>
      <c r="K438" s="300"/>
      <c r="L438" s="300"/>
      <c r="M438" s="300"/>
      <c r="N438" s="313"/>
      <c r="O438" s="300"/>
      <c r="P438" s="300"/>
      <c r="Q438" s="300"/>
      <c r="R438" s="300"/>
      <c r="S438" s="300"/>
      <c r="T438" s="300"/>
      <c r="U438" s="300"/>
      <c r="V438" s="313"/>
      <c r="W438" s="300"/>
      <c r="X438" s="313"/>
      <c r="Y438" s="300"/>
      <c r="Z438" s="300"/>
    </row>
    <row r="439" spans="1:26" ht="13.2">
      <c r="A439" s="301"/>
      <c r="B439" s="301"/>
      <c r="C439" s="301"/>
      <c r="D439" s="301"/>
      <c r="E439" s="300"/>
      <c r="F439" s="300"/>
      <c r="G439" s="300"/>
      <c r="H439" s="300"/>
      <c r="I439" s="300"/>
      <c r="J439" s="300"/>
      <c r="K439" s="300"/>
      <c r="L439" s="300"/>
      <c r="M439" s="300"/>
      <c r="N439" s="313"/>
      <c r="O439" s="300"/>
      <c r="P439" s="300"/>
      <c r="Q439" s="300"/>
      <c r="R439" s="300"/>
      <c r="S439" s="300"/>
      <c r="T439" s="300"/>
      <c r="U439" s="300"/>
      <c r="V439" s="313"/>
      <c r="W439" s="300"/>
      <c r="X439" s="313"/>
      <c r="Y439" s="300"/>
      <c r="Z439" s="300"/>
    </row>
    <row r="440" spans="1:26" ht="13.2">
      <c r="A440" s="301"/>
      <c r="B440" s="301"/>
      <c r="C440" s="301"/>
      <c r="D440" s="301"/>
      <c r="E440" s="300"/>
      <c r="F440" s="300"/>
      <c r="G440" s="300"/>
      <c r="H440" s="300"/>
      <c r="I440" s="300"/>
      <c r="J440" s="300"/>
      <c r="K440" s="300"/>
      <c r="L440" s="300"/>
      <c r="M440" s="300"/>
      <c r="N440" s="313"/>
      <c r="O440" s="300"/>
      <c r="P440" s="300"/>
      <c r="Q440" s="300"/>
      <c r="R440" s="300"/>
      <c r="S440" s="300"/>
      <c r="T440" s="300"/>
      <c r="U440" s="300"/>
      <c r="V440" s="313"/>
      <c r="W440" s="300"/>
      <c r="X440" s="313"/>
      <c r="Y440" s="300"/>
      <c r="Z440" s="300"/>
    </row>
    <row r="441" spans="1:26" ht="13.2">
      <c r="A441" s="301"/>
      <c r="B441" s="301"/>
      <c r="C441" s="301"/>
      <c r="D441" s="301"/>
      <c r="E441" s="300"/>
      <c r="F441" s="300"/>
      <c r="G441" s="300"/>
      <c r="H441" s="300"/>
      <c r="I441" s="300"/>
      <c r="J441" s="300"/>
      <c r="K441" s="300"/>
      <c r="L441" s="300"/>
      <c r="M441" s="300"/>
      <c r="N441" s="313"/>
      <c r="O441" s="300"/>
      <c r="P441" s="300"/>
      <c r="Q441" s="300"/>
      <c r="R441" s="300"/>
      <c r="S441" s="300"/>
      <c r="T441" s="300"/>
      <c r="U441" s="300"/>
      <c r="V441" s="313"/>
      <c r="W441" s="300"/>
      <c r="X441" s="313"/>
      <c r="Y441" s="300"/>
      <c r="Z441" s="300"/>
    </row>
    <row r="442" spans="1:26" ht="13.2">
      <c r="A442" s="301"/>
      <c r="B442" s="301"/>
      <c r="C442" s="301"/>
      <c r="D442" s="301"/>
      <c r="E442" s="300"/>
      <c r="F442" s="300"/>
      <c r="G442" s="300"/>
      <c r="H442" s="300"/>
      <c r="I442" s="300"/>
      <c r="J442" s="300"/>
      <c r="K442" s="300"/>
      <c r="L442" s="300"/>
      <c r="M442" s="300"/>
      <c r="N442" s="313"/>
      <c r="O442" s="300"/>
      <c r="P442" s="300"/>
      <c r="Q442" s="300"/>
      <c r="R442" s="300"/>
      <c r="S442" s="300"/>
      <c r="T442" s="300"/>
      <c r="U442" s="300"/>
      <c r="V442" s="313"/>
      <c r="W442" s="300"/>
      <c r="X442" s="313"/>
      <c r="Y442" s="300"/>
      <c r="Z442" s="300"/>
    </row>
    <row r="443" spans="1:26" ht="13.2">
      <c r="A443" s="301"/>
      <c r="B443" s="301"/>
      <c r="C443" s="301"/>
      <c r="D443" s="301"/>
      <c r="E443" s="300"/>
      <c r="F443" s="300"/>
      <c r="G443" s="300"/>
      <c r="H443" s="300"/>
      <c r="I443" s="300"/>
      <c r="J443" s="300"/>
      <c r="K443" s="300"/>
      <c r="L443" s="300"/>
      <c r="M443" s="300"/>
      <c r="N443" s="313"/>
      <c r="O443" s="300"/>
      <c r="P443" s="300"/>
      <c r="Q443" s="300"/>
      <c r="R443" s="300"/>
      <c r="S443" s="300"/>
      <c r="T443" s="300"/>
      <c r="U443" s="300"/>
      <c r="V443" s="313"/>
      <c r="W443" s="300"/>
      <c r="X443" s="313"/>
      <c r="Y443" s="300"/>
      <c r="Z443" s="300"/>
    </row>
    <row r="444" spans="1:26" ht="13.2">
      <c r="A444" s="301"/>
      <c r="B444" s="301"/>
      <c r="C444" s="301"/>
      <c r="D444" s="301"/>
      <c r="E444" s="300"/>
      <c r="F444" s="300"/>
      <c r="G444" s="300"/>
      <c r="H444" s="300"/>
      <c r="I444" s="300"/>
      <c r="J444" s="300"/>
      <c r="K444" s="300"/>
      <c r="L444" s="300"/>
      <c r="M444" s="300"/>
      <c r="N444" s="313"/>
      <c r="O444" s="300"/>
      <c r="P444" s="300"/>
      <c r="Q444" s="300"/>
      <c r="R444" s="300"/>
      <c r="S444" s="300"/>
      <c r="T444" s="300"/>
      <c r="U444" s="300"/>
      <c r="V444" s="313"/>
      <c r="W444" s="300"/>
      <c r="X444" s="313"/>
      <c r="Y444" s="300"/>
      <c r="Z444" s="300"/>
    </row>
    <row r="445" spans="1:26" ht="13.2">
      <c r="A445" s="301"/>
      <c r="B445" s="301"/>
      <c r="C445" s="301"/>
      <c r="D445" s="301"/>
      <c r="E445" s="300"/>
      <c r="F445" s="300"/>
      <c r="G445" s="300"/>
      <c r="H445" s="300"/>
      <c r="I445" s="300"/>
      <c r="J445" s="300"/>
      <c r="K445" s="300"/>
      <c r="L445" s="300"/>
      <c r="M445" s="300"/>
      <c r="N445" s="313"/>
      <c r="O445" s="300"/>
      <c r="P445" s="300"/>
      <c r="Q445" s="300"/>
      <c r="R445" s="300"/>
      <c r="S445" s="300"/>
      <c r="T445" s="300"/>
      <c r="U445" s="300"/>
      <c r="V445" s="313"/>
      <c r="W445" s="300"/>
      <c r="X445" s="313"/>
      <c r="Y445" s="300"/>
      <c r="Z445" s="300"/>
    </row>
    <row r="446" spans="1:26" ht="13.2">
      <c r="A446" s="301"/>
      <c r="B446" s="301"/>
      <c r="C446" s="301"/>
      <c r="D446" s="301"/>
      <c r="E446" s="300"/>
      <c r="F446" s="300"/>
      <c r="G446" s="300"/>
      <c r="H446" s="300"/>
      <c r="I446" s="300"/>
      <c r="J446" s="300"/>
      <c r="K446" s="300"/>
      <c r="L446" s="300"/>
      <c r="M446" s="300"/>
      <c r="N446" s="313"/>
      <c r="O446" s="300"/>
      <c r="P446" s="300"/>
      <c r="Q446" s="300"/>
      <c r="R446" s="300"/>
      <c r="S446" s="300"/>
      <c r="T446" s="300"/>
      <c r="U446" s="300"/>
      <c r="V446" s="313"/>
      <c r="W446" s="300"/>
      <c r="X446" s="313"/>
      <c r="Y446" s="300"/>
      <c r="Z446" s="300"/>
    </row>
    <row r="447" spans="1:26" ht="13.2">
      <c r="A447" s="301"/>
      <c r="B447" s="301"/>
      <c r="C447" s="301"/>
      <c r="D447" s="301"/>
      <c r="E447" s="300"/>
      <c r="F447" s="300"/>
      <c r="G447" s="300"/>
      <c r="H447" s="300"/>
      <c r="I447" s="300"/>
      <c r="J447" s="300"/>
      <c r="K447" s="300"/>
      <c r="L447" s="300"/>
      <c r="M447" s="300"/>
      <c r="N447" s="313"/>
      <c r="O447" s="300"/>
      <c r="P447" s="300"/>
      <c r="Q447" s="300"/>
      <c r="R447" s="300"/>
      <c r="S447" s="300"/>
      <c r="T447" s="300"/>
      <c r="U447" s="300"/>
      <c r="V447" s="313"/>
      <c r="W447" s="300"/>
      <c r="X447" s="313"/>
      <c r="Y447" s="300"/>
      <c r="Z447" s="300"/>
    </row>
    <row r="448" spans="1:26" ht="13.2">
      <c r="A448" s="301"/>
      <c r="B448" s="301"/>
      <c r="C448" s="301"/>
      <c r="D448" s="301"/>
      <c r="E448" s="300"/>
      <c r="F448" s="300"/>
      <c r="G448" s="300"/>
      <c r="H448" s="300"/>
      <c r="I448" s="300"/>
      <c r="J448" s="300"/>
      <c r="K448" s="300"/>
      <c r="L448" s="300"/>
      <c r="M448" s="300"/>
      <c r="N448" s="313"/>
      <c r="O448" s="300"/>
      <c r="P448" s="300"/>
      <c r="Q448" s="300"/>
      <c r="R448" s="300"/>
      <c r="S448" s="300"/>
      <c r="T448" s="300"/>
      <c r="U448" s="300"/>
      <c r="V448" s="313"/>
      <c r="W448" s="300"/>
      <c r="X448" s="313"/>
      <c r="Y448" s="300"/>
      <c r="Z448" s="300"/>
    </row>
    <row r="449" spans="1:26" ht="13.2">
      <c r="A449" s="301"/>
      <c r="B449" s="301"/>
      <c r="C449" s="301"/>
      <c r="D449" s="301"/>
      <c r="E449" s="300"/>
      <c r="F449" s="300"/>
      <c r="G449" s="300"/>
      <c r="H449" s="300"/>
      <c r="I449" s="300"/>
      <c r="J449" s="300"/>
      <c r="K449" s="300"/>
      <c r="L449" s="300"/>
      <c r="M449" s="300"/>
      <c r="N449" s="313"/>
      <c r="O449" s="300"/>
      <c r="P449" s="300"/>
      <c r="Q449" s="300"/>
      <c r="R449" s="300"/>
      <c r="S449" s="300"/>
      <c r="T449" s="300"/>
      <c r="U449" s="300"/>
      <c r="V449" s="313"/>
      <c r="W449" s="300"/>
      <c r="X449" s="313"/>
      <c r="Y449" s="300"/>
      <c r="Z449" s="300"/>
    </row>
    <row r="450" spans="1:26" ht="13.2">
      <c r="A450" s="301"/>
      <c r="B450" s="301"/>
      <c r="C450" s="301"/>
      <c r="D450" s="301"/>
      <c r="E450" s="300"/>
      <c r="F450" s="300"/>
      <c r="G450" s="300"/>
      <c r="H450" s="300"/>
      <c r="I450" s="300"/>
      <c r="J450" s="300"/>
      <c r="K450" s="300"/>
      <c r="L450" s="300"/>
      <c r="M450" s="300"/>
      <c r="N450" s="313"/>
      <c r="O450" s="300"/>
      <c r="P450" s="300"/>
      <c r="Q450" s="300"/>
      <c r="R450" s="300"/>
      <c r="S450" s="300"/>
      <c r="T450" s="300"/>
      <c r="U450" s="300"/>
      <c r="V450" s="313"/>
      <c r="W450" s="300"/>
      <c r="X450" s="313"/>
      <c r="Y450" s="300"/>
      <c r="Z450" s="300"/>
    </row>
    <row r="451" spans="1:26" ht="13.2">
      <c r="A451" s="301"/>
      <c r="B451" s="301"/>
      <c r="C451" s="301"/>
      <c r="D451" s="301"/>
      <c r="E451" s="300"/>
      <c r="F451" s="300"/>
      <c r="G451" s="300"/>
      <c r="H451" s="300"/>
      <c r="I451" s="300"/>
      <c r="J451" s="300"/>
      <c r="K451" s="300"/>
      <c r="L451" s="300"/>
      <c r="M451" s="300"/>
      <c r="N451" s="313"/>
      <c r="O451" s="300"/>
      <c r="P451" s="300"/>
      <c r="Q451" s="300"/>
      <c r="R451" s="300"/>
      <c r="S451" s="300"/>
      <c r="T451" s="300"/>
      <c r="U451" s="300"/>
      <c r="V451" s="313"/>
      <c r="W451" s="300"/>
      <c r="X451" s="313"/>
      <c r="Y451" s="300"/>
      <c r="Z451" s="300"/>
    </row>
    <row r="452" spans="1:26" ht="13.2">
      <c r="A452" s="301"/>
      <c r="B452" s="301"/>
      <c r="C452" s="301"/>
      <c r="D452" s="301"/>
      <c r="E452" s="300"/>
      <c r="F452" s="300"/>
      <c r="G452" s="300"/>
      <c r="H452" s="300"/>
      <c r="I452" s="300"/>
      <c r="J452" s="300"/>
      <c r="K452" s="300"/>
      <c r="L452" s="300"/>
      <c r="M452" s="300"/>
      <c r="N452" s="313"/>
      <c r="O452" s="300"/>
      <c r="P452" s="300"/>
      <c r="Q452" s="300"/>
      <c r="R452" s="300"/>
      <c r="S452" s="300"/>
      <c r="T452" s="300"/>
      <c r="U452" s="300"/>
      <c r="V452" s="313"/>
      <c r="W452" s="300"/>
      <c r="X452" s="313"/>
      <c r="Y452" s="300"/>
      <c r="Z452" s="300"/>
    </row>
    <row r="453" spans="1:26" ht="13.2">
      <c r="A453" s="301"/>
      <c r="B453" s="301"/>
      <c r="C453" s="301"/>
      <c r="D453" s="301"/>
      <c r="E453" s="300"/>
      <c r="F453" s="300"/>
      <c r="G453" s="300"/>
      <c r="H453" s="300"/>
      <c r="I453" s="300"/>
      <c r="J453" s="300"/>
      <c r="K453" s="300"/>
      <c r="L453" s="300"/>
      <c r="M453" s="300"/>
      <c r="N453" s="313"/>
      <c r="O453" s="300"/>
      <c r="P453" s="300"/>
      <c r="Q453" s="300"/>
      <c r="R453" s="300"/>
      <c r="S453" s="300"/>
      <c r="T453" s="300"/>
      <c r="U453" s="300"/>
      <c r="V453" s="313"/>
      <c r="W453" s="300"/>
      <c r="X453" s="313"/>
      <c r="Y453" s="300"/>
      <c r="Z453" s="300"/>
    </row>
    <row r="454" spans="1:26" ht="13.2">
      <c r="A454" s="301"/>
      <c r="B454" s="301"/>
      <c r="C454" s="301"/>
      <c r="D454" s="301"/>
      <c r="E454" s="300"/>
      <c r="F454" s="300"/>
      <c r="G454" s="300"/>
      <c r="H454" s="300"/>
      <c r="I454" s="300"/>
      <c r="J454" s="300"/>
      <c r="K454" s="300"/>
      <c r="L454" s="300"/>
      <c r="M454" s="300"/>
      <c r="N454" s="313"/>
      <c r="O454" s="300"/>
      <c r="P454" s="300"/>
      <c r="Q454" s="300"/>
      <c r="R454" s="300"/>
      <c r="S454" s="300"/>
      <c r="T454" s="300"/>
      <c r="U454" s="300"/>
      <c r="V454" s="313"/>
      <c r="W454" s="300"/>
      <c r="X454" s="313"/>
      <c r="Y454" s="300"/>
      <c r="Z454" s="300"/>
    </row>
    <row r="455" spans="1:26" ht="13.2">
      <c r="A455" s="301"/>
      <c r="B455" s="301"/>
      <c r="C455" s="301"/>
      <c r="D455" s="301"/>
      <c r="E455" s="300"/>
      <c r="F455" s="300"/>
      <c r="G455" s="300"/>
      <c r="H455" s="300"/>
      <c r="I455" s="300"/>
      <c r="J455" s="300"/>
      <c r="K455" s="300"/>
      <c r="L455" s="300"/>
      <c r="M455" s="300"/>
      <c r="N455" s="313"/>
      <c r="O455" s="300"/>
      <c r="P455" s="300"/>
      <c r="Q455" s="300"/>
      <c r="R455" s="300"/>
      <c r="S455" s="300"/>
      <c r="T455" s="300"/>
      <c r="U455" s="300"/>
      <c r="V455" s="313"/>
      <c r="W455" s="300"/>
      <c r="X455" s="313"/>
      <c r="Y455" s="300"/>
      <c r="Z455" s="300"/>
    </row>
    <row r="456" spans="1:26" ht="13.2">
      <c r="A456" s="301"/>
      <c r="B456" s="301"/>
      <c r="C456" s="301"/>
      <c r="D456" s="301"/>
      <c r="E456" s="300"/>
      <c r="F456" s="300"/>
      <c r="G456" s="300"/>
      <c r="H456" s="300"/>
      <c r="I456" s="300"/>
      <c r="J456" s="300"/>
      <c r="K456" s="300"/>
      <c r="L456" s="300"/>
      <c r="M456" s="300"/>
      <c r="N456" s="313"/>
      <c r="O456" s="300"/>
      <c r="P456" s="300"/>
      <c r="Q456" s="300"/>
      <c r="R456" s="300"/>
      <c r="S456" s="300"/>
      <c r="T456" s="300"/>
      <c r="U456" s="300"/>
      <c r="V456" s="313"/>
      <c r="W456" s="300"/>
      <c r="X456" s="313"/>
      <c r="Y456" s="300"/>
      <c r="Z456" s="300"/>
    </row>
    <row r="457" spans="1:26" ht="13.2">
      <c r="A457" s="301"/>
      <c r="B457" s="301"/>
      <c r="C457" s="301"/>
      <c r="D457" s="301"/>
      <c r="E457" s="300"/>
      <c r="F457" s="300"/>
      <c r="G457" s="300"/>
      <c r="H457" s="300"/>
      <c r="I457" s="300"/>
      <c r="J457" s="300"/>
      <c r="K457" s="300"/>
      <c r="L457" s="300"/>
      <c r="M457" s="300"/>
      <c r="N457" s="313"/>
      <c r="O457" s="300"/>
      <c r="P457" s="300"/>
      <c r="Q457" s="300"/>
      <c r="R457" s="300"/>
      <c r="S457" s="300"/>
      <c r="T457" s="300"/>
      <c r="U457" s="300"/>
      <c r="V457" s="313"/>
      <c r="W457" s="300"/>
      <c r="X457" s="313"/>
      <c r="Y457" s="300"/>
      <c r="Z457" s="300"/>
    </row>
    <row r="458" spans="1:26" ht="13.2">
      <c r="A458" s="301"/>
      <c r="B458" s="301"/>
      <c r="C458" s="301"/>
      <c r="D458" s="301"/>
      <c r="E458" s="300"/>
      <c r="F458" s="300"/>
      <c r="G458" s="300"/>
      <c r="H458" s="300"/>
      <c r="I458" s="300"/>
      <c r="J458" s="300"/>
      <c r="K458" s="300"/>
      <c r="L458" s="300"/>
      <c r="M458" s="300"/>
      <c r="N458" s="313"/>
      <c r="O458" s="300"/>
      <c r="P458" s="300"/>
      <c r="Q458" s="300"/>
      <c r="R458" s="300"/>
      <c r="S458" s="300"/>
      <c r="T458" s="300"/>
      <c r="U458" s="300"/>
      <c r="V458" s="313"/>
      <c r="W458" s="300"/>
      <c r="X458" s="313"/>
      <c r="Y458" s="300"/>
      <c r="Z458" s="300"/>
    </row>
    <row r="459" spans="1:26" ht="13.2">
      <c r="A459" s="301"/>
      <c r="B459" s="301"/>
      <c r="C459" s="301"/>
      <c r="D459" s="301"/>
      <c r="E459" s="300"/>
      <c r="F459" s="300"/>
      <c r="G459" s="300"/>
      <c r="H459" s="300"/>
      <c r="I459" s="300"/>
      <c r="J459" s="300"/>
      <c r="K459" s="300"/>
      <c r="L459" s="300"/>
      <c r="M459" s="300"/>
      <c r="N459" s="313"/>
      <c r="O459" s="300"/>
      <c r="P459" s="300"/>
      <c r="Q459" s="300"/>
      <c r="R459" s="300"/>
      <c r="S459" s="300"/>
      <c r="T459" s="300"/>
      <c r="U459" s="300"/>
      <c r="V459" s="313"/>
      <c r="W459" s="300"/>
      <c r="X459" s="313"/>
      <c r="Y459" s="300"/>
      <c r="Z459" s="300"/>
    </row>
    <row r="460" spans="1:26" ht="13.2">
      <c r="A460" s="301"/>
      <c r="B460" s="301"/>
      <c r="C460" s="301"/>
      <c r="D460" s="301"/>
      <c r="E460" s="300"/>
      <c r="F460" s="300"/>
      <c r="G460" s="300"/>
      <c r="H460" s="300"/>
      <c r="I460" s="300"/>
      <c r="J460" s="300"/>
      <c r="K460" s="300"/>
      <c r="L460" s="300"/>
      <c r="M460" s="300"/>
      <c r="N460" s="313"/>
      <c r="O460" s="300"/>
      <c r="P460" s="300"/>
      <c r="Q460" s="300"/>
      <c r="R460" s="300"/>
      <c r="S460" s="300"/>
      <c r="T460" s="300"/>
      <c r="U460" s="300"/>
      <c r="V460" s="313"/>
      <c r="W460" s="300"/>
      <c r="X460" s="313"/>
      <c r="Y460" s="300"/>
      <c r="Z460" s="300"/>
    </row>
    <row r="461" spans="1:26" ht="13.2">
      <c r="A461" s="301"/>
      <c r="B461" s="301"/>
      <c r="C461" s="301"/>
      <c r="D461" s="301"/>
      <c r="E461" s="300"/>
      <c r="F461" s="300"/>
      <c r="G461" s="300"/>
      <c r="H461" s="300"/>
      <c r="I461" s="300"/>
      <c r="J461" s="300"/>
      <c r="K461" s="300"/>
      <c r="L461" s="300"/>
      <c r="M461" s="300"/>
      <c r="N461" s="313"/>
      <c r="O461" s="300"/>
      <c r="P461" s="300"/>
      <c r="Q461" s="300"/>
      <c r="R461" s="300"/>
      <c r="S461" s="300"/>
      <c r="T461" s="300"/>
      <c r="U461" s="300"/>
      <c r="V461" s="313"/>
      <c r="W461" s="300"/>
      <c r="X461" s="313"/>
      <c r="Y461" s="300"/>
      <c r="Z461" s="300"/>
    </row>
    <row r="462" spans="1:26" ht="13.2">
      <c r="A462" s="301"/>
      <c r="B462" s="301"/>
      <c r="C462" s="301"/>
      <c r="D462" s="301"/>
      <c r="E462" s="300"/>
      <c r="F462" s="300"/>
      <c r="G462" s="300"/>
      <c r="H462" s="300"/>
      <c r="I462" s="300"/>
      <c r="J462" s="300"/>
      <c r="K462" s="300"/>
      <c r="L462" s="300"/>
      <c r="M462" s="300"/>
      <c r="N462" s="313"/>
      <c r="O462" s="300"/>
      <c r="P462" s="300"/>
      <c r="Q462" s="300"/>
      <c r="R462" s="300"/>
      <c r="S462" s="300"/>
      <c r="T462" s="300"/>
      <c r="U462" s="300"/>
      <c r="V462" s="313"/>
      <c r="W462" s="300"/>
      <c r="X462" s="313"/>
      <c r="Y462" s="300"/>
      <c r="Z462" s="300"/>
    </row>
    <row r="463" spans="1:26" ht="13.2">
      <c r="A463" s="301"/>
      <c r="B463" s="301"/>
      <c r="C463" s="301"/>
      <c r="D463" s="301"/>
      <c r="E463" s="300"/>
      <c r="F463" s="300"/>
      <c r="G463" s="300"/>
      <c r="H463" s="300"/>
      <c r="I463" s="300"/>
      <c r="J463" s="300"/>
      <c r="K463" s="300"/>
      <c r="L463" s="300"/>
      <c r="M463" s="300"/>
      <c r="N463" s="313"/>
      <c r="O463" s="300"/>
      <c r="P463" s="300"/>
      <c r="Q463" s="300"/>
      <c r="R463" s="300"/>
      <c r="S463" s="300"/>
      <c r="T463" s="300"/>
      <c r="U463" s="300"/>
      <c r="V463" s="313"/>
      <c r="W463" s="300"/>
      <c r="X463" s="313"/>
      <c r="Y463" s="300"/>
      <c r="Z463" s="300"/>
    </row>
    <row r="464" spans="1:26" ht="13.2">
      <c r="A464" s="301"/>
      <c r="B464" s="301"/>
      <c r="C464" s="301"/>
      <c r="D464" s="301"/>
      <c r="E464" s="300"/>
      <c r="F464" s="300"/>
      <c r="G464" s="300"/>
      <c r="H464" s="300"/>
      <c r="I464" s="300"/>
      <c r="J464" s="300"/>
      <c r="K464" s="300"/>
      <c r="L464" s="300"/>
      <c r="M464" s="300"/>
      <c r="N464" s="313"/>
      <c r="O464" s="300"/>
      <c r="P464" s="300"/>
      <c r="Q464" s="300"/>
      <c r="R464" s="300"/>
      <c r="S464" s="300"/>
      <c r="T464" s="300"/>
      <c r="U464" s="300"/>
      <c r="V464" s="313"/>
      <c r="W464" s="300"/>
      <c r="X464" s="313"/>
      <c r="Y464" s="300"/>
      <c r="Z464" s="300"/>
    </row>
    <row r="465" spans="1:26" ht="13.2">
      <c r="A465" s="301"/>
      <c r="B465" s="301"/>
      <c r="C465" s="301"/>
      <c r="D465" s="301"/>
      <c r="E465" s="300"/>
      <c r="F465" s="300"/>
      <c r="G465" s="300"/>
      <c r="H465" s="300"/>
      <c r="I465" s="300"/>
      <c r="J465" s="300"/>
      <c r="K465" s="300"/>
      <c r="L465" s="300"/>
      <c r="M465" s="300"/>
      <c r="N465" s="313"/>
      <c r="O465" s="300"/>
      <c r="P465" s="300"/>
      <c r="Q465" s="300"/>
      <c r="R465" s="300"/>
      <c r="S465" s="300"/>
      <c r="T465" s="300"/>
      <c r="U465" s="300"/>
      <c r="V465" s="313"/>
      <c r="W465" s="300"/>
      <c r="X465" s="313"/>
      <c r="Y465" s="300"/>
      <c r="Z465" s="300"/>
    </row>
    <row r="466" spans="1:26" ht="13.2">
      <c r="A466" s="301"/>
      <c r="B466" s="301"/>
      <c r="C466" s="301"/>
      <c r="D466" s="301"/>
      <c r="E466" s="300"/>
      <c r="F466" s="300"/>
      <c r="G466" s="300"/>
      <c r="H466" s="300"/>
      <c r="I466" s="300"/>
      <c r="J466" s="300"/>
      <c r="K466" s="300"/>
      <c r="L466" s="300"/>
      <c r="M466" s="300"/>
      <c r="N466" s="313"/>
      <c r="O466" s="300"/>
      <c r="P466" s="300"/>
      <c r="Q466" s="300"/>
      <c r="R466" s="300"/>
      <c r="S466" s="300"/>
      <c r="T466" s="300"/>
      <c r="U466" s="300"/>
      <c r="V466" s="313"/>
      <c r="W466" s="300"/>
      <c r="X466" s="313"/>
      <c r="Y466" s="300"/>
      <c r="Z466" s="300"/>
    </row>
    <row r="467" spans="1:26" ht="13.2">
      <c r="A467" s="301"/>
      <c r="B467" s="301"/>
      <c r="C467" s="301"/>
      <c r="D467" s="301"/>
      <c r="E467" s="300"/>
      <c r="F467" s="300"/>
      <c r="G467" s="300"/>
      <c r="H467" s="300"/>
      <c r="I467" s="300"/>
      <c r="J467" s="300"/>
      <c r="K467" s="300"/>
      <c r="L467" s="300"/>
      <c r="M467" s="300"/>
      <c r="N467" s="313"/>
      <c r="O467" s="300"/>
      <c r="P467" s="300"/>
      <c r="Q467" s="300"/>
      <c r="R467" s="300"/>
      <c r="S467" s="300"/>
      <c r="T467" s="300"/>
      <c r="U467" s="300"/>
      <c r="V467" s="313"/>
      <c r="W467" s="300"/>
      <c r="X467" s="313"/>
      <c r="Y467" s="300"/>
      <c r="Z467" s="300"/>
    </row>
    <row r="468" spans="1:26" ht="13.2">
      <c r="A468" s="301"/>
      <c r="B468" s="301"/>
      <c r="C468" s="301"/>
      <c r="D468" s="301"/>
      <c r="E468" s="300"/>
      <c r="F468" s="300"/>
      <c r="G468" s="300"/>
      <c r="H468" s="300"/>
      <c r="I468" s="300"/>
      <c r="J468" s="300"/>
      <c r="K468" s="300"/>
      <c r="L468" s="300"/>
      <c r="M468" s="300"/>
      <c r="N468" s="313"/>
      <c r="O468" s="300"/>
      <c r="P468" s="300"/>
      <c r="Q468" s="300"/>
      <c r="R468" s="300"/>
      <c r="S468" s="300"/>
      <c r="T468" s="300"/>
      <c r="U468" s="300"/>
      <c r="V468" s="313"/>
      <c r="W468" s="300"/>
      <c r="X468" s="313"/>
      <c r="Y468" s="300"/>
      <c r="Z468" s="300"/>
    </row>
    <row r="469" spans="1:26" ht="13.2">
      <c r="A469" s="301"/>
      <c r="B469" s="301"/>
      <c r="C469" s="301"/>
      <c r="D469" s="301"/>
      <c r="E469" s="300"/>
      <c r="F469" s="300"/>
      <c r="G469" s="300"/>
      <c r="H469" s="300"/>
      <c r="I469" s="300"/>
      <c r="J469" s="300"/>
      <c r="K469" s="300"/>
      <c r="L469" s="300"/>
      <c r="M469" s="300"/>
      <c r="N469" s="313"/>
      <c r="O469" s="300"/>
      <c r="P469" s="300"/>
      <c r="Q469" s="300"/>
      <c r="R469" s="300"/>
      <c r="S469" s="300"/>
      <c r="T469" s="300"/>
      <c r="U469" s="300"/>
      <c r="V469" s="313"/>
      <c r="W469" s="300"/>
      <c r="X469" s="313"/>
      <c r="Y469" s="300"/>
      <c r="Z469" s="300"/>
    </row>
    <row r="470" spans="1:26" ht="13.2">
      <c r="A470" s="301"/>
      <c r="B470" s="301"/>
      <c r="C470" s="301"/>
      <c r="D470" s="301"/>
      <c r="E470" s="300"/>
      <c r="F470" s="300"/>
      <c r="G470" s="300"/>
      <c r="H470" s="300"/>
      <c r="I470" s="300"/>
      <c r="J470" s="300"/>
      <c r="K470" s="300"/>
      <c r="L470" s="300"/>
      <c r="M470" s="300"/>
      <c r="N470" s="313"/>
      <c r="O470" s="300"/>
      <c r="P470" s="300"/>
      <c r="Q470" s="300"/>
      <c r="R470" s="300"/>
      <c r="S470" s="300"/>
      <c r="T470" s="300"/>
      <c r="U470" s="300"/>
      <c r="V470" s="313"/>
      <c r="W470" s="300"/>
      <c r="X470" s="313"/>
      <c r="Y470" s="300"/>
      <c r="Z470" s="300"/>
    </row>
    <row r="471" spans="1:26" ht="13.2">
      <c r="A471" s="301"/>
      <c r="B471" s="301"/>
      <c r="C471" s="301"/>
      <c r="D471" s="301"/>
      <c r="E471" s="300"/>
      <c r="F471" s="300"/>
      <c r="G471" s="300"/>
      <c r="H471" s="300"/>
      <c r="I471" s="300"/>
      <c r="J471" s="300"/>
      <c r="K471" s="300"/>
      <c r="L471" s="300"/>
      <c r="M471" s="300"/>
      <c r="N471" s="313"/>
      <c r="O471" s="300"/>
      <c r="P471" s="300"/>
      <c r="Q471" s="300"/>
      <c r="R471" s="300"/>
      <c r="S471" s="300"/>
      <c r="T471" s="300"/>
      <c r="U471" s="300"/>
      <c r="V471" s="313"/>
      <c r="W471" s="300"/>
      <c r="X471" s="313"/>
      <c r="Y471" s="300"/>
      <c r="Z471" s="300"/>
    </row>
    <row r="472" spans="1:26" ht="13.2">
      <c r="A472" s="301"/>
      <c r="B472" s="301"/>
      <c r="C472" s="301"/>
      <c r="D472" s="301"/>
      <c r="E472" s="300"/>
      <c r="F472" s="300"/>
      <c r="G472" s="300"/>
      <c r="H472" s="300"/>
      <c r="I472" s="300"/>
      <c r="J472" s="300"/>
      <c r="K472" s="300"/>
      <c r="L472" s="300"/>
      <c r="M472" s="300"/>
      <c r="N472" s="313"/>
      <c r="O472" s="300"/>
      <c r="P472" s="300"/>
      <c r="Q472" s="300"/>
      <c r="R472" s="300"/>
      <c r="S472" s="300"/>
      <c r="T472" s="300"/>
      <c r="U472" s="300"/>
      <c r="V472" s="313"/>
      <c r="W472" s="300"/>
      <c r="X472" s="313"/>
      <c r="Y472" s="300"/>
      <c r="Z472" s="300"/>
    </row>
    <row r="473" spans="1:26" ht="13.2">
      <c r="A473" s="301"/>
      <c r="B473" s="301"/>
      <c r="C473" s="301"/>
      <c r="D473" s="301"/>
      <c r="E473" s="300"/>
      <c r="F473" s="300"/>
      <c r="G473" s="300"/>
      <c r="H473" s="300"/>
      <c r="I473" s="300"/>
      <c r="J473" s="300"/>
      <c r="K473" s="300"/>
      <c r="L473" s="300"/>
      <c r="M473" s="300"/>
      <c r="N473" s="313"/>
      <c r="O473" s="300"/>
      <c r="P473" s="300"/>
      <c r="Q473" s="300"/>
      <c r="R473" s="300"/>
      <c r="S473" s="300"/>
      <c r="T473" s="300"/>
      <c r="U473" s="300"/>
      <c r="V473" s="313"/>
      <c r="W473" s="300"/>
      <c r="X473" s="313"/>
      <c r="Y473" s="300"/>
      <c r="Z473" s="300"/>
    </row>
    <row r="474" spans="1:26" ht="13.2">
      <c r="A474" s="301"/>
      <c r="B474" s="301"/>
      <c r="C474" s="301"/>
      <c r="D474" s="301"/>
      <c r="E474" s="300"/>
      <c r="F474" s="300"/>
      <c r="G474" s="300"/>
      <c r="H474" s="300"/>
      <c r="I474" s="300"/>
      <c r="J474" s="300"/>
      <c r="K474" s="300"/>
      <c r="L474" s="300"/>
      <c r="M474" s="300"/>
      <c r="N474" s="313"/>
      <c r="O474" s="300"/>
      <c r="P474" s="300"/>
      <c r="Q474" s="300"/>
      <c r="R474" s="300"/>
      <c r="S474" s="300"/>
      <c r="T474" s="300"/>
      <c r="U474" s="300"/>
      <c r="V474" s="313"/>
      <c r="W474" s="300"/>
      <c r="X474" s="313"/>
      <c r="Y474" s="300"/>
      <c r="Z474" s="300"/>
    </row>
    <row r="475" spans="1:26" ht="13.2">
      <c r="A475" s="301"/>
      <c r="B475" s="301"/>
      <c r="C475" s="301"/>
      <c r="D475" s="301"/>
      <c r="E475" s="300"/>
      <c r="F475" s="300"/>
      <c r="G475" s="300"/>
      <c r="H475" s="300"/>
      <c r="I475" s="300"/>
      <c r="J475" s="300"/>
      <c r="K475" s="300"/>
      <c r="L475" s="300"/>
      <c r="M475" s="300"/>
      <c r="N475" s="313"/>
      <c r="O475" s="300"/>
      <c r="P475" s="300"/>
      <c r="Q475" s="300"/>
      <c r="R475" s="300"/>
      <c r="S475" s="300"/>
      <c r="T475" s="300"/>
      <c r="U475" s="300"/>
      <c r="V475" s="313"/>
      <c r="W475" s="300"/>
      <c r="X475" s="313"/>
      <c r="Y475" s="300"/>
      <c r="Z475" s="300"/>
    </row>
    <row r="476" spans="1:26" ht="13.2">
      <c r="A476" s="301"/>
      <c r="B476" s="301"/>
      <c r="C476" s="301"/>
      <c r="D476" s="301"/>
      <c r="E476" s="300"/>
      <c r="F476" s="300"/>
      <c r="G476" s="300"/>
      <c r="H476" s="300"/>
      <c r="I476" s="300"/>
      <c r="J476" s="300"/>
      <c r="K476" s="300"/>
      <c r="L476" s="300"/>
      <c r="M476" s="300"/>
      <c r="N476" s="313"/>
      <c r="O476" s="300"/>
      <c r="P476" s="300"/>
      <c r="Q476" s="300"/>
      <c r="R476" s="300"/>
      <c r="S476" s="300"/>
      <c r="T476" s="300"/>
      <c r="U476" s="300"/>
      <c r="V476" s="313"/>
      <c r="W476" s="300"/>
      <c r="X476" s="313"/>
      <c r="Y476" s="300"/>
      <c r="Z476" s="300"/>
    </row>
    <row r="477" spans="1:26" ht="13.2">
      <c r="A477" s="301"/>
      <c r="B477" s="301"/>
      <c r="C477" s="301"/>
      <c r="D477" s="301"/>
      <c r="E477" s="300"/>
      <c r="F477" s="300"/>
      <c r="G477" s="300"/>
      <c r="H477" s="300"/>
      <c r="I477" s="300"/>
      <c r="J477" s="300"/>
      <c r="K477" s="300"/>
      <c r="L477" s="300"/>
      <c r="M477" s="300"/>
      <c r="N477" s="313"/>
      <c r="O477" s="300"/>
      <c r="P477" s="300"/>
      <c r="Q477" s="300"/>
      <c r="R477" s="300"/>
      <c r="S477" s="300"/>
      <c r="T477" s="300"/>
      <c r="U477" s="300"/>
      <c r="V477" s="313"/>
      <c r="W477" s="300"/>
      <c r="X477" s="313"/>
      <c r="Y477" s="300"/>
      <c r="Z477" s="300"/>
    </row>
    <row r="478" spans="1:26" ht="13.2">
      <c r="A478" s="301"/>
      <c r="B478" s="301"/>
      <c r="C478" s="301"/>
      <c r="D478" s="301"/>
      <c r="E478" s="300"/>
      <c r="F478" s="300"/>
      <c r="G478" s="300"/>
      <c r="H478" s="300"/>
      <c r="I478" s="300"/>
      <c r="J478" s="300"/>
      <c r="K478" s="300"/>
      <c r="L478" s="300"/>
      <c r="M478" s="300"/>
      <c r="N478" s="313"/>
      <c r="O478" s="300"/>
      <c r="P478" s="300"/>
      <c r="Q478" s="300"/>
      <c r="R478" s="300"/>
      <c r="S478" s="300"/>
      <c r="T478" s="300"/>
      <c r="U478" s="300"/>
      <c r="V478" s="313"/>
      <c r="W478" s="300"/>
      <c r="X478" s="313"/>
      <c r="Y478" s="300"/>
      <c r="Z478" s="300"/>
    </row>
    <row r="479" spans="1:26" ht="13.2">
      <c r="A479" s="301"/>
      <c r="B479" s="301"/>
      <c r="C479" s="301"/>
      <c r="D479" s="301"/>
      <c r="E479" s="300"/>
      <c r="F479" s="300"/>
      <c r="G479" s="300"/>
      <c r="H479" s="300"/>
      <c r="I479" s="300"/>
      <c r="J479" s="300"/>
      <c r="K479" s="300"/>
      <c r="L479" s="300"/>
      <c r="M479" s="300"/>
      <c r="N479" s="313"/>
      <c r="O479" s="300"/>
      <c r="P479" s="300"/>
      <c r="Q479" s="300"/>
      <c r="R479" s="300"/>
      <c r="S479" s="300"/>
      <c r="T479" s="300"/>
      <c r="U479" s="300"/>
      <c r="V479" s="313"/>
      <c r="W479" s="300"/>
      <c r="X479" s="313"/>
      <c r="Y479" s="300"/>
      <c r="Z479" s="300"/>
    </row>
    <row r="480" spans="1:26" ht="13.2">
      <c r="A480" s="301"/>
      <c r="B480" s="301"/>
      <c r="C480" s="301"/>
      <c r="D480" s="301"/>
      <c r="E480" s="300"/>
      <c r="F480" s="300"/>
      <c r="G480" s="300"/>
      <c r="H480" s="300"/>
      <c r="I480" s="300"/>
      <c r="J480" s="300"/>
      <c r="K480" s="300"/>
      <c r="L480" s="300"/>
      <c r="M480" s="300"/>
      <c r="N480" s="313"/>
      <c r="O480" s="300"/>
      <c r="P480" s="300"/>
      <c r="Q480" s="300"/>
      <c r="R480" s="300"/>
      <c r="S480" s="300"/>
      <c r="T480" s="300"/>
      <c r="U480" s="300"/>
      <c r="V480" s="313"/>
      <c r="W480" s="300"/>
      <c r="X480" s="313"/>
      <c r="Y480" s="300"/>
      <c r="Z480" s="300"/>
    </row>
    <row r="481" spans="1:26" ht="13.2">
      <c r="A481" s="301"/>
      <c r="B481" s="301"/>
      <c r="C481" s="301"/>
      <c r="D481" s="301"/>
      <c r="E481" s="300"/>
      <c r="F481" s="300"/>
      <c r="G481" s="300"/>
      <c r="H481" s="300"/>
      <c r="I481" s="300"/>
      <c r="J481" s="300"/>
      <c r="K481" s="300"/>
      <c r="L481" s="300"/>
      <c r="M481" s="300"/>
      <c r="N481" s="313"/>
      <c r="O481" s="300"/>
      <c r="P481" s="300"/>
      <c r="Q481" s="300"/>
      <c r="R481" s="300"/>
      <c r="S481" s="300"/>
      <c r="T481" s="300"/>
      <c r="U481" s="300"/>
      <c r="V481" s="313"/>
      <c r="W481" s="300"/>
      <c r="X481" s="313"/>
      <c r="Y481" s="300"/>
      <c r="Z481" s="300"/>
    </row>
    <row r="482" spans="1:26" ht="13.2">
      <c r="A482" s="301"/>
      <c r="B482" s="301"/>
      <c r="C482" s="301"/>
      <c r="D482" s="301"/>
      <c r="E482" s="300"/>
      <c r="F482" s="300"/>
      <c r="G482" s="300"/>
      <c r="H482" s="300"/>
      <c r="I482" s="300"/>
      <c r="J482" s="300"/>
      <c r="K482" s="300"/>
      <c r="L482" s="300"/>
      <c r="M482" s="300"/>
      <c r="N482" s="313"/>
      <c r="O482" s="300"/>
      <c r="P482" s="300"/>
      <c r="Q482" s="300"/>
      <c r="R482" s="300"/>
      <c r="S482" s="300"/>
      <c r="T482" s="300"/>
      <c r="U482" s="300"/>
      <c r="V482" s="313"/>
      <c r="W482" s="300"/>
      <c r="X482" s="313"/>
      <c r="Y482" s="300"/>
      <c r="Z482" s="300"/>
    </row>
    <row r="483" spans="1:26" ht="13.2">
      <c r="A483" s="301"/>
      <c r="B483" s="301"/>
      <c r="C483" s="301"/>
      <c r="D483" s="301"/>
      <c r="E483" s="300"/>
      <c r="F483" s="300"/>
      <c r="G483" s="300"/>
      <c r="H483" s="300"/>
      <c r="I483" s="300"/>
      <c r="J483" s="300"/>
      <c r="K483" s="300"/>
      <c r="L483" s="300"/>
      <c r="M483" s="300"/>
      <c r="N483" s="313"/>
      <c r="O483" s="300"/>
      <c r="P483" s="300"/>
      <c r="Q483" s="300"/>
      <c r="R483" s="300"/>
      <c r="S483" s="300"/>
      <c r="T483" s="300"/>
      <c r="U483" s="300"/>
      <c r="V483" s="313"/>
      <c r="W483" s="300"/>
      <c r="X483" s="313"/>
      <c r="Y483" s="300"/>
      <c r="Z483" s="300"/>
    </row>
    <row r="484" spans="1:26" ht="13.2">
      <c r="A484" s="301"/>
      <c r="B484" s="301"/>
      <c r="C484" s="301"/>
      <c r="D484" s="301"/>
      <c r="E484" s="300"/>
      <c r="F484" s="300"/>
      <c r="G484" s="300"/>
      <c r="H484" s="300"/>
      <c r="I484" s="300"/>
      <c r="J484" s="300"/>
      <c r="K484" s="300"/>
      <c r="L484" s="300"/>
      <c r="M484" s="300"/>
      <c r="N484" s="313"/>
      <c r="O484" s="300"/>
      <c r="P484" s="300"/>
      <c r="Q484" s="300"/>
      <c r="R484" s="300"/>
      <c r="S484" s="300"/>
      <c r="T484" s="300"/>
      <c r="U484" s="300"/>
      <c r="V484" s="313"/>
      <c r="W484" s="300"/>
      <c r="X484" s="313"/>
      <c r="Y484" s="300"/>
      <c r="Z484" s="300"/>
    </row>
    <row r="485" spans="1:26" ht="13.2">
      <c r="A485" s="301"/>
      <c r="B485" s="301"/>
      <c r="C485" s="301"/>
      <c r="D485" s="301"/>
      <c r="E485" s="300"/>
      <c r="F485" s="300"/>
      <c r="G485" s="300"/>
      <c r="H485" s="300"/>
      <c r="I485" s="300"/>
      <c r="J485" s="300"/>
      <c r="K485" s="300"/>
      <c r="L485" s="300"/>
      <c r="M485" s="300"/>
      <c r="N485" s="313"/>
      <c r="O485" s="300"/>
      <c r="P485" s="300"/>
      <c r="Q485" s="300"/>
      <c r="R485" s="300"/>
      <c r="S485" s="300"/>
      <c r="T485" s="300"/>
      <c r="U485" s="300"/>
      <c r="V485" s="313"/>
      <c r="W485" s="300"/>
      <c r="X485" s="313"/>
      <c r="Y485" s="300"/>
      <c r="Z485" s="300"/>
    </row>
    <row r="486" spans="1:26" ht="13.2">
      <c r="A486" s="301"/>
      <c r="B486" s="301"/>
      <c r="C486" s="301"/>
      <c r="D486" s="301"/>
      <c r="E486" s="300"/>
      <c r="F486" s="300"/>
      <c r="G486" s="300"/>
      <c r="H486" s="300"/>
      <c r="I486" s="300"/>
      <c r="J486" s="300"/>
      <c r="K486" s="300"/>
      <c r="L486" s="300"/>
      <c r="M486" s="300"/>
      <c r="N486" s="313"/>
      <c r="O486" s="300"/>
      <c r="P486" s="300"/>
      <c r="Q486" s="300"/>
      <c r="R486" s="300"/>
      <c r="S486" s="300"/>
      <c r="T486" s="300"/>
      <c r="U486" s="300"/>
      <c r="V486" s="313"/>
      <c r="W486" s="300"/>
      <c r="X486" s="313"/>
      <c r="Y486" s="300"/>
      <c r="Z486" s="300"/>
    </row>
    <row r="487" spans="1:26" ht="13.2">
      <c r="A487" s="301"/>
      <c r="B487" s="301"/>
      <c r="C487" s="301"/>
      <c r="D487" s="301"/>
      <c r="E487" s="300"/>
      <c r="F487" s="300"/>
      <c r="G487" s="300"/>
      <c r="H487" s="300"/>
      <c r="I487" s="300"/>
      <c r="J487" s="300"/>
      <c r="K487" s="300"/>
      <c r="L487" s="300"/>
      <c r="M487" s="300"/>
      <c r="N487" s="313"/>
      <c r="O487" s="300"/>
      <c r="P487" s="300"/>
      <c r="Q487" s="300"/>
      <c r="R487" s="300"/>
      <c r="S487" s="300"/>
      <c r="T487" s="300"/>
      <c r="U487" s="300"/>
      <c r="V487" s="313"/>
      <c r="W487" s="300"/>
      <c r="X487" s="313"/>
      <c r="Y487" s="300"/>
      <c r="Z487" s="300"/>
    </row>
    <row r="488" spans="1:26" ht="13.2">
      <c r="A488" s="301"/>
      <c r="B488" s="301"/>
      <c r="C488" s="301"/>
      <c r="D488" s="301"/>
      <c r="E488" s="300"/>
      <c r="F488" s="300"/>
      <c r="G488" s="300"/>
      <c r="H488" s="300"/>
      <c r="I488" s="300"/>
      <c r="J488" s="300"/>
      <c r="K488" s="300"/>
      <c r="L488" s="300"/>
      <c r="M488" s="300"/>
      <c r="N488" s="313"/>
      <c r="O488" s="300"/>
      <c r="P488" s="300"/>
      <c r="Q488" s="300"/>
      <c r="R488" s="300"/>
      <c r="S488" s="300"/>
      <c r="T488" s="300"/>
      <c r="U488" s="300"/>
      <c r="V488" s="313"/>
      <c r="W488" s="300"/>
      <c r="X488" s="313"/>
      <c r="Y488" s="300"/>
      <c r="Z488" s="300"/>
    </row>
    <row r="489" spans="1:26" ht="13.2">
      <c r="A489" s="301"/>
      <c r="B489" s="301"/>
      <c r="C489" s="301"/>
      <c r="D489" s="301"/>
      <c r="E489" s="300"/>
      <c r="F489" s="300"/>
      <c r="G489" s="300"/>
      <c r="H489" s="300"/>
      <c r="I489" s="300"/>
      <c r="J489" s="300"/>
      <c r="K489" s="300"/>
      <c r="L489" s="300"/>
      <c r="M489" s="300"/>
      <c r="N489" s="313"/>
      <c r="O489" s="300"/>
      <c r="P489" s="300"/>
      <c r="Q489" s="300"/>
      <c r="R489" s="300"/>
      <c r="S489" s="300"/>
      <c r="T489" s="300"/>
      <c r="U489" s="300"/>
      <c r="V489" s="313"/>
      <c r="W489" s="300"/>
      <c r="X489" s="313"/>
      <c r="Y489" s="300"/>
      <c r="Z489" s="300"/>
    </row>
    <row r="490" spans="1:26" ht="13.2">
      <c r="A490" s="301"/>
      <c r="B490" s="301"/>
      <c r="C490" s="301"/>
      <c r="D490" s="301"/>
      <c r="E490" s="300"/>
      <c r="F490" s="300"/>
      <c r="G490" s="300"/>
      <c r="H490" s="300"/>
      <c r="I490" s="300"/>
      <c r="J490" s="300"/>
      <c r="K490" s="300"/>
      <c r="L490" s="300"/>
      <c r="M490" s="300"/>
      <c r="N490" s="313"/>
      <c r="O490" s="300"/>
      <c r="P490" s="300"/>
      <c r="Q490" s="300"/>
      <c r="R490" s="300"/>
      <c r="S490" s="300"/>
      <c r="T490" s="300"/>
      <c r="U490" s="300"/>
      <c r="V490" s="313"/>
      <c r="W490" s="300"/>
      <c r="X490" s="313"/>
      <c r="Y490" s="300"/>
      <c r="Z490" s="300"/>
    </row>
    <row r="491" spans="1:26" ht="13.2">
      <c r="A491" s="301"/>
      <c r="B491" s="301"/>
      <c r="C491" s="301"/>
      <c r="D491" s="301"/>
      <c r="E491" s="300"/>
      <c r="F491" s="300"/>
      <c r="G491" s="300"/>
      <c r="H491" s="300"/>
      <c r="I491" s="300"/>
      <c r="J491" s="300"/>
      <c r="K491" s="300"/>
      <c r="L491" s="300"/>
      <c r="M491" s="300"/>
      <c r="N491" s="313"/>
      <c r="O491" s="300"/>
      <c r="P491" s="300"/>
      <c r="Q491" s="300"/>
      <c r="R491" s="300"/>
      <c r="S491" s="300"/>
      <c r="T491" s="300"/>
      <c r="U491" s="300"/>
      <c r="V491" s="313"/>
      <c r="W491" s="300"/>
      <c r="X491" s="313"/>
      <c r="Y491" s="300"/>
      <c r="Z491" s="300"/>
    </row>
    <row r="492" spans="1:26" ht="13.2">
      <c r="A492" s="301"/>
      <c r="B492" s="301"/>
      <c r="C492" s="301"/>
      <c r="D492" s="301"/>
      <c r="E492" s="300"/>
      <c r="F492" s="300"/>
      <c r="G492" s="300"/>
      <c r="H492" s="300"/>
      <c r="I492" s="300"/>
      <c r="J492" s="300"/>
      <c r="K492" s="300"/>
      <c r="L492" s="300"/>
      <c r="M492" s="300"/>
      <c r="N492" s="313"/>
      <c r="O492" s="300"/>
      <c r="P492" s="300"/>
      <c r="Q492" s="300"/>
      <c r="R492" s="300"/>
      <c r="S492" s="300"/>
      <c r="T492" s="300"/>
      <c r="U492" s="300"/>
      <c r="V492" s="313"/>
      <c r="W492" s="300"/>
      <c r="X492" s="313"/>
      <c r="Y492" s="300"/>
      <c r="Z492" s="300"/>
    </row>
    <row r="493" spans="1:26" ht="13.2">
      <c r="A493" s="301"/>
      <c r="B493" s="301"/>
      <c r="C493" s="301"/>
      <c r="D493" s="301"/>
      <c r="E493" s="300"/>
      <c r="F493" s="300"/>
      <c r="G493" s="300"/>
      <c r="H493" s="300"/>
      <c r="I493" s="300"/>
      <c r="J493" s="300"/>
      <c r="K493" s="300"/>
      <c r="L493" s="300"/>
      <c r="M493" s="300"/>
      <c r="N493" s="313"/>
      <c r="O493" s="300"/>
      <c r="P493" s="300"/>
      <c r="Q493" s="300"/>
      <c r="R493" s="300"/>
      <c r="S493" s="300"/>
      <c r="T493" s="300"/>
      <c r="U493" s="300"/>
      <c r="V493" s="313"/>
      <c r="W493" s="300"/>
      <c r="X493" s="313"/>
      <c r="Y493" s="300"/>
      <c r="Z493" s="300"/>
    </row>
    <row r="494" spans="1:26" ht="13.2">
      <c r="A494" s="301"/>
      <c r="B494" s="301"/>
      <c r="C494" s="301"/>
      <c r="D494" s="301"/>
      <c r="E494" s="300"/>
      <c r="F494" s="300"/>
      <c r="G494" s="300"/>
      <c r="H494" s="300"/>
      <c r="I494" s="300"/>
      <c r="J494" s="300"/>
      <c r="K494" s="300"/>
      <c r="L494" s="300"/>
      <c r="M494" s="300"/>
      <c r="N494" s="313"/>
      <c r="O494" s="300"/>
      <c r="P494" s="300"/>
      <c r="Q494" s="300"/>
      <c r="R494" s="300"/>
      <c r="S494" s="300"/>
      <c r="T494" s="300"/>
      <c r="U494" s="300"/>
      <c r="V494" s="313"/>
      <c r="W494" s="300"/>
      <c r="X494" s="313"/>
      <c r="Y494" s="300"/>
      <c r="Z494" s="300"/>
    </row>
    <row r="495" spans="1:26" ht="13.2">
      <c r="A495" s="301"/>
      <c r="B495" s="301"/>
      <c r="C495" s="301"/>
      <c r="D495" s="301"/>
      <c r="E495" s="300"/>
      <c r="F495" s="300"/>
      <c r="G495" s="300"/>
      <c r="H495" s="300"/>
      <c r="I495" s="300"/>
      <c r="J495" s="300"/>
      <c r="K495" s="300"/>
      <c r="L495" s="300"/>
      <c r="M495" s="300"/>
      <c r="N495" s="313"/>
      <c r="O495" s="300"/>
      <c r="P495" s="300"/>
      <c r="Q495" s="300"/>
      <c r="R495" s="300"/>
      <c r="S495" s="300"/>
      <c r="T495" s="300"/>
      <c r="U495" s="300"/>
      <c r="V495" s="313"/>
      <c r="W495" s="300"/>
      <c r="X495" s="313"/>
      <c r="Y495" s="300"/>
      <c r="Z495" s="300"/>
    </row>
    <row r="496" spans="1:26" ht="13.2">
      <c r="A496" s="301"/>
      <c r="B496" s="301"/>
      <c r="C496" s="301"/>
      <c r="D496" s="301"/>
      <c r="E496" s="300"/>
      <c r="F496" s="300"/>
      <c r="G496" s="300"/>
      <c r="H496" s="300"/>
      <c r="I496" s="300"/>
      <c r="J496" s="300"/>
      <c r="K496" s="300"/>
      <c r="L496" s="300"/>
      <c r="M496" s="300"/>
      <c r="N496" s="313"/>
      <c r="O496" s="300"/>
      <c r="P496" s="300"/>
      <c r="Q496" s="300"/>
      <c r="R496" s="300"/>
      <c r="S496" s="300"/>
      <c r="T496" s="300"/>
      <c r="U496" s="300"/>
      <c r="V496" s="313"/>
      <c r="W496" s="300"/>
      <c r="X496" s="313"/>
      <c r="Y496" s="300"/>
      <c r="Z496" s="300"/>
    </row>
    <row r="497" spans="1:26" ht="13.2">
      <c r="A497" s="301"/>
      <c r="B497" s="301"/>
      <c r="C497" s="301"/>
      <c r="D497" s="301"/>
      <c r="E497" s="300"/>
      <c r="F497" s="300"/>
      <c r="G497" s="300"/>
      <c r="H497" s="300"/>
      <c r="I497" s="300"/>
      <c r="J497" s="300"/>
      <c r="K497" s="300"/>
      <c r="L497" s="300"/>
      <c r="M497" s="300"/>
      <c r="N497" s="313"/>
      <c r="O497" s="300"/>
      <c r="P497" s="300"/>
      <c r="Q497" s="300"/>
      <c r="R497" s="300"/>
      <c r="S497" s="300"/>
      <c r="T497" s="300"/>
      <c r="U497" s="300"/>
      <c r="V497" s="313"/>
      <c r="W497" s="300"/>
      <c r="X497" s="313"/>
      <c r="Y497" s="300"/>
      <c r="Z497" s="300"/>
    </row>
    <row r="498" spans="1:26" ht="13.2">
      <c r="A498" s="301"/>
      <c r="B498" s="301"/>
      <c r="C498" s="301"/>
      <c r="D498" s="301"/>
      <c r="E498" s="300"/>
      <c r="F498" s="300"/>
      <c r="G498" s="300"/>
      <c r="H498" s="300"/>
      <c r="I498" s="300"/>
      <c r="J498" s="300"/>
      <c r="K498" s="300"/>
      <c r="L498" s="300"/>
      <c r="M498" s="300"/>
      <c r="N498" s="313"/>
      <c r="O498" s="300"/>
      <c r="P498" s="300"/>
      <c r="Q498" s="300"/>
      <c r="R498" s="300"/>
      <c r="S498" s="300"/>
      <c r="T498" s="300"/>
      <c r="U498" s="300"/>
      <c r="V498" s="313"/>
      <c r="W498" s="300"/>
      <c r="X498" s="313"/>
      <c r="Y498" s="300"/>
      <c r="Z498" s="300"/>
    </row>
    <row r="499" spans="1:26" ht="13.2">
      <c r="A499" s="301"/>
      <c r="B499" s="301"/>
      <c r="C499" s="301"/>
      <c r="D499" s="301"/>
      <c r="E499" s="300"/>
      <c r="F499" s="300"/>
      <c r="G499" s="300"/>
      <c r="H499" s="300"/>
      <c r="I499" s="300"/>
      <c r="J499" s="300"/>
      <c r="K499" s="300"/>
      <c r="L499" s="300"/>
      <c r="M499" s="300"/>
      <c r="N499" s="313"/>
      <c r="O499" s="300"/>
      <c r="P499" s="300"/>
      <c r="Q499" s="300"/>
      <c r="R499" s="300"/>
      <c r="S499" s="300"/>
      <c r="T499" s="300"/>
      <c r="U499" s="300"/>
      <c r="V499" s="313"/>
      <c r="W499" s="300"/>
      <c r="X499" s="313"/>
      <c r="Y499" s="300"/>
      <c r="Z499" s="300"/>
    </row>
    <row r="500" spans="1:26" ht="13.2">
      <c r="A500" s="301"/>
      <c r="B500" s="301"/>
      <c r="C500" s="301"/>
      <c r="D500" s="301"/>
      <c r="E500" s="300"/>
      <c r="F500" s="300"/>
      <c r="G500" s="300"/>
      <c r="H500" s="300"/>
      <c r="I500" s="300"/>
      <c r="J500" s="300"/>
      <c r="K500" s="300"/>
      <c r="L500" s="300"/>
      <c r="M500" s="300"/>
      <c r="N500" s="313"/>
      <c r="O500" s="300"/>
      <c r="P500" s="300"/>
      <c r="Q500" s="300"/>
      <c r="R500" s="300"/>
      <c r="S500" s="300"/>
      <c r="T500" s="300"/>
      <c r="U500" s="300"/>
      <c r="V500" s="313"/>
      <c r="W500" s="300"/>
      <c r="X500" s="313"/>
      <c r="Y500" s="300"/>
      <c r="Z500" s="300"/>
    </row>
    <row r="501" spans="1:26" ht="13.2">
      <c r="A501" s="301"/>
      <c r="B501" s="301"/>
      <c r="C501" s="301"/>
      <c r="D501" s="301"/>
      <c r="E501" s="300"/>
      <c r="F501" s="300"/>
      <c r="G501" s="300"/>
      <c r="H501" s="300"/>
      <c r="I501" s="300"/>
      <c r="J501" s="300"/>
      <c r="K501" s="300"/>
      <c r="L501" s="300"/>
      <c r="M501" s="300"/>
      <c r="N501" s="313"/>
      <c r="O501" s="300"/>
      <c r="P501" s="300"/>
      <c r="Q501" s="300"/>
      <c r="R501" s="300"/>
      <c r="S501" s="300"/>
      <c r="T501" s="300"/>
      <c r="U501" s="300"/>
      <c r="V501" s="313"/>
      <c r="W501" s="300"/>
      <c r="X501" s="313"/>
      <c r="Y501" s="300"/>
      <c r="Z501" s="300"/>
    </row>
    <row r="502" spans="1:26" ht="13.2">
      <c r="A502" s="301"/>
      <c r="B502" s="301"/>
      <c r="C502" s="301"/>
      <c r="D502" s="301"/>
      <c r="E502" s="300"/>
      <c r="F502" s="300"/>
      <c r="G502" s="300"/>
      <c r="H502" s="300"/>
      <c r="I502" s="300"/>
      <c r="J502" s="300"/>
      <c r="K502" s="300"/>
      <c r="L502" s="300"/>
      <c r="M502" s="300"/>
      <c r="N502" s="313"/>
      <c r="O502" s="300"/>
      <c r="P502" s="300"/>
      <c r="Q502" s="300"/>
      <c r="R502" s="300"/>
      <c r="S502" s="300"/>
      <c r="T502" s="300"/>
      <c r="U502" s="300"/>
      <c r="V502" s="313"/>
      <c r="W502" s="300"/>
      <c r="X502" s="313"/>
      <c r="Y502" s="300"/>
      <c r="Z502" s="300"/>
    </row>
    <row r="503" spans="1:26" ht="13.2">
      <c r="A503" s="301"/>
      <c r="B503" s="301"/>
      <c r="C503" s="301"/>
      <c r="D503" s="301"/>
      <c r="E503" s="300"/>
      <c r="F503" s="300"/>
      <c r="G503" s="300"/>
      <c r="H503" s="300"/>
      <c r="I503" s="300"/>
      <c r="J503" s="300"/>
      <c r="K503" s="300"/>
      <c r="L503" s="300"/>
      <c r="M503" s="300"/>
      <c r="N503" s="313"/>
      <c r="O503" s="300"/>
      <c r="P503" s="300"/>
      <c r="Q503" s="300"/>
      <c r="R503" s="300"/>
      <c r="S503" s="300"/>
      <c r="T503" s="300"/>
      <c r="U503" s="300"/>
      <c r="V503" s="313"/>
      <c r="W503" s="300"/>
      <c r="X503" s="313"/>
      <c r="Y503" s="300"/>
      <c r="Z503" s="300"/>
    </row>
    <row r="504" spans="1:26" ht="13.2">
      <c r="A504" s="301"/>
      <c r="B504" s="301"/>
      <c r="C504" s="301"/>
      <c r="D504" s="301"/>
      <c r="E504" s="300"/>
      <c r="F504" s="300"/>
      <c r="G504" s="300"/>
      <c r="H504" s="300"/>
      <c r="I504" s="300"/>
      <c r="J504" s="300"/>
      <c r="K504" s="300"/>
      <c r="L504" s="300"/>
      <c r="M504" s="300"/>
      <c r="N504" s="313"/>
      <c r="O504" s="300"/>
      <c r="P504" s="300"/>
      <c r="Q504" s="300"/>
      <c r="R504" s="300"/>
      <c r="S504" s="300"/>
      <c r="T504" s="300"/>
      <c r="U504" s="300"/>
      <c r="V504" s="313"/>
      <c r="W504" s="300"/>
      <c r="X504" s="313"/>
      <c r="Y504" s="300"/>
      <c r="Z504" s="300"/>
    </row>
    <row r="505" spans="1:26" ht="13.2">
      <c r="A505" s="301"/>
      <c r="B505" s="301"/>
      <c r="C505" s="301"/>
      <c r="D505" s="301"/>
      <c r="E505" s="300"/>
      <c r="F505" s="300"/>
      <c r="G505" s="300"/>
      <c r="H505" s="300"/>
      <c r="I505" s="300"/>
      <c r="J505" s="300"/>
      <c r="K505" s="300"/>
      <c r="L505" s="300"/>
      <c r="M505" s="300"/>
      <c r="N505" s="313"/>
      <c r="O505" s="300"/>
      <c r="P505" s="300"/>
      <c r="Q505" s="300"/>
      <c r="R505" s="300"/>
      <c r="S505" s="300"/>
      <c r="T505" s="300"/>
      <c r="U505" s="300"/>
      <c r="V505" s="313"/>
      <c r="W505" s="300"/>
      <c r="X505" s="313"/>
      <c r="Y505" s="300"/>
      <c r="Z505" s="300"/>
    </row>
    <row r="506" spans="1:26" ht="13.2">
      <c r="A506" s="301"/>
      <c r="B506" s="301"/>
      <c r="C506" s="301"/>
      <c r="D506" s="301"/>
      <c r="E506" s="300"/>
      <c r="F506" s="300"/>
      <c r="G506" s="300"/>
      <c r="H506" s="300"/>
      <c r="I506" s="300"/>
      <c r="J506" s="300"/>
      <c r="K506" s="300"/>
      <c r="L506" s="300"/>
      <c r="M506" s="300"/>
      <c r="N506" s="313"/>
      <c r="O506" s="300"/>
      <c r="P506" s="300"/>
      <c r="Q506" s="300"/>
      <c r="R506" s="300"/>
      <c r="S506" s="300"/>
      <c r="T506" s="300"/>
      <c r="U506" s="300"/>
      <c r="V506" s="313"/>
      <c r="W506" s="300"/>
      <c r="X506" s="313"/>
      <c r="Y506" s="300"/>
      <c r="Z506" s="300"/>
    </row>
    <row r="507" spans="1:26" ht="13.2">
      <c r="A507" s="301"/>
      <c r="B507" s="301"/>
      <c r="C507" s="301"/>
      <c r="D507" s="301"/>
      <c r="E507" s="300"/>
      <c r="F507" s="300"/>
      <c r="G507" s="300"/>
      <c r="H507" s="300"/>
      <c r="I507" s="300"/>
      <c r="J507" s="300"/>
      <c r="K507" s="300"/>
      <c r="L507" s="300"/>
      <c r="M507" s="300"/>
      <c r="N507" s="313"/>
      <c r="O507" s="300"/>
      <c r="P507" s="300"/>
      <c r="Q507" s="300"/>
      <c r="R507" s="300"/>
      <c r="S507" s="300"/>
      <c r="T507" s="300"/>
      <c r="U507" s="300"/>
      <c r="V507" s="313"/>
      <c r="W507" s="300"/>
      <c r="X507" s="313"/>
      <c r="Y507" s="300"/>
      <c r="Z507" s="300"/>
    </row>
    <row r="508" spans="1:26" ht="13.2">
      <c r="A508" s="301"/>
      <c r="B508" s="301"/>
      <c r="C508" s="301"/>
      <c r="D508" s="301"/>
      <c r="E508" s="300"/>
      <c r="F508" s="300"/>
      <c r="G508" s="300"/>
      <c r="H508" s="300"/>
      <c r="I508" s="300"/>
      <c r="J508" s="300"/>
      <c r="K508" s="300"/>
      <c r="L508" s="300"/>
      <c r="M508" s="300"/>
      <c r="N508" s="313"/>
      <c r="O508" s="300"/>
      <c r="P508" s="300"/>
      <c r="Q508" s="300"/>
      <c r="R508" s="300"/>
      <c r="S508" s="300"/>
      <c r="T508" s="300"/>
      <c r="U508" s="300"/>
      <c r="V508" s="313"/>
      <c r="W508" s="300"/>
      <c r="X508" s="313"/>
      <c r="Y508" s="300"/>
      <c r="Z508" s="300"/>
    </row>
    <row r="509" spans="1:26" ht="13.2">
      <c r="A509" s="301"/>
      <c r="B509" s="301"/>
      <c r="C509" s="301"/>
      <c r="D509" s="301"/>
      <c r="E509" s="300"/>
      <c r="F509" s="300"/>
      <c r="G509" s="300"/>
      <c r="H509" s="300"/>
      <c r="I509" s="300"/>
      <c r="J509" s="300"/>
      <c r="K509" s="300"/>
      <c r="L509" s="300"/>
      <c r="M509" s="300"/>
      <c r="N509" s="313"/>
      <c r="O509" s="300"/>
      <c r="P509" s="300"/>
      <c r="Q509" s="300"/>
      <c r="R509" s="300"/>
      <c r="S509" s="300"/>
      <c r="T509" s="300"/>
      <c r="U509" s="300"/>
      <c r="V509" s="313"/>
      <c r="W509" s="300"/>
      <c r="X509" s="313"/>
      <c r="Y509" s="300"/>
      <c r="Z509" s="300"/>
    </row>
    <row r="510" spans="1:26" ht="13.2">
      <c r="A510" s="301"/>
      <c r="B510" s="301"/>
      <c r="C510" s="301"/>
      <c r="D510" s="301"/>
      <c r="E510" s="300"/>
      <c r="F510" s="300"/>
      <c r="G510" s="300"/>
      <c r="H510" s="300"/>
      <c r="I510" s="300"/>
      <c r="J510" s="300"/>
      <c r="K510" s="300"/>
      <c r="L510" s="300"/>
      <c r="M510" s="300"/>
      <c r="N510" s="313"/>
      <c r="O510" s="300"/>
      <c r="P510" s="300"/>
      <c r="Q510" s="300"/>
      <c r="R510" s="300"/>
      <c r="S510" s="300"/>
      <c r="T510" s="300"/>
      <c r="U510" s="300"/>
      <c r="V510" s="313"/>
      <c r="W510" s="300"/>
      <c r="X510" s="313"/>
      <c r="Y510" s="300"/>
      <c r="Z510" s="300"/>
    </row>
    <row r="511" spans="1:26" ht="13.2">
      <c r="A511" s="301"/>
      <c r="B511" s="301"/>
      <c r="C511" s="301"/>
      <c r="D511" s="301"/>
      <c r="E511" s="300"/>
      <c r="F511" s="300"/>
      <c r="G511" s="300"/>
      <c r="H511" s="300"/>
      <c r="I511" s="300"/>
      <c r="J511" s="300"/>
      <c r="K511" s="300"/>
      <c r="L511" s="300"/>
      <c r="M511" s="300"/>
      <c r="N511" s="313"/>
      <c r="O511" s="300"/>
      <c r="P511" s="300"/>
      <c r="Q511" s="300"/>
      <c r="R511" s="300"/>
      <c r="S511" s="300"/>
      <c r="T511" s="300"/>
      <c r="U511" s="300"/>
      <c r="V511" s="313"/>
      <c r="W511" s="300"/>
      <c r="X511" s="313"/>
      <c r="Y511" s="300"/>
      <c r="Z511" s="300"/>
    </row>
    <row r="512" spans="1:26" ht="13.2">
      <c r="A512" s="301"/>
      <c r="B512" s="301"/>
      <c r="C512" s="301"/>
      <c r="D512" s="301"/>
      <c r="E512" s="300"/>
      <c r="F512" s="300"/>
      <c r="G512" s="300"/>
      <c r="H512" s="300"/>
      <c r="I512" s="300"/>
      <c r="J512" s="300"/>
      <c r="K512" s="300"/>
      <c r="L512" s="300"/>
      <c r="M512" s="300"/>
      <c r="N512" s="313"/>
      <c r="O512" s="300"/>
      <c r="P512" s="300"/>
      <c r="Q512" s="300"/>
      <c r="R512" s="300"/>
      <c r="S512" s="300"/>
      <c r="T512" s="300"/>
      <c r="U512" s="300"/>
      <c r="V512" s="313"/>
      <c r="W512" s="300"/>
      <c r="X512" s="313"/>
      <c r="Y512" s="300"/>
      <c r="Z512" s="300"/>
    </row>
    <row r="513" spans="1:26" ht="13.2">
      <c r="A513" s="301"/>
      <c r="B513" s="301"/>
      <c r="C513" s="301"/>
      <c r="D513" s="301"/>
      <c r="E513" s="300"/>
      <c r="F513" s="300"/>
      <c r="G513" s="300"/>
      <c r="H513" s="300"/>
      <c r="I513" s="300"/>
      <c r="J513" s="300"/>
      <c r="K513" s="300"/>
      <c r="L513" s="300"/>
      <c r="M513" s="300"/>
      <c r="N513" s="313"/>
      <c r="O513" s="300"/>
      <c r="P513" s="300"/>
      <c r="Q513" s="300"/>
      <c r="R513" s="300"/>
      <c r="S513" s="300"/>
      <c r="T513" s="300"/>
      <c r="U513" s="300"/>
      <c r="V513" s="313"/>
      <c r="W513" s="300"/>
      <c r="X513" s="313"/>
      <c r="Y513" s="300"/>
      <c r="Z513" s="300"/>
    </row>
    <row r="514" spans="1:26" ht="13.2">
      <c r="A514" s="301"/>
      <c r="B514" s="301"/>
      <c r="C514" s="301"/>
      <c r="D514" s="301"/>
      <c r="E514" s="300"/>
      <c r="F514" s="300"/>
      <c r="G514" s="300"/>
      <c r="H514" s="300"/>
      <c r="I514" s="300"/>
      <c r="J514" s="300"/>
      <c r="K514" s="300"/>
      <c r="L514" s="300"/>
      <c r="M514" s="300"/>
      <c r="N514" s="313"/>
      <c r="O514" s="300"/>
      <c r="P514" s="300"/>
      <c r="Q514" s="300"/>
      <c r="R514" s="300"/>
      <c r="S514" s="300"/>
      <c r="T514" s="300"/>
      <c r="U514" s="300"/>
      <c r="V514" s="313"/>
      <c r="W514" s="300"/>
      <c r="X514" s="313"/>
      <c r="Y514" s="300"/>
      <c r="Z514" s="300"/>
    </row>
    <row r="515" spans="1:26" ht="13.2">
      <c r="A515" s="301"/>
      <c r="B515" s="301"/>
      <c r="C515" s="301"/>
      <c r="D515" s="301"/>
      <c r="E515" s="300"/>
      <c r="F515" s="300"/>
      <c r="G515" s="300"/>
      <c r="H515" s="300"/>
      <c r="I515" s="300"/>
      <c r="J515" s="300"/>
      <c r="K515" s="300"/>
      <c r="L515" s="300"/>
      <c r="M515" s="300"/>
      <c r="N515" s="313"/>
      <c r="O515" s="300"/>
      <c r="P515" s="300"/>
      <c r="Q515" s="300"/>
      <c r="R515" s="300"/>
      <c r="S515" s="300"/>
      <c r="T515" s="300"/>
      <c r="U515" s="300"/>
      <c r="V515" s="313"/>
      <c r="W515" s="300"/>
      <c r="X515" s="313"/>
      <c r="Y515" s="300"/>
      <c r="Z515" s="300"/>
    </row>
    <row r="516" spans="1:26" ht="13.2">
      <c r="A516" s="301"/>
      <c r="B516" s="301"/>
      <c r="C516" s="301"/>
      <c r="D516" s="301"/>
      <c r="E516" s="300"/>
      <c r="F516" s="300"/>
      <c r="G516" s="300"/>
      <c r="H516" s="300"/>
      <c r="I516" s="300"/>
      <c r="J516" s="300"/>
      <c r="K516" s="300"/>
      <c r="L516" s="300"/>
      <c r="M516" s="300"/>
      <c r="N516" s="313"/>
      <c r="O516" s="300"/>
      <c r="P516" s="300"/>
      <c r="Q516" s="300"/>
      <c r="R516" s="300"/>
      <c r="S516" s="300"/>
      <c r="T516" s="300"/>
      <c r="U516" s="300"/>
      <c r="V516" s="313"/>
      <c r="W516" s="300"/>
      <c r="X516" s="313"/>
      <c r="Y516" s="300"/>
      <c r="Z516" s="300"/>
    </row>
    <row r="517" spans="1:26" ht="13.2">
      <c r="A517" s="301"/>
      <c r="B517" s="301"/>
      <c r="C517" s="301"/>
      <c r="D517" s="301"/>
      <c r="E517" s="300"/>
      <c r="F517" s="300"/>
      <c r="G517" s="300"/>
      <c r="H517" s="300"/>
      <c r="I517" s="300"/>
      <c r="J517" s="300"/>
      <c r="K517" s="300"/>
      <c r="L517" s="300"/>
      <c r="M517" s="300"/>
      <c r="N517" s="313"/>
      <c r="O517" s="300"/>
      <c r="P517" s="300"/>
      <c r="Q517" s="300"/>
      <c r="R517" s="300"/>
      <c r="S517" s="300"/>
      <c r="T517" s="300"/>
      <c r="U517" s="300"/>
      <c r="V517" s="313"/>
      <c r="W517" s="300"/>
      <c r="X517" s="313"/>
      <c r="Y517" s="300"/>
      <c r="Z517" s="300"/>
    </row>
    <row r="518" spans="1:26" ht="13.2">
      <c r="A518" s="301"/>
      <c r="B518" s="301"/>
      <c r="C518" s="301"/>
      <c r="D518" s="301"/>
      <c r="E518" s="300"/>
      <c r="F518" s="300"/>
      <c r="G518" s="300"/>
      <c r="H518" s="300"/>
      <c r="I518" s="300"/>
      <c r="J518" s="300"/>
      <c r="K518" s="300"/>
      <c r="L518" s="300"/>
      <c r="M518" s="300"/>
      <c r="N518" s="313"/>
      <c r="O518" s="300"/>
      <c r="P518" s="300"/>
      <c r="Q518" s="300"/>
      <c r="R518" s="300"/>
      <c r="S518" s="300"/>
      <c r="T518" s="300"/>
      <c r="U518" s="300"/>
      <c r="V518" s="313"/>
      <c r="W518" s="300"/>
      <c r="X518" s="313"/>
      <c r="Y518" s="300"/>
      <c r="Z518" s="300"/>
    </row>
    <row r="519" spans="1:26" ht="13.2">
      <c r="A519" s="301"/>
      <c r="B519" s="301"/>
      <c r="C519" s="301"/>
      <c r="D519" s="301"/>
      <c r="E519" s="300"/>
      <c r="F519" s="300"/>
      <c r="G519" s="300"/>
      <c r="H519" s="300"/>
      <c r="I519" s="300"/>
      <c r="J519" s="300"/>
      <c r="K519" s="300"/>
      <c r="L519" s="300"/>
      <c r="M519" s="300"/>
      <c r="N519" s="313"/>
      <c r="O519" s="300"/>
      <c r="P519" s="300"/>
      <c r="Q519" s="300"/>
      <c r="R519" s="300"/>
      <c r="S519" s="300"/>
      <c r="T519" s="300"/>
      <c r="U519" s="300"/>
      <c r="V519" s="313"/>
      <c r="W519" s="300"/>
      <c r="X519" s="313"/>
      <c r="Y519" s="300"/>
      <c r="Z519" s="300"/>
    </row>
    <row r="520" spans="1:26" ht="13.2">
      <c r="A520" s="301"/>
      <c r="B520" s="301"/>
      <c r="C520" s="301"/>
      <c r="D520" s="301"/>
      <c r="E520" s="300"/>
      <c r="F520" s="300"/>
      <c r="G520" s="300"/>
      <c r="H520" s="300"/>
      <c r="I520" s="300"/>
      <c r="J520" s="300"/>
      <c r="K520" s="300"/>
      <c r="L520" s="300"/>
      <c r="M520" s="300"/>
      <c r="N520" s="313"/>
      <c r="O520" s="300"/>
      <c r="P520" s="300"/>
      <c r="Q520" s="300"/>
      <c r="R520" s="300"/>
      <c r="S520" s="300"/>
      <c r="T520" s="300"/>
      <c r="U520" s="300"/>
      <c r="V520" s="313"/>
      <c r="W520" s="300"/>
      <c r="X520" s="313"/>
      <c r="Y520" s="300"/>
      <c r="Z520" s="300"/>
    </row>
    <row r="521" spans="1:26" ht="13.2">
      <c r="A521" s="301"/>
      <c r="B521" s="301"/>
      <c r="C521" s="301"/>
      <c r="D521" s="301"/>
      <c r="E521" s="300"/>
      <c r="F521" s="300"/>
      <c r="G521" s="300"/>
      <c r="H521" s="300"/>
      <c r="I521" s="300"/>
      <c r="J521" s="300"/>
      <c r="K521" s="300"/>
      <c r="L521" s="300"/>
      <c r="M521" s="300"/>
      <c r="N521" s="313"/>
      <c r="O521" s="300"/>
      <c r="P521" s="300"/>
      <c r="Q521" s="300"/>
      <c r="R521" s="300"/>
      <c r="S521" s="300"/>
      <c r="T521" s="300"/>
      <c r="U521" s="300"/>
      <c r="V521" s="313"/>
      <c r="W521" s="300"/>
      <c r="X521" s="313"/>
      <c r="Y521" s="300"/>
      <c r="Z521" s="300"/>
    </row>
    <row r="522" spans="1:26" ht="13.2">
      <c r="A522" s="301"/>
      <c r="B522" s="301"/>
      <c r="C522" s="301"/>
      <c r="D522" s="301"/>
      <c r="E522" s="300"/>
      <c r="F522" s="300"/>
      <c r="G522" s="300"/>
      <c r="H522" s="300"/>
      <c r="I522" s="300"/>
      <c r="J522" s="300"/>
      <c r="K522" s="300"/>
      <c r="L522" s="300"/>
      <c r="M522" s="300"/>
      <c r="N522" s="313"/>
      <c r="O522" s="300"/>
      <c r="P522" s="300"/>
      <c r="Q522" s="300"/>
      <c r="R522" s="300"/>
      <c r="S522" s="300"/>
      <c r="T522" s="300"/>
      <c r="U522" s="300"/>
      <c r="V522" s="313"/>
      <c r="W522" s="300"/>
      <c r="X522" s="313"/>
      <c r="Y522" s="300"/>
      <c r="Z522" s="300"/>
    </row>
    <row r="523" spans="1:26" ht="13.2">
      <c r="A523" s="301"/>
      <c r="B523" s="301"/>
      <c r="C523" s="301"/>
      <c r="D523" s="301"/>
      <c r="E523" s="300"/>
      <c r="F523" s="300"/>
      <c r="G523" s="300"/>
      <c r="H523" s="300"/>
      <c r="I523" s="300"/>
      <c r="J523" s="300"/>
      <c r="K523" s="300"/>
      <c r="L523" s="300"/>
      <c r="M523" s="300"/>
      <c r="N523" s="313"/>
      <c r="O523" s="300"/>
      <c r="P523" s="300"/>
      <c r="Q523" s="300"/>
      <c r="R523" s="300"/>
      <c r="S523" s="300"/>
      <c r="T523" s="300"/>
      <c r="U523" s="300"/>
      <c r="V523" s="313"/>
      <c r="W523" s="300"/>
      <c r="X523" s="313"/>
      <c r="Y523" s="300"/>
      <c r="Z523" s="300"/>
    </row>
    <row r="524" spans="1:26" ht="13.2">
      <c r="A524" s="301"/>
      <c r="B524" s="301"/>
      <c r="C524" s="301"/>
      <c r="D524" s="301"/>
      <c r="E524" s="300"/>
      <c r="F524" s="300"/>
      <c r="G524" s="300"/>
      <c r="H524" s="300"/>
      <c r="I524" s="300"/>
      <c r="J524" s="300"/>
      <c r="K524" s="300"/>
      <c r="L524" s="300"/>
      <c r="M524" s="300"/>
      <c r="N524" s="313"/>
      <c r="O524" s="300"/>
      <c r="P524" s="300"/>
      <c r="Q524" s="300"/>
      <c r="R524" s="300"/>
      <c r="S524" s="300"/>
      <c r="T524" s="300"/>
      <c r="U524" s="300"/>
      <c r="V524" s="313"/>
      <c r="W524" s="300"/>
      <c r="X524" s="313"/>
      <c r="Y524" s="300"/>
      <c r="Z524" s="300"/>
    </row>
    <row r="525" spans="1:26" ht="13.2">
      <c r="A525" s="301"/>
      <c r="B525" s="301"/>
      <c r="C525" s="301"/>
      <c r="D525" s="301"/>
      <c r="E525" s="300"/>
      <c r="F525" s="300"/>
      <c r="G525" s="300"/>
      <c r="H525" s="300"/>
      <c r="I525" s="300"/>
      <c r="J525" s="300"/>
      <c r="K525" s="300"/>
      <c r="L525" s="300"/>
      <c r="M525" s="300"/>
      <c r="N525" s="313"/>
      <c r="O525" s="300"/>
      <c r="P525" s="300"/>
      <c r="Q525" s="300"/>
      <c r="R525" s="300"/>
      <c r="S525" s="300"/>
      <c r="T525" s="300"/>
      <c r="U525" s="300"/>
      <c r="V525" s="313"/>
      <c r="W525" s="300"/>
      <c r="X525" s="313"/>
      <c r="Y525" s="300"/>
      <c r="Z525" s="300"/>
    </row>
    <row r="526" spans="1:26" ht="13.2">
      <c r="A526" s="301"/>
      <c r="B526" s="301"/>
      <c r="C526" s="301"/>
      <c r="D526" s="301"/>
      <c r="E526" s="300"/>
      <c r="F526" s="300"/>
      <c r="G526" s="300"/>
      <c r="H526" s="300"/>
      <c r="I526" s="300"/>
      <c r="J526" s="300"/>
      <c r="K526" s="300"/>
      <c r="L526" s="300"/>
      <c r="M526" s="300"/>
      <c r="N526" s="313"/>
      <c r="O526" s="300"/>
      <c r="P526" s="300"/>
      <c r="Q526" s="300"/>
      <c r="R526" s="300"/>
      <c r="S526" s="300"/>
      <c r="T526" s="300"/>
      <c r="U526" s="300"/>
      <c r="V526" s="313"/>
      <c r="W526" s="300"/>
      <c r="X526" s="313"/>
      <c r="Y526" s="300"/>
      <c r="Z526" s="300"/>
    </row>
    <row r="527" spans="1:26" ht="13.2">
      <c r="A527" s="301"/>
      <c r="B527" s="301"/>
      <c r="C527" s="301"/>
      <c r="D527" s="301"/>
      <c r="E527" s="300"/>
      <c r="F527" s="300"/>
      <c r="G527" s="300"/>
      <c r="H527" s="300"/>
      <c r="I527" s="300"/>
      <c r="J527" s="300"/>
      <c r="K527" s="300"/>
      <c r="L527" s="300"/>
      <c r="M527" s="300"/>
      <c r="N527" s="313"/>
      <c r="O527" s="300"/>
      <c r="P527" s="300"/>
      <c r="Q527" s="300"/>
      <c r="R527" s="300"/>
      <c r="S527" s="300"/>
      <c r="T527" s="300"/>
      <c r="U527" s="300"/>
      <c r="V527" s="313"/>
      <c r="W527" s="300"/>
      <c r="X527" s="313"/>
      <c r="Y527" s="300"/>
      <c r="Z527" s="300"/>
    </row>
    <row r="528" spans="1:26" ht="13.2">
      <c r="A528" s="301"/>
      <c r="B528" s="301"/>
      <c r="C528" s="301"/>
      <c r="D528" s="301"/>
      <c r="E528" s="300"/>
      <c r="F528" s="300"/>
      <c r="G528" s="300"/>
      <c r="H528" s="300"/>
      <c r="I528" s="300"/>
      <c r="J528" s="300"/>
      <c r="K528" s="300"/>
      <c r="L528" s="300"/>
      <c r="M528" s="300"/>
      <c r="N528" s="313"/>
      <c r="O528" s="300"/>
      <c r="P528" s="300"/>
      <c r="Q528" s="300"/>
      <c r="R528" s="300"/>
      <c r="S528" s="300"/>
      <c r="T528" s="300"/>
      <c r="U528" s="300"/>
      <c r="V528" s="313"/>
      <c r="W528" s="300"/>
      <c r="X528" s="313"/>
      <c r="Y528" s="300"/>
      <c r="Z528" s="300"/>
    </row>
    <row r="529" spans="1:26" ht="13.2">
      <c r="A529" s="301"/>
      <c r="B529" s="301"/>
      <c r="C529" s="301"/>
      <c r="D529" s="301"/>
      <c r="E529" s="300"/>
      <c r="F529" s="300"/>
      <c r="G529" s="300"/>
      <c r="H529" s="300"/>
      <c r="I529" s="300"/>
      <c r="J529" s="300"/>
      <c r="K529" s="300"/>
      <c r="L529" s="300"/>
      <c r="M529" s="300"/>
      <c r="N529" s="313"/>
      <c r="O529" s="300"/>
      <c r="P529" s="300"/>
      <c r="Q529" s="300"/>
      <c r="R529" s="300"/>
      <c r="S529" s="300"/>
      <c r="T529" s="300"/>
      <c r="U529" s="300"/>
      <c r="V529" s="313"/>
      <c r="W529" s="300"/>
      <c r="X529" s="313"/>
      <c r="Y529" s="300"/>
      <c r="Z529" s="300"/>
    </row>
    <row r="530" spans="1:26" ht="13.2">
      <c r="A530" s="301"/>
      <c r="B530" s="301"/>
      <c r="C530" s="301"/>
      <c r="D530" s="301"/>
      <c r="E530" s="300"/>
      <c r="F530" s="300"/>
      <c r="G530" s="300"/>
      <c r="H530" s="300"/>
      <c r="I530" s="300"/>
      <c r="J530" s="300"/>
      <c r="K530" s="300"/>
      <c r="L530" s="300"/>
      <c r="M530" s="300"/>
      <c r="N530" s="313"/>
      <c r="O530" s="300"/>
      <c r="P530" s="300"/>
      <c r="Q530" s="300"/>
      <c r="R530" s="300"/>
      <c r="S530" s="300"/>
      <c r="T530" s="300"/>
      <c r="U530" s="300"/>
      <c r="V530" s="313"/>
      <c r="W530" s="300"/>
      <c r="X530" s="313"/>
      <c r="Y530" s="300"/>
      <c r="Z530" s="300"/>
    </row>
    <row r="531" spans="1:26" ht="13.2">
      <c r="A531" s="301"/>
      <c r="B531" s="301"/>
      <c r="C531" s="301"/>
      <c r="D531" s="301"/>
      <c r="E531" s="300"/>
      <c r="F531" s="300"/>
      <c r="G531" s="300"/>
      <c r="H531" s="300"/>
      <c r="I531" s="300"/>
      <c r="J531" s="300"/>
      <c r="K531" s="300"/>
      <c r="L531" s="300"/>
      <c r="M531" s="300"/>
      <c r="N531" s="313"/>
      <c r="O531" s="300"/>
      <c r="P531" s="300"/>
      <c r="Q531" s="300"/>
      <c r="R531" s="300"/>
      <c r="S531" s="300"/>
      <c r="T531" s="300"/>
      <c r="U531" s="300"/>
      <c r="V531" s="313"/>
      <c r="W531" s="300"/>
      <c r="X531" s="313"/>
      <c r="Y531" s="300"/>
      <c r="Z531" s="300"/>
    </row>
    <row r="532" spans="1:26" ht="13.2">
      <c r="A532" s="301"/>
      <c r="B532" s="301"/>
      <c r="C532" s="301"/>
      <c r="D532" s="301"/>
      <c r="E532" s="300"/>
      <c r="F532" s="300"/>
      <c r="G532" s="300"/>
      <c r="H532" s="300"/>
      <c r="I532" s="300"/>
      <c r="J532" s="300"/>
      <c r="K532" s="300"/>
      <c r="L532" s="300"/>
      <c r="M532" s="300"/>
      <c r="N532" s="313"/>
      <c r="O532" s="300"/>
      <c r="P532" s="300"/>
      <c r="Q532" s="300"/>
      <c r="R532" s="300"/>
      <c r="S532" s="300"/>
      <c r="T532" s="300"/>
      <c r="U532" s="300"/>
      <c r="V532" s="313"/>
      <c r="W532" s="300"/>
      <c r="X532" s="313"/>
      <c r="Y532" s="300"/>
      <c r="Z532" s="300"/>
    </row>
    <row r="533" spans="1:26" ht="13.2">
      <c r="A533" s="301"/>
      <c r="B533" s="301"/>
      <c r="C533" s="301"/>
      <c r="D533" s="301"/>
      <c r="E533" s="300"/>
      <c r="F533" s="300"/>
      <c r="G533" s="300"/>
      <c r="H533" s="300"/>
      <c r="I533" s="300"/>
      <c r="J533" s="300"/>
      <c r="K533" s="300"/>
      <c r="L533" s="300"/>
      <c r="M533" s="300"/>
      <c r="N533" s="313"/>
      <c r="O533" s="300"/>
      <c r="P533" s="300"/>
      <c r="Q533" s="300"/>
      <c r="R533" s="300"/>
      <c r="S533" s="300"/>
      <c r="T533" s="300"/>
      <c r="U533" s="300"/>
      <c r="V533" s="313"/>
      <c r="W533" s="300"/>
      <c r="X533" s="313"/>
      <c r="Y533" s="300"/>
      <c r="Z533" s="300"/>
    </row>
    <row r="534" spans="1:26" ht="13.2">
      <c r="A534" s="301"/>
      <c r="B534" s="301"/>
      <c r="C534" s="301"/>
      <c r="D534" s="301"/>
      <c r="E534" s="300"/>
      <c r="F534" s="300"/>
      <c r="G534" s="300"/>
      <c r="H534" s="300"/>
      <c r="I534" s="300"/>
      <c r="J534" s="300"/>
      <c r="K534" s="300"/>
      <c r="L534" s="300"/>
      <c r="M534" s="300"/>
      <c r="N534" s="313"/>
      <c r="O534" s="300"/>
      <c r="P534" s="300"/>
      <c r="Q534" s="300"/>
      <c r="R534" s="300"/>
      <c r="S534" s="300"/>
      <c r="T534" s="300"/>
      <c r="U534" s="300"/>
      <c r="V534" s="313"/>
      <c r="W534" s="300"/>
      <c r="X534" s="313"/>
      <c r="Y534" s="300"/>
      <c r="Z534" s="300"/>
    </row>
    <row r="535" spans="1:26" ht="13.2">
      <c r="A535" s="301"/>
      <c r="B535" s="301"/>
      <c r="C535" s="301"/>
      <c r="D535" s="301"/>
      <c r="E535" s="300"/>
      <c r="F535" s="300"/>
      <c r="G535" s="300"/>
      <c r="H535" s="300"/>
      <c r="I535" s="300"/>
      <c r="J535" s="300"/>
      <c r="K535" s="300"/>
      <c r="L535" s="300"/>
      <c r="M535" s="300"/>
      <c r="N535" s="313"/>
      <c r="O535" s="300"/>
      <c r="P535" s="300"/>
      <c r="Q535" s="300"/>
      <c r="R535" s="300"/>
      <c r="S535" s="300"/>
      <c r="T535" s="300"/>
      <c r="U535" s="300"/>
      <c r="V535" s="313"/>
      <c r="W535" s="300"/>
      <c r="X535" s="313"/>
      <c r="Y535" s="300"/>
      <c r="Z535" s="300"/>
    </row>
    <row r="536" spans="1:26" ht="13.2">
      <c r="A536" s="301"/>
      <c r="B536" s="301"/>
      <c r="C536" s="301"/>
      <c r="D536" s="301"/>
      <c r="E536" s="300"/>
      <c r="F536" s="300"/>
      <c r="G536" s="300"/>
      <c r="H536" s="300"/>
      <c r="I536" s="300"/>
      <c r="J536" s="300"/>
      <c r="K536" s="300"/>
      <c r="L536" s="300"/>
      <c r="M536" s="300"/>
      <c r="N536" s="313"/>
      <c r="O536" s="300"/>
      <c r="P536" s="300"/>
      <c r="Q536" s="300"/>
      <c r="R536" s="300"/>
      <c r="S536" s="300"/>
      <c r="T536" s="300"/>
      <c r="U536" s="300"/>
      <c r="V536" s="313"/>
      <c r="W536" s="300"/>
      <c r="X536" s="313"/>
      <c r="Y536" s="300"/>
      <c r="Z536" s="300"/>
    </row>
    <row r="537" spans="1:26" ht="13.2">
      <c r="A537" s="301"/>
      <c r="B537" s="301"/>
      <c r="C537" s="301"/>
      <c r="D537" s="301"/>
      <c r="E537" s="300"/>
      <c r="F537" s="300"/>
      <c r="G537" s="300"/>
      <c r="H537" s="300"/>
      <c r="I537" s="300"/>
      <c r="J537" s="300"/>
      <c r="K537" s="300"/>
      <c r="L537" s="300"/>
      <c r="M537" s="300"/>
      <c r="N537" s="313"/>
      <c r="O537" s="300"/>
      <c r="P537" s="300"/>
      <c r="Q537" s="300"/>
      <c r="R537" s="300"/>
      <c r="S537" s="300"/>
      <c r="T537" s="300"/>
      <c r="U537" s="300"/>
      <c r="V537" s="313"/>
      <c r="W537" s="300"/>
      <c r="X537" s="313"/>
      <c r="Y537" s="300"/>
      <c r="Z537" s="300"/>
    </row>
    <row r="538" spans="1:26" ht="13.2">
      <c r="A538" s="301"/>
      <c r="B538" s="301"/>
      <c r="C538" s="301"/>
      <c r="D538" s="301"/>
      <c r="E538" s="300"/>
      <c r="F538" s="300"/>
      <c r="G538" s="300"/>
      <c r="H538" s="300"/>
      <c r="I538" s="300"/>
      <c r="J538" s="300"/>
      <c r="K538" s="300"/>
      <c r="L538" s="300"/>
      <c r="M538" s="300"/>
      <c r="N538" s="313"/>
      <c r="O538" s="300"/>
      <c r="P538" s="300"/>
      <c r="Q538" s="300"/>
      <c r="R538" s="300"/>
      <c r="S538" s="300"/>
      <c r="T538" s="300"/>
      <c r="U538" s="300"/>
      <c r="V538" s="313"/>
      <c r="W538" s="300"/>
      <c r="X538" s="313"/>
      <c r="Y538" s="300"/>
      <c r="Z538" s="300"/>
    </row>
    <row r="539" spans="1:26" ht="13.2">
      <c r="A539" s="301"/>
      <c r="B539" s="301"/>
      <c r="C539" s="301"/>
      <c r="D539" s="301"/>
      <c r="E539" s="300"/>
      <c r="F539" s="300"/>
      <c r="G539" s="300"/>
      <c r="H539" s="300"/>
      <c r="I539" s="300"/>
      <c r="J539" s="300"/>
      <c r="K539" s="300"/>
      <c r="L539" s="300"/>
      <c r="M539" s="300"/>
      <c r="N539" s="313"/>
      <c r="O539" s="300"/>
      <c r="P539" s="300"/>
      <c r="Q539" s="300"/>
      <c r="R539" s="300"/>
      <c r="S539" s="300"/>
      <c r="T539" s="300"/>
      <c r="U539" s="300"/>
      <c r="V539" s="313"/>
      <c r="W539" s="300"/>
      <c r="X539" s="313"/>
      <c r="Y539" s="300"/>
      <c r="Z539" s="300"/>
    </row>
    <row r="540" spans="1:26" ht="13.2">
      <c r="A540" s="301"/>
      <c r="B540" s="301"/>
      <c r="C540" s="301"/>
      <c r="D540" s="301"/>
      <c r="E540" s="300"/>
      <c r="F540" s="300"/>
      <c r="G540" s="300"/>
      <c r="H540" s="300"/>
      <c r="I540" s="300"/>
      <c r="J540" s="300"/>
      <c r="K540" s="300"/>
      <c r="L540" s="300"/>
      <c r="M540" s="300"/>
      <c r="N540" s="313"/>
      <c r="O540" s="300"/>
      <c r="P540" s="300"/>
      <c r="Q540" s="300"/>
      <c r="R540" s="300"/>
      <c r="S540" s="300"/>
      <c r="T540" s="300"/>
      <c r="U540" s="300"/>
      <c r="V540" s="313"/>
      <c r="W540" s="300"/>
      <c r="X540" s="313"/>
      <c r="Y540" s="300"/>
      <c r="Z540" s="300"/>
    </row>
    <row r="541" spans="1:26" ht="13.2">
      <c r="A541" s="301"/>
      <c r="B541" s="301"/>
      <c r="C541" s="301"/>
      <c r="D541" s="301"/>
      <c r="E541" s="300"/>
      <c r="F541" s="300"/>
      <c r="G541" s="300"/>
      <c r="H541" s="300"/>
      <c r="I541" s="300"/>
      <c r="J541" s="300"/>
      <c r="K541" s="300"/>
      <c r="L541" s="300"/>
      <c r="M541" s="300"/>
      <c r="N541" s="313"/>
      <c r="O541" s="300"/>
      <c r="P541" s="300"/>
      <c r="Q541" s="300"/>
      <c r="R541" s="300"/>
      <c r="S541" s="300"/>
      <c r="T541" s="300"/>
      <c r="U541" s="300"/>
      <c r="V541" s="313"/>
      <c r="W541" s="300"/>
      <c r="X541" s="313"/>
      <c r="Y541" s="300"/>
      <c r="Z541" s="300"/>
    </row>
    <row r="542" spans="1:26" ht="13.2">
      <c r="A542" s="301"/>
      <c r="B542" s="301"/>
      <c r="C542" s="301"/>
      <c r="D542" s="301"/>
      <c r="E542" s="300"/>
      <c r="F542" s="300"/>
      <c r="G542" s="300"/>
      <c r="H542" s="300"/>
      <c r="I542" s="300"/>
      <c r="J542" s="300"/>
      <c r="K542" s="300"/>
      <c r="L542" s="300"/>
      <c r="M542" s="300"/>
      <c r="N542" s="313"/>
      <c r="O542" s="300"/>
      <c r="P542" s="300"/>
      <c r="Q542" s="300"/>
      <c r="R542" s="300"/>
      <c r="S542" s="300"/>
      <c r="T542" s="300"/>
      <c r="U542" s="300"/>
      <c r="V542" s="313"/>
      <c r="W542" s="300"/>
      <c r="X542" s="313"/>
      <c r="Y542" s="300"/>
      <c r="Z542" s="300"/>
    </row>
    <row r="543" spans="1:26" ht="13.2">
      <c r="A543" s="301"/>
      <c r="B543" s="301"/>
      <c r="C543" s="301"/>
      <c r="D543" s="301"/>
      <c r="E543" s="300"/>
      <c r="F543" s="300"/>
      <c r="G543" s="300"/>
      <c r="H543" s="300"/>
      <c r="I543" s="300"/>
      <c r="J543" s="300"/>
      <c r="K543" s="300"/>
      <c r="L543" s="300"/>
      <c r="M543" s="300"/>
      <c r="N543" s="313"/>
      <c r="O543" s="300"/>
      <c r="P543" s="300"/>
      <c r="Q543" s="300"/>
      <c r="R543" s="300"/>
      <c r="S543" s="300"/>
      <c r="T543" s="300"/>
      <c r="U543" s="300"/>
      <c r="V543" s="313"/>
      <c r="W543" s="300"/>
      <c r="X543" s="313"/>
      <c r="Y543" s="300"/>
      <c r="Z543" s="300"/>
    </row>
    <row r="544" spans="1:26" ht="13.2">
      <c r="A544" s="301"/>
      <c r="B544" s="301"/>
      <c r="C544" s="301"/>
      <c r="D544" s="301"/>
      <c r="E544" s="300"/>
      <c r="F544" s="300"/>
      <c r="G544" s="300"/>
      <c r="H544" s="300"/>
      <c r="I544" s="300"/>
      <c r="J544" s="300"/>
      <c r="K544" s="300"/>
      <c r="L544" s="300"/>
      <c r="M544" s="300"/>
      <c r="N544" s="313"/>
      <c r="O544" s="300"/>
      <c r="P544" s="300"/>
      <c r="Q544" s="300"/>
      <c r="R544" s="300"/>
      <c r="S544" s="300"/>
      <c r="T544" s="300"/>
      <c r="U544" s="300"/>
      <c r="V544" s="313"/>
      <c r="W544" s="300"/>
      <c r="X544" s="313"/>
      <c r="Y544" s="300"/>
      <c r="Z544" s="300"/>
    </row>
    <row r="545" spans="1:26" ht="13.2">
      <c r="A545" s="301"/>
      <c r="B545" s="301"/>
      <c r="C545" s="301"/>
      <c r="D545" s="301"/>
      <c r="E545" s="300"/>
      <c r="F545" s="300"/>
      <c r="G545" s="300"/>
      <c r="H545" s="300"/>
      <c r="I545" s="300"/>
      <c r="J545" s="300"/>
      <c r="K545" s="300"/>
      <c r="L545" s="300"/>
      <c r="M545" s="300"/>
      <c r="N545" s="313"/>
      <c r="O545" s="300"/>
      <c r="P545" s="300"/>
      <c r="Q545" s="300"/>
      <c r="R545" s="300"/>
      <c r="S545" s="300"/>
      <c r="T545" s="300"/>
      <c r="U545" s="300"/>
      <c r="V545" s="313"/>
      <c r="W545" s="300"/>
      <c r="X545" s="313"/>
      <c r="Y545" s="300"/>
      <c r="Z545" s="300"/>
    </row>
    <row r="546" spans="1:26" ht="13.2">
      <c r="A546" s="301"/>
      <c r="B546" s="301"/>
      <c r="C546" s="301"/>
      <c r="D546" s="301"/>
      <c r="E546" s="300"/>
      <c r="F546" s="300"/>
      <c r="G546" s="300"/>
      <c r="H546" s="300"/>
      <c r="I546" s="300"/>
      <c r="J546" s="300"/>
      <c r="K546" s="300"/>
      <c r="L546" s="300"/>
      <c r="M546" s="300"/>
      <c r="N546" s="313"/>
      <c r="O546" s="300"/>
      <c r="P546" s="300"/>
      <c r="Q546" s="300"/>
      <c r="R546" s="300"/>
      <c r="S546" s="300"/>
      <c r="T546" s="300"/>
      <c r="U546" s="300"/>
      <c r="V546" s="313"/>
      <c r="W546" s="300"/>
      <c r="X546" s="313"/>
      <c r="Y546" s="300"/>
      <c r="Z546" s="300"/>
    </row>
    <row r="547" spans="1:26" ht="13.2">
      <c r="A547" s="301"/>
      <c r="B547" s="301"/>
      <c r="C547" s="301"/>
      <c r="D547" s="301"/>
      <c r="E547" s="300"/>
      <c r="F547" s="300"/>
      <c r="G547" s="300"/>
      <c r="H547" s="300"/>
      <c r="I547" s="300"/>
      <c r="J547" s="300"/>
      <c r="K547" s="300"/>
      <c r="L547" s="300"/>
      <c r="M547" s="300"/>
      <c r="N547" s="313"/>
      <c r="O547" s="300"/>
      <c r="P547" s="300"/>
      <c r="Q547" s="300"/>
      <c r="R547" s="300"/>
      <c r="S547" s="300"/>
      <c r="T547" s="300"/>
      <c r="U547" s="300"/>
      <c r="V547" s="313"/>
      <c r="W547" s="300"/>
      <c r="X547" s="313"/>
      <c r="Y547" s="300"/>
      <c r="Z547" s="300"/>
    </row>
    <row r="548" spans="1:26" ht="13.2">
      <c r="A548" s="301"/>
      <c r="B548" s="301"/>
      <c r="C548" s="301"/>
      <c r="D548" s="301"/>
      <c r="E548" s="300"/>
      <c r="F548" s="300"/>
      <c r="G548" s="300"/>
      <c r="H548" s="300"/>
      <c r="I548" s="300"/>
      <c r="J548" s="300"/>
      <c r="K548" s="300"/>
      <c r="L548" s="300"/>
      <c r="M548" s="300"/>
      <c r="N548" s="313"/>
      <c r="O548" s="300"/>
      <c r="P548" s="300"/>
      <c r="Q548" s="300"/>
      <c r="R548" s="300"/>
      <c r="S548" s="300"/>
      <c r="T548" s="300"/>
      <c r="U548" s="300"/>
      <c r="V548" s="313"/>
      <c r="W548" s="300"/>
      <c r="X548" s="313"/>
      <c r="Y548" s="300"/>
      <c r="Z548" s="300"/>
    </row>
    <row r="549" spans="1:26" ht="13.2">
      <c r="A549" s="301"/>
      <c r="B549" s="301"/>
      <c r="C549" s="301"/>
      <c r="D549" s="301"/>
      <c r="E549" s="300"/>
      <c r="F549" s="300"/>
      <c r="G549" s="300"/>
      <c r="H549" s="300"/>
      <c r="I549" s="300"/>
      <c r="J549" s="300"/>
      <c r="K549" s="300"/>
      <c r="L549" s="300"/>
      <c r="M549" s="300"/>
      <c r="N549" s="313"/>
      <c r="O549" s="300"/>
      <c r="P549" s="300"/>
      <c r="Q549" s="300"/>
      <c r="R549" s="300"/>
      <c r="S549" s="300"/>
      <c r="T549" s="300"/>
      <c r="U549" s="300"/>
      <c r="V549" s="313"/>
      <c r="W549" s="300"/>
      <c r="X549" s="313"/>
      <c r="Y549" s="300"/>
      <c r="Z549" s="300"/>
    </row>
    <row r="550" spans="1:26" ht="13.2">
      <c r="A550" s="301"/>
      <c r="B550" s="301"/>
      <c r="C550" s="301"/>
      <c r="D550" s="301"/>
      <c r="E550" s="300"/>
      <c r="F550" s="300"/>
      <c r="G550" s="300"/>
      <c r="H550" s="300"/>
      <c r="I550" s="300"/>
      <c r="J550" s="300"/>
      <c r="K550" s="300"/>
      <c r="L550" s="300"/>
      <c r="M550" s="300"/>
      <c r="N550" s="313"/>
      <c r="O550" s="300"/>
      <c r="P550" s="300"/>
      <c r="Q550" s="300"/>
      <c r="R550" s="300"/>
      <c r="S550" s="300"/>
      <c r="T550" s="300"/>
      <c r="U550" s="300"/>
      <c r="V550" s="313"/>
      <c r="W550" s="300"/>
      <c r="X550" s="313"/>
      <c r="Y550" s="300"/>
      <c r="Z550" s="300"/>
    </row>
    <row r="551" spans="1:26" ht="13.2">
      <c r="A551" s="301"/>
      <c r="B551" s="301"/>
      <c r="C551" s="301"/>
      <c r="D551" s="301"/>
      <c r="E551" s="300"/>
      <c r="F551" s="300"/>
      <c r="G551" s="300"/>
      <c r="H551" s="300"/>
      <c r="I551" s="300"/>
      <c r="J551" s="300"/>
      <c r="K551" s="300"/>
      <c r="L551" s="300"/>
      <c r="M551" s="300"/>
      <c r="N551" s="313"/>
      <c r="O551" s="300"/>
      <c r="P551" s="300"/>
      <c r="Q551" s="300"/>
      <c r="R551" s="300"/>
      <c r="S551" s="300"/>
      <c r="T551" s="300"/>
      <c r="U551" s="300"/>
      <c r="V551" s="313"/>
      <c r="W551" s="300"/>
      <c r="X551" s="313"/>
      <c r="Y551" s="300"/>
      <c r="Z551" s="300"/>
    </row>
    <row r="552" spans="1:26" ht="13.2">
      <c r="A552" s="301"/>
      <c r="B552" s="301"/>
      <c r="C552" s="301"/>
      <c r="D552" s="301"/>
      <c r="E552" s="300"/>
      <c r="F552" s="300"/>
      <c r="G552" s="300"/>
      <c r="H552" s="300"/>
      <c r="I552" s="300"/>
      <c r="J552" s="300"/>
      <c r="K552" s="300"/>
      <c r="L552" s="300"/>
      <c r="M552" s="300"/>
      <c r="N552" s="313"/>
      <c r="O552" s="300"/>
      <c r="P552" s="300"/>
      <c r="Q552" s="300"/>
      <c r="R552" s="300"/>
      <c r="S552" s="300"/>
      <c r="T552" s="300"/>
      <c r="U552" s="300"/>
      <c r="V552" s="313"/>
      <c r="W552" s="300"/>
      <c r="X552" s="313"/>
      <c r="Y552" s="300"/>
      <c r="Z552" s="300"/>
    </row>
    <row r="553" spans="1:26" ht="13.2">
      <c r="A553" s="301"/>
      <c r="B553" s="301"/>
      <c r="C553" s="301"/>
      <c r="D553" s="301"/>
      <c r="E553" s="300"/>
      <c r="F553" s="300"/>
      <c r="G553" s="300"/>
      <c r="H553" s="300"/>
      <c r="I553" s="300"/>
      <c r="J553" s="300"/>
      <c r="K553" s="300"/>
      <c r="L553" s="300"/>
      <c r="M553" s="300"/>
      <c r="N553" s="313"/>
      <c r="O553" s="300"/>
      <c r="P553" s="300"/>
      <c r="Q553" s="300"/>
      <c r="R553" s="300"/>
      <c r="S553" s="300"/>
      <c r="T553" s="300"/>
      <c r="U553" s="300"/>
      <c r="V553" s="313"/>
      <c r="W553" s="300"/>
      <c r="X553" s="313"/>
      <c r="Y553" s="300"/>
      <c r="Z553" s="300"/>
    </row>
    <row r="554" spans="1:26" ht="13.2">
      <c r="A554" s="301"/>
      <c r="B554" s="301"/>
      <c r="C554" s="301"/>
      <c r="D554" s="301"/>
      <c r="E554" s="300"/>
      <c r="F554" s="300"/>
      <c r="G554" s="300"/>
      <c r="H554" s="300"/>
      <c r="I554" s="300"/>
      <c r="J554" s="300"/>
      <c r="K554" s="300"/>
      <c r="L554" s="300"/>
      <c r="M554" s="300"/>
      <c r="N554" s="313"/>
      <c r="O554" s="300"/>
      <c r="P554" s="300"/>
      <c r="Q554" s="300"/>
      <c r="R554" s="300"/>
      <c r="S554" s="300"/>
      <c r="T554" s="300"/>
      <c r="U554" s="300"/>
      <c r="V554" s="313"/>
      <c r="W554" s="300"/>
      <c r="X554" s="313"/>
      <c r="Y554" s="300"/>
      <c r="Z554" s="300"/>
    </row>
    <row r="555" spans="1:26" ht="13.2">
      <c r="A555" s="301"/>
      <c r="B555" s="301"/>
      <c r="C555" s="301"/>
      <c r="D555" s="301"/>
      <c r="E555" s="300"/>
      <c r="F555" s="300"/>
      <c r="G555" s="300"/>
      <c r="H555" s="300"/>
      <c r="I555" s="300"/>
      <c r="J555" s="300"/>
      <c r="K555" s="300"/>
      <c r="L555" s="300"/>
      <c r="M555" s="300"/>
      <c r="N555" s="313"/>
      <c r="O555" s="300"/>
      <c r="P555" s="300"/>
      <c r="Q555" s="300"/>
      <c r="R555" s="300"/>
      <c r="S555" s="300"/>
      <c r="T555" s="300"/>
      <c r="U555" s="300"/>
      <c r="V555" s="313"/>
      <c r="W555" s="300"/>
      <c r="X555" s="313"/>
      <c r="Y555" s="300"/>
      <c r="Z555" s="300"/>
    </row>
    <row r="556" spans="1:26" ht="13.2">
      <c r="A556" s="301"/>
      <c r="B556" s="301"/>
      <c r="C556" s="301"/>
      <c r="D556" s="301"/>
      <c r="E556" s="300"/>
      <c r="F556" s="300"/>
      <c r="G556" s="300"/>
      <c r="H556" s="300"/>
      <c r="I556" s="300"/>
      <c r="J556" s="300"/>
      <c r="K556" s="300"/>
      <c r="L556" s="300"/>
      <c r="M556" s="300"/>
      <c r="N556" s="313"/>
      <c r="O556" s="300"/>
      <c r="P556" s="300"/>
      <c r="Q556" s="300"/>
      <c r="R556" s="300"/>
      <c r="S556" s="300"/>
      <c r="T556" s="300"/>
      <c r="U556" s="300"/>
      <c r="V556" s="313"/>
      <c r="W556" s="300"/>
      <c r="X556" s="313"/>
      <c r="Y556" s="300"/>
      <c r="Z556" s="300"/>
    </row>
    <row r="557" spans="1:26" ht="13.2">
      <c r="A557" s="301"/>
      <c r="B557" s="301"/>
      <c r="C557" s="301"/>
      <c r="D557" s="301"/>
      <c r="E557" s="300"/>
      <c r="F557" s="300"/>
      <c r="G557" s="300"/>
      <c r="H557" s="300"/>
      <c r="I557" s="300"/>
      <c r="J557" s="300"/>
      <c r="K557" s="300"/>
      <c r="L557" s="300"/>
      <c r="M557" s="300"/>
      <c r="N557" s="313"/>
      <c r="O557" s="300"/>
      <c r="P557" s="300"/>
      <c r="Q557" s="300"/>
      <c r="R557" s="300"/>
      <c r="S557" s="300"/>
      <c r="T557" s="300"/>
      <c r="U557" s="300"/>
      <c r="V557" s="313"/>
      <c r="W557" s="300"/>
      <c r="X557" s="313"/>
      <c r="Y557" s="300"/>
      <c r="Z557" s="300"/>
    </row>
    <row r="558" spans="1:26" ht="13.2">
      <c r="A558" s="301"/>
      <c r="B558" s="301"/>
      <c r="C558" s="301"/>
      <c r="D558" s="301"/>
      <c r="E558" s="300"/>
      <c r="F558" s="300"/>
      <c r="G558" s="300"/>
      <c r="H558" s="300"/>
      <c r="I558" s="300"/>
      <c r="J558" s="300"/>
      <c r="K558" s="300"/>
      <c r="L558" s="300"/>
      <c r="M558" s="300"/>
      <c r="N558" s="313"/>
      <c r="O558" s="300"/>
      <c r="P558" s="300"/>
      <c r="Q558" s="300"/>
      <c r="R558" s="300"/>
      <c r="S558" s="300"/>
      <c r="T558" s="300"/>
      <c r="U558" s="300"/>
      <c r="V558" s="313"/>
      <c r="W558" s="300"/>
      <c r="X558" s="313"/>
      <c r="Y558" s="300"/>
      <c r="Z558" s="300"/>
    </row>
    <row r="559" spans="1:26" ht="13.2">
      <c r="A559" s="301"/>
      <c r="B559" s="301"/>
      <c r="C559" s="301"/>
      <c r="D559" s="301"/>
      <c r="E559" s="300"/>
      <c r="F559" s="300"/>
      <c r="G559" s="300"/>
      <c r="H559" s="300"/>
      <c r="I559" s="300"/>
      <c r="J559" s="300"/>
      <c r="K559" s="300"/>
      <c r="L559" s="300"/>
      <c r="M559" s="300"/>
      <c r="N559" s="313"/>
      <c r="O559" s="300"/>
      <c r="P559" s="300"/>
      <c r="Q559" s="300"/>
      <c r="R559" s="300"/>
      <c r="S559" s="300"/>
      <c r="T559" s="300"/>
      <c r="U559" s="300"/>
      <c r="V559" s="313"/>
      <c r="W559" s="300"/>
      <c r="X559" s="313"/>
      <c r="Y559" s="300"/>
      <c r="Z559" s="300"/>
    </row>
    <row r="560" spans="1:26" ht="13.2">
      <c r="A560" s="301"/>
      <c r="B560" s="301"/>
      <c r="C560" s="301"/>
      <c r="D560" s="301"/>
      <c r="E560" s="300"/>
      <c r="F560" s="300"/>
      <c r="G560" s="300"/>
      <c r="H560" s="300"/>
      <c r="I560" s="300"/>
      <c r="J560" s="300"/>
      <c r="K560" s="300"/>
      <c r="L560" s="300"/>
      <c r="M560" s="300"/>
      <c r="N560" s="313"/>
      <c r="O560" s="300"/>
      <c r="P560" s="300"/>
      <c r="Q560" s="300"/>
      <c r="R560" s="300"/>
      <c r="S560" s="300"/>
      <c r="T560" s="300"/>
      <c r="U560" s="300"/>
      <c r="V560" s="313"/>
      <c r="W560" s="300"/>
      <c r="X560" s="313"/>
      <c r="Y560" s="300"/>
      <c r="Z560" s="300"/>
    </row>
    <row r="561" spans="1:26" ht="13.2">
      <c r="A561" s="301"/>
      <c r="B561" s="301"/>
      <c r="C561" s="301"/>
      <c r="D561" s="301"/>
      <c r="E561" s="300"/>
      <c r="F561" s="300"/>
      <c r="G561" s="300"/>
      <c r="H561" s="300"/>
      <c r="I561" s="300"/>
      <c r="J561" s="300"/>
      <c r="K561" s="300"/>
      <c r="L561" s="300"/>
      <c r="M561" s="300"/>
      <c r="N561" s="313"/>
      <c r="O561" s="300"/>
      <c r="P561" s="300"/>
      <c r="Q561" s="300"/>
      <c r="R561" s="300"/>
      <c r="S561" s="300"/>
      <c r="T561" s="300"/>
      <c r="U561" s="300"/>
      <c r="V561" s="313"/>
      <c r="W561" s="300"/>
      <c r="X561" s="313"/>
      <c r="Y561" s="300"/>
      <c r="Z561" s="300"/>
    </row>
    <row r="562" spans="1:26" ht="13.2">
      <c r="A562" s="301"/>
      <c r="B562" s="301"/>
      <c r="C562" s="301"/>
      <c r="D562" s="301"/>
      <c r="E562" s="300"/>
      <c r="F562" s="300"/>
      <c r="G562" s="300"/>
      <c r="H562" s="300"/>
      <c r="I562" s="300"/>
      <c r="J562" s="300"/>
      <c r="K562" s="300"/>
      <c r="L562" s="300"/>
      <c r="M562" s="300"/>
      <c r="N562" s="313"/>
      <c r="O562" s="300"/>
      <c r="P562" s="300"/>
      <c r="Q562" s="300"/>
      <c r="R562" s="300"/>
      <c r="S562" s="300"/>
      <c r="T562" s="300"/>
      <c r="U562" s="300"/>
      <c r="V562" s="313"/>
      <c r="W562" s="300"/>
      <c r="X562" s="313"/>
      <c r="Y562" s="300"/>
      <c r="Z562" s="300"/>
    </row>
    <row r="563" spans="1:26" ht="13.2">
      <c r="A563" s="301"/>
      <c r="B563" s="301"/>
      <c r="C563" s="301"/>
      <c r="D563" s="301"/>
      <c r="E563" s="300"/>
      <c r="F563" s="300"/>
      <c r="G563" s="300"/>
      <c r="H563" s="300"/>
      <c r="I563" s="300"/>
      <c r="J563" s="300"/>
      <c r="K563" s="300"/>
      <c r="L563" s="300"/>
      <c r="M563" s="300"/>
      <c r="N563" s="313"/>
      <c r="O563" s="300"/>
      <c r="P563" s="300"/>
      <c r="Q563" s="300"/>
      <c r="R563" s="300"/>
      <c r="S563" s="300"/>
      <c r="T563" s="300"/>
      <c r="U563" s="300"/>
      <c r="V563" s="313"/>
      <c r="W563" s="300"/>
      <c r="X563" s="313"/>
      <c r="Y563" s="300"/>
      <c r="Z563" s="300"/>
    </row>
    <row r="564" spans="1:26" ht="13.2">
      <c r="A564" s="301"/>
      <c r="B564" s="301"/>
      <c r="C564" s="301"/>
      <c r="D564" s="301"/>
      <c r="E564" s="300"/>
      <c r="F564" s="300"/>
      <c r="G564" s="300"/>
      <c r="H564" s="300"/>
      <c r="I564" s="300"/>
      <c r="J564" s="300"/>
      <c r="K564" s="300"/>
      <c r="L564" s="300"/>
      <c r="M564" s="300"/>
      <c r="N564" s="313"/>
      <c r="O564" s="300"/>
      <c r="P564" s="300"/>
      <c r="Q564" s="300"/>
      <c r="R564" s="300"/>
      <c r="S564" s="300"/>
      <c r="T564" s="300"/>
      <c r="U564" s="300"/>
      <c r="V564" s="313"/>
      <c r="W564" s="300"/>
      <c r="X564" s="313"/>
      <c r="Y564" s="300"/>
      <c r="Z564" s="300"/>
    </row>
    <row r="565" spans="1:26" ht="13.2">
      <c r="A565" s="301"/>
      <c r="B565" s="301"/>
      <c r="C565" s="301"/>
      <c r="D565" s="301"/>
      <c r="E565" s="300"/>
      <c r="F565" s="300"/>
      <c r="G565" s="300"/>
      <c r="H565" s="300"/>
      <c r="I565" s="300"/>
      <c r="J565" s="300"/>
      <c r="K565" s="300"/>
      <c r="L565" s="300"/>
      <c r="M565" s="300"/>
      <c r="N565" s="313"/>
      <c r="O565" s="300"/>
      <c r="P565" s="300"/>
      <c r="Q565" s="300"/>
      <c r="R565" s="300"/>
      <c r="S565" s="300"/>
      <c r="T565" s="300"/>
      <c r="U565" s="300"/>
      <c r="V565" s="313"/>
      <c r="W565" s="300"/>
      <c r="X565" s="313"/>
      <c r="Y565" s="300"/>
      <c r="Z565" s="300"/>
    </row>
    <row r="566" spans="1:26" ht="13.2">
      <c r="A566" s="301"/>
      <c r="B566" s="301"/>
      <c r="C566" s="301"/>
      <c r="D566" s="301"/>
      <c r="E566" s="300"/>
      <c r="F566" s="300"/>
      <c r="G566" s="300"/>
      <c r="H566" s="300"/>
      <c r="I566" s="300"/>
      <c r="J566" s="300"/>
      <c r="K566" s="300"/>
      <c r="L566" s="300"/>
      <c r="M566" s="300"/>
      <c r="N566" s="313"/>
      <c r="O566" s="300"/>
      <c r="P566" s="300"/>
      <c r="Q566" s="300"/>
      <c r="R566" s="300"/>
      <c r="S566" s="300"/>
      <c r="T566" s="300"/>
      <c r="U566" s="300"/>
      <c r="V566" s="313"/>
      <c r="W566" s="300"/>
      <c r="X566" s="313"/>
      <c r="Y566" s="300"/>
      <c r="Z566" s="300"/>
    </row>
    <row r="567" spans="1:26" ht="13.2">
      <c r="A567" s="301"/>
      <c r="B567" s="301"/>
      <c r="C567" s="301"/>
      <c r="D567" s="301"/>
      <c r="E567" s="300"/>
      <c r="F567" s="300"/>
      <c r="G567" s="300"/>
      <c r="H567" s="300"/>
      <c r="I567" s="300"/>
      <c r="J567" s="300"/>
      <c r="K567" s="300"/>
      <c r="L567" s="300"/>
      <c r="M567" s="300"/>
      <c r="N567" s="313"/>
      <c r="O567" s="300"/>
      <c r="P567" s="300"/>
      <c r="Q567" s="300"/>
      <c r="R567" s="300"/>
      <c r="S567" s="300"/>
      <c r="T567" s="300"/>
      <c r="U567" s="300"/>
      <c r="V567" s="313"/>
      <c r="W567" s="300"/>
      <c r="X567" s="313"/>
      <c r="Y567" s="300"/>
      <c r="Z567" s="300"/>
    </row>
    <row r="568" spans="1:26" ht="13.2">
      <c r="A568" s="301"/>
      <c r="B568" s="301"/>
      <c r="C568" s="301"/>
      <c r="D568" s="301"/>
      <c r="E568" s="300"/>
      <c r="F568" s="300"/>
      <c r="G568" s="300"/>
      <c r="H568" s="300"/>
      <c r="I568" s="300"/>
      <c r="J568" s="300"/>
      <c r="K568" s="300"/>
      <c r="L568" s="300"/>
      <c r="M568" s="300"/>
      <c r="N568" s="313"/>
      <c r="O568" s="300"/>
      <c r="P568" s="300"/>
      <c r="Q568" s="300"/>
      <c r="R568" s="300"/>
      <c r="S568" s="300"/>
      <c r="T568" s="300"/>
      <c r="U568" s="300"/>
      <c r="V568" s="313"/>
      <c r="W568" s="300"/>
      <c r="X568" s="313"/>
      <c r="Y568" s="300"/>
      <c r="Z568" s="300"/>
    </row>
    <row r="569" spans="1:26" ht="13.2">
      <c r="A569" s="301"/>
      <c r="B569" s="301"/>
      <c r="C569" s="301"/>
      <c r="D569" s="301"/>
      <c r="E569" s="300"/>
      <c r="F569" s="300"/>
      <c r="G569" s="300"/>
      <c r="H569" s="300"/>
      <c r="I569" s="300"/>
      <c r="J569" s="300"/>
      <c r="K569" s="300"/>
      <c r="L569" s="300"/>
      <c r="M569" s="300"/>
      <c r="N569" s="313"/>
      <c r="O569" s="300"/>
      <c r="P569" s="300"/>
      <c r="Q569" s="300"/>
      <c r="R569" s="300"/>
      <c r="S569" s="300"/>
      <c r="T569" s="300"/>
      <c r="U569" s="300"/>
      <c r="V569" s="313"/>
      <c r="W569" s="300"/>
      <c r="X569" s="313"/>
      <c r="Y569" s="300"/>
      <c r="Z569" s="300"/>
    </row>
    <row r="570" spans="1:26" ht="13.2">
      <c r="A570" s="301"/>
      <c r="B570" s="301"/>
      <c r="C570" s="301"/>
      <c r="D570" s="301"/>
      <c r="E570" s="300"/>
      <c r="F570" s="300"/>
      <c r="G570" s="300"/>
      <c r="H570" s="300"/>
      <c r="I570" s="300"/>
      <c r="J570" s="300"/>
      <c r="K570" s="300"/>
      <c r="L570" s="300"/>
      <c r="M570" s="300"/>
      <c r="N570" s="313"/>
      <c r="O570" s="300"/>
      <c r="P570" s="300"/>
      <c r="Q570" s="300"/>
      <c r="R570" s="300"/>
      <c r="S570" s="300"/>
      <c r="T570" s="300"/>
      <c r="U570" s="300"/>
      <c r="V570" s="313"/>
      <c r="W570" s="300"/>
      <c r="X570" s="313"/>
      <c r="Y570" s="300"/>
      <c r="Z570" s="300"/>
    </row>
    <row r="571" spans="1:26" ht="13.2">
      <c r="A571" s="301"/>
      <c r="B571" s="301"/>
      <c r="C571" s="301"/>
      <c r="D571" s="301"/>
      <c r="E571" s="300"/>
      <c r="F571" s="300"/>
      <c r="G571" s="300"/>
      <c r="H571" s="300"/>
      <c r="I571" s="300"/>
      <c r="J571" s="300"/>
      <c r="K571" s="300"/>
      <c r="L571" s="300"/>
      <c r="M571" s="300"/>
      <c r="N571" s="313"/>
      <c r="O571" s="300"/>
      <c r="P571" s="300"/>
      <c r="Q571" s="300"/>
      <c r="R571" s="300"/>
      <c r="S571" s="300"/>
      <c r="T571" s="300"/>
      <c r="U571" s="300"/>
      <c r="V571" s="313"/>
      <c r="W571" s="300"/>
      <c r="X571" s="313"/>
      <c r="Y571" s="300"/>
      <c r="Z571" s="300"/>
    </row>
    <row r="572" spans="1:26" ht="13.2">
      <c r="A572" s="301"/>
      <c r="B572" s="301"/>
      <c r="C572" s="301"/>
      <c r="D572" s="301"/>
      <c r="E572" s="300"/>
      <c r="F572" s="300"/>
      <c r="G572" s="300"/>
      <c r="H572" s="300"/>
      <c r="I572" s="300"/>
      <c r="J572" s="300"/>
      <c r="K572" s="300"/>
      <c r="L572" s="300"/>
      <c r="M572" s="300"/>
      <c r="N572" s="313"/>
      <c r="O572" s="300"/>
      <c r="P572" s="300"/>
      <c r="Q572" s="300"/>
      <c r="R572" s="300"/>
      <c r="S572" s="300"/>
      <c r="T572" s="300"/>
      <c r="U572" s="300"/>
      <c r="V572" s="313"/>
      <c r="W572" s="300"/>
      <c r="X572" s="313"/>
      <c r="Y572" s="300"/>
      <c r="Z572" s="300"/>
    </row>
    <row r="573" spans="1:26" ht="13.2">
      <c r="A573" s="301"/>
      <c r="B573" s="301"/>
      <c r="C573" s="301"/>
      <c r="D573" s="301"/>
      <c r="E573" s="300"/>
      <c r="F573" s="300"/>
      <c r="G573" s="300"/>
      <c r="H573" s="300"/>
      <c r="I573" s="300"/>
      <c r="J573" s="300"/>
      <c r="K573" s="300"/>
      <c r="L573" s="300"/>
      <c r="M573" s="300"/>
      <c r="N573" s="313"/>
      <c r="O573" s="300"/>
      <c r="P573" s="300"/>
      <c r="Q573" s="300"/>
      <c r="R573" s="300"/>
      <c r="S573" s="300"/>
      <c r="T573" s="300"/>
      <c r="U573" s="300"/>
      <c r="V573" s="313"/>
      <c r="W573" s="300"/>
      <c r="X573" s="313"/>
      <c r="Y573" s="300"/>
      <c r="Z573" s="300"/>
    </row>
    <row r="574" spans="1:26" ht="13.2">
      <c r="A574" s="301"/>
      <c r="B574" s="301"/>
      <c r="C574" s="301"/>
      <c r="D574" s="301"/>
      <c r="E574" s="300"/>
      <c r="F574" s="300"/>
      <c r="G574" s="300"/>
      <c r="H574" s="300"/>
      <c r="I574" s="300"/>
      <c r="J574" s="300"/>
      <c r="K574" s="300"/>
      <c r="L574" s="300"/>
      <c r="M574" s="300"/>
      <c r="N574" s="313"/>
      <c r="O574" s="300"/>
      <c r="P574" s="300"/>
      <c r="Q574" s="300"/>
      <c r="R574" s="300"/>
      <c r="S574" s="300"/>
      <c r="T574" s="300"/>
      <c r="U574" s="300"/>
      <c r="V574" s="313"/>
      <c r="W574" s="300"/>
      <c r="X574" s="313"/>
      <c r="Y574" s="300"/>
      <c r="Z574" s="300"/>
    </row>
    <row r="575" spans="1:26" ht="13.2">
      <c r="A575" s="301"/>
      <c r="B575" s="301"/>
      <c r="C575" s="301"/>
      <c r="D575" s="301"/>
      <c r="E575" s="300"/>
      <c r="F575" s="300"/>
      <c r="G575" s="300"/>
      <c r="H575" s="300"/>
      <c r="I575" s="300"/>
      <c r="J575" s="300"/>
      <c r="K575" s="300"/>
      <c r="L575" s="300"/>
      <c r="M575" s="300"/>
      <c r="N575" s="313"/>
      <c r="O575" s="300"/>
      <c r="P575" s="300"/>
      <c r="Q575" s="300"/>
      <c r="R575" s="300"/>
      <c r="S575" s="300"/>
      <c r="T575" s="300"/>
      <c r="U575" s="300"/>
      <c r="V575" s="313"/>
      <c r="W575" s="300"/>
      <c r="X575" s="313"/>
      <c r="Y575" s="300"/>
      <c r="Z575" s="300"/>
    </row>
    <row r="576" spans="1:26" ht="13.2">
      <c r="A576" s="301"/>
      <c r="B576" s="301"/>
      <c r="C576" s="301"/>
      <c r="D576" s="301"/>
      <c r="E576" s="300"/>
      <c r="F576" s="300"/>
      <c r="G576" s="300"/>
      <c r="H576" s="300"/>
      <c r="I576" s="300"/>
      <c r="J576" s="300"/>
      <c r="K576" s="300"/>
      <c r="L576" s="300"/>
      <c r="M576" s="300"/>
      <c r="N576" s="313"/>
      <c r="O576" s="300"/>
      <c r="P576" s="300"/>
      <c r="Q576" s="300"/>
      <c r="R576" s="300"/>
      <c r="S576" s="300"/>
      <c r="T576" s="300"/>
      <c r="U576" s="300"/>
      <c r="V576" s="313"/>
      <c r="W576" s="300"/>
      <c r="X576" s="313"/>
      <c r="Y576" s="300"/>
      <c r="Z576" s="300"/>
    </row>
    <row r="577" spans="1:26" ht="13.2">
      <c r="A577" s="301"/>
      <c r="B577" s="301"/>
      <c r="C577" s="301"/>
      <c r="D577" s="301"/>
      <c r="E577" s="300"/>
      <c r="F577" s="300"/>
      <c r="G577" s="300"/>
      <c r="H577" s="300"/>
      <c r="I577" s="300"/>
      <c r="J577" s="300"/>
      <c r="K577" s="300"/>
      <c r="L577" s="300"/>
      <c r="M577" s="300"/>
      <c r="N577" s="313"/>
      <c r="O577" s="300"/>
      <c r="P577" s="300"/>
      <c r="Q577" s="300"/>
      <c r="R577" s="300"/>
      <c r="S577" s="300"/>
      <c r="T577" s="300"/>
      <c r="U577" s="300"/>
      <c r="V577" s="313"/>
      <c r="W577" s="300"/>
      <c r="X577" s="313"/>
      <c r="Y577" s="300"/>
      <c r="Z577" s="300"/>
    </row>
    <row r="578" spans="1:26" ht="13.2">
      <c r="A578" s="301"/>
      <c r="B578" s="301"/>
      <c r="C578" s="301"/>
      <c r="D578" s="301"/>
      <c r="E578" s="300"/>
      <c r="F578" s="300"/>
      <c r="G578" s="300"/>
      <c r="H578" s="300"/>
      <c r="I578" s="300"/>
      <c r="J578" s="300"/>
      <c r="K578" s="300"/>
      <c r="L578" s="300"/>
      <c r="M578" s="300"/>
      <c r="N578" s="313"/>
      <c r="O578" s="300"/>
      <c r="P578" s="300"/>
      <c r="Q578" s="300"/>
      <c r="R578" s="300"/>
      <c r="S578" s="300"/>
      <c r="T578" s="300"/>
      <c r="U578" s="300"/>
      <c r="V578" s="313"/>
      <c r="W578" s="300"/>
      <c r="X578" s="313"/>
      <c r="Y578" s="300"/>
      <c r="Z578" s="300"/>
    </row>
    <row r="579" spans="1:26" ht="13.2">
      <c r="A579" s="301"/>
      <c r="B579" s="301"/>
      <c r="C579" s="301"/>
      <c r="D579" s="301"/>
      <c r="E579" s="300"/>
      <c r="F579" s="300"/>
      <c r="G579" s="300"/>
      <c r="H579" s="300"/>
      <c r="I579" s="300"/>
      <c r="J579" s="300"/>
      <c r="K579" s="300"/>
      <c r="L579" s="300"/>
      <c r="M579" s="300"/>
      <c r="N579" s="313"/>
      <c r="O579" s="300"/>
      <c r="P579" s="300"/>
      <c r="Q579" s="300"/>
      <c r="R579" s="300"/>
      <c r="S579" s="300"/>
      <c r="T579" s="300"/>
      <c r="U579" s="300"/>
      <c r="V579" s="313"/>
      <c r="W579" s="300"/>
      <c r="X579" s="313"/>
      <c r="Y579" s="300"/>
      <c r="Z579" s="300"/>
    </row>
    <row r="580" spans="1:26" ht="13.2">
      <c r="A580" s="301"/>
      <c r="B580" s="301"/>
      <c r="C580" s="301"/>
      <c r="D580" s="301"/>
      <c r="E580" s="300"/>
      <c r="F580" s="300"/>
      <c r="G580" s="300"/>
      <c r="H580" s="300"/>
      <c r="I580" s="300"/>
      <c r="J580" s="300"/>
      <c r="K580" s="300"/>
      <c r="L580" s="300"/>
      <c r="M580" s="300"/>
      <c r="N580" s="313"/>
      <c r="O580" s="300"/>
      <c r="P580" s="300"/>
      <c r="Q580" s="300"/>
      <c r="R580" s="300"/>
      <c r="S580" s="300"/>
      <c r="T580" s="300"/>
      <c r="U580" s="300"/>
      <c r="V580" s="313"/>
      <c r="W580" s="300"/>
      <c r="X580" s="313"/>
      <c r="Y580" s="300"/>
      <c r="Z580" s="300"/>
    </row>
    <row r="581" spans="1:26" ht="13.2">
      <c r="A581" s="301"/>
      <c r="B581" s="301"/>
      <c r="C581" s="301"/>
      <c r="D581" s="301"/>
      <c r="E581" s="300"/>
      <c r="F581" s="300"/>
      <c r="G581" s="300"/>
      <c r="H581" s="300"/>
      <c r="I581" s="300"/>
      <c r="J581" s="300"/>
      <c r="K581" s="300"/>
      <c r="L581" s="300"/>
      <c r="M581" s="300"/>
      <c r="N581" s="313"/>
      <c r="O581" s="300"/>
      <c r="P581" s="300"/>
      <c r="Q581" s="300"/>
      <c r="R581" s="300"/>
      <c r="S581" s="300"/>
      <c r="T581" s="300"/>
      <c r="U581" s="300"/>
      <c r="V581" s="313"/>
      <c r="W581" s="300"/>
      <c r="X581" s="313"/>
      <c r="Y581" s="300"/>
      <c r="Z581" s="300"/>
    </row>
    <row r="582" spans="1:26" ht="13.2">
      <c r="A582" s="301"/>
      <c r="B582" s="301"/>
      <c r="C582" s="301"/>
      <c r="D582" s="301"/>
      <c r="E582" s="300"/>
      <c r="F582" s="300"/>
      <c r="G582" s="300"/>
      <c r="H582" s="300"/>
      <c r="I582" s="300"/>
      <c r="J582" s="300"/>
      <c r="K582" s="300"/>
      <c r="L582" s="300"/>
      <c r="M582" s="300"/>
      <c r="N582" s="313"/>
      <c r="O582" s="300"/>
      <c r="P582" s="300"/>
      <c r="Q582" s="300"/>
      <c r="R582" s="300"/>
      <c r="S582" s="300"/>
      <c r="T582" s="300"/>
      <c r="U582" s="300"/>
      <c r="V582" s="313"/>
      <c r="W582" s="300"/>
      <c r="X582" s="313"/>
      <c r="Y582" s="300"/>
      <c r="Z582" s="300"/>
    </row>
    <row r="583" spans="1:26" ht="13.2">
      <c r="A583" s="301"/>
      <c r="B583" s="301"/>
      <c r="C583" s="301"/>
      <c r="D583" s="301"/>
      <c r="E583" s="300"/>
      <c r="F583" s="300"/>
      <c r="G583" s="300"/>
      <c r="H583" s="300"/>
      <c r="I583" s="300"/>
      <c r="J583" s="300"/>
      <c r="K583" s="300"/>
      <c r="L583" s="300"/>
      <c r="M583" s="300"/>
      <c r="N583" s="313"/>
      <c r="O583" s="300"/>
      <c r="P583" s="300"/>
      <c r="Q583" s="300"/>
      <c r="R583" s="300"/>
      <c r="S583" s="300"/>
      <c r="T583" s="300"/>
      <c r="U583" s="300"/>
      <c r="V583" s="313"/>
      <c r="W583" s="300"/>
      <c r="X583" s="313"/>
      <c r="Y583" s="300"/>
      <c r="Z583" s="300"/>
    </row>
    <row r="584" spans="1:26" ht="13.2">
      <c r="A584" s="301"/>
      <c r="B584" s="301"/>
      <c r="C584" s="301"/>
      <c r="D584" s="301"/>
      <c r="E584" s="300"/>
      <c r="F584" s="300"/>
      <c r="G584" s="300"/>
      <c r="H584" s="300"/>
      <c r="I584" s="300"/>
      <c r="J584" s="300"/>
      <c r="K584" s="300"/>
      <c r="L584" s="300"/>
      <c r="M584" s="300"/>
      <c r="N584" s="313"/>
      <c r="O584" s="300"/>
      <c r="P584" s="300"/>
      <c r="Q584" s="300"/>
      <c r="R584" s="300"/>
      <c r="S584" s="300"/>
      <c r="T584" s="300"/>
      <c r="U584" s="300"/>
      <c r="V584" s="313"/>
      <c r="W584" s="300"/>
      <c r="X584" s="313"/>
      <c r="Y584" s="300"/>
      <c r="Z584" s="300"/>
    </row>
    <row r="585" spans="1:26" ht="13.2">
      <c r="A585" s="301"/>
      <c r="B585" s="301"/>
      <c r="C585" s="301"/>
      <c r="D585" s="301"/>
      <c r="E585" s="300"/>
      <c r="F585" s="300"/>
      <c r="G585" s="300"/>
      <c r="H585" s="300"/>
      <c r="I585" s="300"/>
      <c r="J585" s="300"/>
      <c r="K585" s="300"/>
      <c r="L585" s="300"/>
      <c r="M585" s="300"/>
      <c r="N585" s="313"/>
      <c r="O585" s="300"/>
      <c r="P585" s="300"/>
      <c r="Q585" s="300"/>
      <c r="R585" s="300"/>
      <c r="S585" s="300"/>
      <c r="T585" s="300"/>
      <c r="U585" s="300"/>
      <c r="V585" s="313"/>
      <c r="W585" s="300"/>
      <c r="X585" s="313"/>
      <c r="Y585" s="300"/>
      <c r="Z585" s="300"/>
    </row>
    <row r="586" spans="1:26" ht="13.2">
      <c r="A586" s="301"/>
      <c r="B586" s="301"/>
      <c r="C586" s="301"/>
      <c r="D586" s="301"/>
      <c r="E586" s="300"/>
      <c r="F586" s="300"/>
      <c r="G586" s="300"/>
      <c r="H586" s="300"/>
      <c r="I586" s="300"/>
      <c r="J586" s="300"/>
      <c r="K586" s="300"/>
      <c r="L586" s="300"/>
      <c r="M586" s="300"/>
      <c r="N586" s="313"/>
      <c r="O586" s="300"/>
      <c r="P586" s="300"/>
      <c r="Q586" s="300"/>
      <c r="R586" s="300"/>
      <c r="S586" s="300"/>
      <c r="T586" s="300"/>
      <c r="U586" s="300"/>
      <c r="V586" s="313"/>
      <c r="W586" s="300"/>
      <c r="X586" s="313"/>
      <c r="Y586" s="300"/>
      <c r="Z586" s="300"/>
    </row>
    <row r="587" spans="1:26" ht="13.2">
      <c r="A587" s="301"/>
      <c r="B587" s="301"/>
      <c r="C587" s="301"/>
      <c r="D587" s="301"/>
      <c r="E587" s="300"/>
      <c r="F587" s="300"/>
      <c r="G587" s="300"/>
      <c r="H587" s="300"/>
      <c r="I587" s="300"/>
      <c r="J587" s="300"/>
      <c r="K587" s="300"/>
      <c r="L587" s="300"/>
      <c r="M587" s="300"/>
      <c r="N587" s="313"/>
      <c r="O587" s="300"/>
      <c r="P587" s="300"/>
      <c r="Q587" s="300"/>
      <c r="R587" s="300"/>
      <c r="S587" s="300"/>
      <c r="T587" s="300"/>
      <c r="U587" s="300"/>
      <c r="V587" s="313"/>
      <c r="W587" s="300"/>
      <c r="X587" s="313"/>
      <c r="Y587" s="300"/>
      <c r="Z587" s="300"/>
    </row>
    <row r="588" spans="1:26" ht="13.2">
      <c r="A588" s="301"/>
      <c r="B588" s="301"/>
      <c r="C588" s="301"/>
      <c r="D588" s="301"/>
      <c r="E588" s="300"/>
      <c r="F588" s="300"/>
      <c r="G588" s="300"/>
      <c r="H588" s="300"/>
      <c r="I588" s="300"/>
      <c r="J588" s="300"/>
      <c r="K588" s="300"/>
      <c r="L588" s="300"/>
      <c r="M588" s="300"/>
      <c r="N588" s="313"/>
      <c r="O588" s="300"/>
      <c r="P588" s="300"/>
      <c r="Q588" s="300"/>
      <c r="R588" s="300"/>
      <c r="S588" s="300"/>
      <c r="T588" s="300"/>
      <c r="U588" s="300"/>
      <c r="V588" s="313"/>
      <c r="W588" s="300"/>
      <c r="X588" s="313"/>
      <c r="Y588" s="300"/>
      <c r="Z588" s="300"/>
    </row>
    <row r="589" spans="1:26" ht="13.2">
      <c r="A589" s="301"/>
      <c r="B589" s="301"/>
      <c r="C589" s="301"/>
      <c r="D589" s="301"/>
      <c r="E589" s="300"/>
      <c r="F589" s="300"/>
      <c r="G589" s="300"/>
      <c r="H589" s="300"/>
      <c r="I589" s="300"/>
      <c r="J589" s="300"/>
      <c r="K589" s="300"/>
      <c r="L589" s="300"/>
      <c r="M589" s="300"/>
      <c r="N589" s="313"/>
      <c r="O589" s="300"/>
      <c r="P589" s="300"/>
      <c r="Q589" s="300"/>
      <c r="R589" s="300"/>
      <c r="S589" s="300"/>
      <c r="T589" s="300"/>
      <c r="U589" s="300"/>
      <c r="V589" s="313"/>
      <c r="W589" s="300"/>
      <c r="X589" s="313"/>
      <c r="Y589" s="300"/>
      <c r="Z589" s="300"/>
    </row>
    <row r="590" spans="1:26" ht="13.2">
      <c r="A590" s="301"/>
      <c r="B590" s="301"/>
      <c r="C590" s="301"/>
      <c r="D590" s="301"/>
      <c r="E590" s="300"/>
      <c r="F590" s="300"/>
      <c r="G590" s="300"/>
      <c r="H590" s="300"/>
      <c r="I590" s="300"/>
      <c r="J590" s="300"/>
      <c r="K590" s="300"/>
      <c r="L590" s="300"/>
      <c r="M590" s="300"/>
      <c r="N590" s="313"/>
      <c r="O590" s="300"/>
      <c r="P590" s="300"/>
      <c r="Q590" s="300"/>
      <c r="R590" s="300"/>
      <c r="S590" s="300"/>
      <c r="T590" s="300"/>
      <c r="U590" s="300"/>
      <c r="V590" s="313"/>
      <c r="W590" s="300"/>
      <c r="X590" s="313"/>
      <c r="Y590" s="300"/>
      <c r="Z590" s="300"/>
    </row>
    <row r="591" spans="1:26" ht="13.2">
      <c r="A591" s="301"/>
      <c r="B591" s="301"/>
      <c r="C591" s="301"/>
      <c r="D591" s="301"/>
      <c r="E591" s="300"/>
      <c r="F591" s="300"/>
      <c r="G591" s="300"/>
      <c r="H591" s="300"/>
      <c r="I591" s="300"/>
      <c r="J591" s="300"/>
      <c r="K591" s="300"/>
      <c r="L591" s="300"/>
      <c r="M591" s="300"/>
      <c r="N591" s="313"/>
      <c r="O591" s="300"/>
      <c r="P591" s="300"/>
      <c r="Q591" s="300"/>
      <c r="R591" s="300"/>
      <c r="S591" s="300"/>
      <c r="T591" s="300"/>
      <c r="U591" s="300"/>
      <c r="V591" s="313"/>
      <c r="W591" s="300"/>
      <c r="X591" s="313"/>
      <c r="Y591" s="300"/>
      <c r="Z591" s="300"/>
    </row>
    <row r="592" spans="1:26" ht="13.2">
      <c r="A592" s="301"/>
      <c r="B592" s="301"/>
      <c r="C592" s="301"/>
      <c r="D592" s="301"/>
      <c r="E592" s="300"/>
      <c r="F592" s="300"/>
      <c r="G592" s="300"/>
      <c r="H592" s="300"/>
      <c r="I592" s="300"/>
      <c r="J592" s="300"/>
      <c r="K592" s="300"/>
      <c r="L592" s="300"/>
      <c r="M592" s="300"/>
      <c r="N592" s="313"/>
      <c r="O592" s="300"/>
      <c r="P592" s="300"/>
      <c r="Q592" s="300"/>
      <c r="R592" s="300"/>
      <c r="S592" s="300"/>
      <c r="T592" s="300"/>
      <c r="U592" s="300"/>
      <c r="V592" s="313"/>
      <c r="W592" s="300"/>
      <c r="X592" s="313"/>
      <c r="Y592" s="300"/>
      <c r="Z592" s="300"/>
    </row>
    <row r="593" spans="1:26" ht="13.2">
      <c r="A593" s="301"/>
      <c r="B593" s="301"/>
      <c r="C593" s="301"/>
      <c r="D593" s="301"/>
      <c r="E593" s="300"/>
      <c r="F593" s="300"/>
      <c r="G593" s="300"/>
      <c r="H593" s="300"/>
      <c r="I593" s="300"/>
      <c r="J593" s="300"/>
      <c r="K593" s="300"/>
      <c r="L593" s="300"/>
      <c r="M593" s="300"/>
      <c r="N593" s="313"/>
      <c r="O593" s="300"/>
      <c r="P593" s="300"/>
      <c r="Q593" s="300"/>
      <c r="R593" s="300"/>
      <c r="S593" s="300"/>
      <c r="T593" s="300"/>
      <c r="U593" s="300"/>
      <c r="V593" s="313"/>
      <c r="W593" s="300"/>
      <c r="X593" s="313"/>
      <c r="Y593" s="300"/>
      <c r="Z593" s="300"/>
    </row>
    <row r="594" spans="1:26" ht="13.2">
      <c r="A594" s="301"/>
      <c r="B594" s="301"/>
      <c r="C594" s="301"/>
      <c r="D594" s="301"/>
      <c r="E594" s="300"/>
      <c r="F594" s="300"/>
      <c r="G594" s="300"/>
      <c r="H594" s="300"/>
      <c r="I594" s="300"/>
      <c r="J594" s="300"/>
      <c r="K594" s="300"/>
      <c r="L594" s="300"/>
      <c r="M594" s="300"/>
      <c r="N594" s="313"/>
      <c r="O594" s="300"/>
      <c r="P594" s="300"/>
      <c r="Q594" s="300"/>
      <c r="R594" s="300"/>
      <c r="S594" s="300"/>
      <c r="T594" s="300"/>
      <c r="U594" s="300"/>
      <c r="V594" s="313"/>
      <c r="W594" s="300"/>
      <c r="X594" s="313"/>
      <c r="Y594" s="300"/>
      <c r="Z594" s="300"/>
    </row>
    <row r="595" spans="1:26" ht="13.2">
      <c r="A595" s="301"/>
      <c r="B595" s="301"/>
      <c r="C595" s="301"/>
      <c r="D595" s="301"/>
      <c r="E595" s="300"/>
      <c r="F595" s="300"/>
      <c r="G595" s="300"/>
      <c r="H595" s="300"/>
      <c r="I595" s="300"/>
      <c r="J595" s="300"/>
      <c r="K595" s="300"/>
      <c r="L595" s="300"/>
      <c r="M595" s="300"/>
      <c r="N595" s="313"/>
      <c r="O595" s="300"/>
      <c r="P595" s="300"/>
      <c r="Q595" s="300"/>
      <c r="R595" s="300"/>
      <c r="S595" s="300"/>
      <c r="T595" s="300"/>
      <c r="U595" s="300"/>
      <c r="V595" s="313"/>
      <c r="W595" s="300"/>
      <c r="X595" s="313"/>
      <c r="Y595" s="300"/>
      <c r="Z595" s="300"/>
    </row>
    <row r="596" spans="1:26" ht="13.2">
      <c r="A596" s="301"/>
      <c r="B596" s="301"/>
      <c r="C596" s="301"/>
      <c r="D596" s="301"/>
      <c r="E596" s="300"/>
      <c r="F596" s="300"/>
      <c r="G596" s="300"/>
      <c r="H596" s="300"/>
      <c r="I596" s="300"/>
      <c r="J596" s="300"/>
      <c r="K596" s="300"/>
      <c r="L596" s="300"/>
      <c r="M596" s="300"/>
      <c r="N596" s="313"/>
      <c r="O596" s="300"/>
      <c r="P596" s="300"/>
      <c r="Q596" s="300"/>
      <c r="R596" s="300"/>
      <c r="S596" s="300"/>
      <c r="T596" s="300"/>
      <c r="U596" s="300"/>
      <c r="V596" s="313"/>
      <c r="W596" s="300"/>
      <c r="X596" s="313"/>
      <c r="Y596" s="300"/>
      <c r="Z596" s="300"/>
    </row>
    <row r="597" spans="1:26" ht="13.2">
      <c r="A597" s="301"/>
      <c r="B597" s="301"/>
      <c r="C597" s="301"/>
      <c r="D597" s="301"/>
      <c r="E597" s="300"/>
      <c r="F597" s="300"/>
      <c r="G597" s="300"/>
      <c r="H597" s="300"/>
      <c r="I597" s="300"/>
      <c r="J597" s="300"/>
      <c r="K597" s="300"/>
      <c r="L597" s="300"/>
      <c r="M597" s="300"/>
      <c r="N597" s="313"/>
      <c r="O597" s="300"/>
      <c r="P597" s="300"/>
      <c r="Q597" s="300"/>
      <c r="R597" s="300"/>
      <c r="S597" s="300"/>
      <c r="T597" s="300"/>
      <c r="U597" s="300"/>
      <c r="V597" s="313"/>
      <c r="W597" s="300"/>
      <c r="X597" s="313"/>
      <c r="Y597" s="300"/>
      <c r="Z597" s="300"/>
    </row>
    <row r="598" spans="1:26" ht="13.2">
      <c r="A598" s="301"/>
      <c r="B598" s="301"/>
      <c r="C598" s="301"/>
      <c r="D598" s="301"/>
      <c r="E598" s="300"/>
      <c r="F598" s="300"/>
      <c r="G598" s="300"/>
      <c r="H598" s="300"/>
      <c r="I598" s="300"/>
      <c r="J598" s="300"/>
      <c r="K598" s="300"/>
      <c r="L598" s="300"/>
      <c r="M598" s="300"/>
      <c r="N598" s="313"/>
      <c r="O598" s="300"/>
      <c r="P598" s="300"/>
      <c r="Q598" s="300"/>
      <c r="R598" s="300"/>
      <c r="S598" s="300"/>
      <c r="T598" s="300"/>
      <c r="U598" s="300"/>
      <c r="V598" s="313"/>
      <c r="W598" s="300"/>
      <c r="X598" s="313"/>
      <c r="Y598" s="300"/>
      <c r="Z598" s="300"/>
    </row>
    <row r="599" spans="1:26" ht="13.2">
      <c r="A599" s="301"/>
      <c r="B599" s="301"/>
      <c r="C599" s="301"/>
      <c r="D599" s="301"/>
      <c r="E599" s="300"/>
      <c r="F599" s="300"/>
      <c r="G599" s="300"/>
      <c r="H599" s="300"/>
      <c r="I599" s="300"/>
      <c r="J599" s="300"/>
      <c r="K599" s="300"/>
      <c r="L599" s="300"/>
      <c r="M599" s="300"/>
      <c r="N599" s="313"/>
      <c r="O599" s="300"/>
      <c r="P599" s="300"/>
      <c r="Q599" s="300"/>
      <c r="R599" s="300"/>
      <c r="S599" s="300"/>
      <c r="T599" s="300"/>
      <c r="U599" s="300"/>
      <c r="V599" s="313"/>
      <c r="W599" s="300"/>
      <c r="X599" s="313"/>
      <c r="Y599" s="300"/>
      <c r="Z599" s="300"/>
    </row>
    <row r="600" spans="1:26" ht="13.2">
      <c r="A600" s="301"/>
      <c r="B600" s="301"/>
      <c r="C600" s="301"/>
      <c r="D600" s="301"/>
      <c r="E600" s="300"/>
      <c r="F600" s="300"/>
      <c r="G600" s="300"/>
      <c r="H600" s="300"/>
      <c r="I600" s="300"/>
      <c r="J600" s="300"/>
      <c r="K600" s="300"/>
      <c r="L600" s="300"/>
      <c r="M600" s="300"/>
      <c r="N600" s="313"/>
      <c r="O600" s="300"/>
      <c r="P600" s="300"/>
      <c r="Q600" s="300"/>
      <c r="R600" s="300"/>
      <c r="S600" s="300"/>
      <c r="T600" s="300"/>
      <c r="U600" s="300"/>
      <c r="V600" s="313"/>
      <c r="W600" s="300"/>
      <c r="X600" s="313"/>
      <c r="Y600" s="300"/>
      <c r="Z600" s="300"/>
    </row>
    <row r="601" spans="1:26" ht="13.2">
      <c r="A601" s="301"/>
      <c r="B601" s="301"/>
      <c r="C601" s="301"/>
      <c r="D601" s="301"/>
      <c r="E601" s="300"/>
      <c r="F601" s="300"/>
      <c r="G601" s="300"/>
      <c r="H601" s="300"/>
      <c r="I601" s="300"/>
      <c r="J601" s="300"/>
      <c r="K601" s="300"/>
      <c r="L601" s="300"/>
      <c r="M601" s="300"/>
      <c r="N601" s="313"/>
      <c r="O601" s="300"/>
      <c r="P601" s="300"/>
      <c r="Q601" s="300"/>
      <c r="R601" s="300"/>
      <c r="S601" s="300"/>
      <c r="T601" s="300"/>
      <c r="U601" s="300"/>
      <c r="V601" s="313"/>
      <c r="W601" s="300"/>
      <c r="X601" s="313"/>
      <c r="Y601" s="300"/>
      <c r="Z601" s="300"/>
    </row>
    <row r="602" spans="1:26" ht="13.2">
      <c r="A602" s="301"/>
      <c r="B602" s="301"/>
      <c r="C602" s="301"/>
      <c r="D602" s="301"/>
      <c r="E602" s="300"/>
      <c r="F602" s="300"/>
      <c r="G602" s="300"/>
      <c r="H602" s="300"/>
      <c r="I602" s="300"/>
      <c r="J602" s="300"/>
      <c r="K602" s="300"/>
      <c r="L602" s="300"/>
      <c r="M602" s="300"/>
      <c r="N602" s="313"/>
      <c r="O602" s="300"/>
      <c r="P602" s="300"/>
      <c r="Q602" s="300"/>
      <c r="R602" s="300"/>
      <c r="S602" s="300"/>
      <c r="T602" s="300"/>
      <c r="U602" s="300"/>
      <c r="V602" s="313"/>
      <c r="W602" s="300"/>
      <c r="X602" s="313"/>
      <c r="Y602" s="300"/>
      <c r="Z602" s="300"/>
    </row>
    <row r="603" spans="1:26" ht="13.2">
      <c r="A603" s="301"/>
      <c r="B603" s="301"/>
      <c r="C603" s="301"/>
      <c r="D603" s="301"/>
      <c r="E603" s="300"/>
      <c r="F603" s="300"/>
      <c r="G603" s="300"/>
      <c r="H603" s="300"/>
      <c r="I603" s="300"/>
      <c r="J603" s="300"/>
      <c r="K603" s="300"/>
      <c r="L603" s="300"/>
      <c r="M603" s="300"/>
      <c r="N603" s="313"/>
      <c r="O603" s="300"/>
      <c r="P603" s="300"/>
      <c r="Q603" s="300"/>
      <c r="R603" s="300"/>
      <c r="S603" s="300"/>
      <c r="T603" s="300"/>
      <c r="U603" s="300"/>
      <c r="V603" s="313"/>
      <c r="W603" s="300"/>
      <c r="X603" s="313"/>
      <c r="Y603" s="300"/>
      <c r="Z603" s="300"/>
    </row>
    <row r="604" spans="1:26" ht="13.2">
      <c r="A604" s="301"/>
      <c r="B604" s="301"/>
      <c r="C604" s="301"/>
      <c r="D604" s="301"/>
      <c r="E604" s="300"/>
      <c r="F604" s="300"/>
      <c r="G604" s="300"/>
      <c r="H604" s="300"/>
      <c r="I604" s="300"/>
      <c r="J604" s="300"/>
      <c r="K604" s="300"/>
      <c r="L604" s="300"/>
      <c r="M604" s="300"/>
      <c r="N604" s="313"/>
      <c r="O604" s="300"/>
      <c r="P604" s="300"/>
      <c r="Q604" s="300"/>
      <c r="R604" s="300"/>
      <c r="S604" s="300"/>
      <c r="T604" s="300"/>
      <c r="U604" s="300"/>
      <c r="V604" s="313"/>
      <c r="W604" s="300"/>
      <c r="X604" s="313"/>
      <c r="Y604" s="300"/>
      <c r="Z604" s="300"/>
    </row>
    <row r="605" spans="1:26" ht="13.2">
      <c r="A605" s="301"/>
      <c r="B605" s="301"/>
      <c r="C605" s="301"/>
      <c r="D605" s="301"/>
      <c r="E605" s="300"/>
      <c r="F605" s="300"/>
      <c r="G605" s="300"/>
      <c r="H605" s="300"/>
      <c r="I605" s="300"/>
      <c r="J605" s="300"/>
      <c r="K605" s="300"/>
      <c r="L605" s="300"/>
      <c r="M605" s="300"/>
      <c r="N605" s="313"/>
      <c r="O605" s="300"/>
      <c r="P605" s="300"/>
      <c r="Q605" s="300"/>
      <c r="R605" s="300"/>
      <c r="S605" s="300"/>
      <c r="T605" s="300"/>
      <c r="U605" s="300"/>
      <c r="V605" s="313"/>
      <c r="W605" s="300"/>
      <c r="X605" s="313"/>
      <c r="Y605" s="300"/>
      <c r="Z605" s="300"/>
    </row>
    <row r="606" spans="1:26" ht="13.2">
      <c r="A606" s="301"/>
      <c r="B606" s="301"/>
      <c r="C606" s="301"/>
      <c r="D606" s="301"/>
      <c r="E606" s="300"/>
      <c r="F606" s="300"/>
      <c r="G606" s="300"/>
      <c r="H606" s="300"/>
      <c r="I606" s="300"/>
      <c r="J606" s="300"/>
      <c r="K606" s="300"/>
      <c r="L606" s="300"/>
      <c r="M606" s="300"/>
      <c r="N606" s="313"/>
      <c r="O606" s="300"/>
      <c r="P606" s="300"/>
      <c r="Q606" s="300"/>
      <c r="R606" s="300"/>
      <c r="S606" s="300"/>
      <c r="T606" s="300"/>
      <c r="U606" s="300"/>
      <c r="V606" s="313"/>
      <c r="W606" s="300"/>
      <c r="X606" s="313"/>
      <c r="Y606" s="300"/>
      <c r="Z606" s="300"/>
    </row>
    <row r="607" spans="1:26" ht="13.2">
      <c r="A607" s="301"/>
      <c r="B607" s="301"/>
      <c r="C607" s="301"/>
      <c r="D607" s="301"/>
      <c r="E607" s="300"/>
      <c r="F607" s="300"/>
      <c r="G607" s="300"/>
      <c r="H607" s="300"/>
      <c r="I607" s="300"/>
      <c r="J607" s="300"/>
      <c r="K607" s="300"/>
      <c r="L607" s="300"/>
      <c r="M607" s="300"/>
      <c r="N607" s="313"/>
      <c r="O607" s="300"/>
      <c r="P607" s="300"/>
      <c r="Q607" s="300"/>
      <c r="R607" s="300"/>
      <c r="S607" s="300"/>
      <c r="T607" s="300"/>
      <c r="U607" s="300"/>
      <c r="V607" s="313"/>
      <c r="W607" s="300"/>
      <c r="X607" s="313"/>
      <c r="Y607" s="300"/>
      <c r="Z607" s="300"/>
    </row>
    <row r="608" spans="1:26" ht="13.2">
      <c r="A608" s="301"/>
      <c r="B608" s="301"/>
      <c r="C608" s="301"/>
      <c r="D608" s="301"/>
      <c r="E608" s="300"/>
      <c r="F608" s="300"/>
      <c r="G608" s="300"/>
      <c r="H608" s="300"/>
      <c r="I608" s="300"/>
      <c r="J608" s="300"/>
      <c r="K608" s="300"/>
      <c r="L608" s="300"/>
      <c r="M608" s="300"/>
      <c r="N608" s="313"/>
      <c r="O608" s="300"/>
      <c r="P608" s="300"/>
      <c r="Q608" s="300"/>
      <c r="R608" s="300"/>
      <c r="S608" s="300"/>
      <c r="T608" s="300"/>
      <c r="U608" s="300"/>
      <c r="V608" s="313"/>
      <c r="W608" s="300"/>
      <c r="X608" s="313"/>
      <c r="Y608" s="300"/>
      <c r="Z608" s="300"/>
    </row>
    <row r="609" spans="1:26" ht="13.2">
      <c r="A609" s="301"/>
      <c r="B609" s="301"/>
      <c r="C609" s="301"/>
      <c r="D609" s="301"/>
      <c r="E609" s="300"/>
      <c r="F609" s="300"/>
      <c r="G609" s="300"/>
      <c r="H609" s="300"/>
      <c r="I609" s="300"/>
      <c r="J609" s="300"/>
      <c r="K609" s="300"/>
      <c r="L609" s="300"/>
      <c r="M609" s="300"/>
      <c r="N609" s="313"/>
      <c r="O609" s="300"/>
      <c r="P609" s="300"/>
      <c r="Q609" s="300"/>
      <c r="R609" s="300"/>
      <c r="S609" s="300"/>
      <c r="T609" s="300"/>
      <c r="U609" s="300"/>
      <c r="V609" s="313"/>
      <c r="W609" s="300"/>
      <c r="X609" s="313"/>
      <c r="Y609" s="300"/>
      <c r="Z609" s="300"/>
    </row>
    <row r="610" spans="1:26" ht="13.2">
      <c r="A610" s="301"/>
      <c r="B610" s="301"/>
      <c r="C610" s="301"/>
      <c r="D610" s="301"/>
      <c r="E610" s="300"/>
      <c r="F610" s="300"/>
      <c r="G610" s="300"/>
      <c r="H610" s="300"/>
      <c r="I610" s="300"/>
      <c r="J610" s="300"/>
      <c r="K610" s="300"/>
      <c r="L610" s="300"/>
      <c r="M610" s="300"/>
      <c r="N610" s="313"/>
      <c r="O610" s="300"/>
      <c r="P610" s="300"/>
      <c r="Q610" s="300"/>
      <c r="R610" s="300"/>
      <c r="S610" s="300"/>
      <c r="T610" s="300"/>
      <c r="U610" s="300"/>
      <c r="V610" s="313"/>
      <c r="W610" s="300"/>
      <c r="X610" s="313"/>
      <c r="Y610" s="300"/>
      <c r="Z610" s="300"/>
    </row>
    <row r="611" spans="1:26" ht="13.2">
      <c r="A611" s="301"/>
      <c r="B611" s="301"/>
      <c r="C611" s="301"/>
      <c r="D611" s="301"/>
      <c r="E611" s="300"/>
      <c r="F611" s="300"/>
      <c r="G611" s="300"/>
      <c r="H611" s="300"/>
      <c r="I611" s="300"/>
      <c r="J611" s="300"/>
      <c r="K611" s="300"/>
      <c r="L611" s="300"/>
      <c r="M611" s="300"/>
      <c r="N611" s="313"/>
      <c r="O611" s="300"/>
      <c r="P611" s="300"/>
      <c r="Q611" s="300"/>
      <c r="R611" s="300"/>
      <c r="S611" s="300"/>
      <c r="T611" s="300"/>
      <c r="U611" s="300"/>
      <c r="V611" s="313"/>
      <c r="W611" s="300"/>
      <c r="X611" s="313"/>
      <c r="Y611" s="300"/>
      <c r="Z611" s="300"/>
    </row>
    <row r="612" spans="1:26" ht="13.2">
      <c r="A612" s="301"/>
      <c r="B612" s="301"/>
      <c r="C612" s="301"/>
      <c r="D612" s="301"/>
      <c r="E612" s="300"/>
      <c r="F612" s="300"/>
      <c r="G612" s="300"/>
      <c r="H612" s="300"/>
      <c r="I612" s="300"/>
      <c r="J612" s="300"/>
      <c r="K612" s="300"/>
      <c r="L612" s="300"/>
      <c r="M612" s="300"/>
      <c r="N612" s="313"/>
      <c r="O612" s="300"/>
      <c r="P612" s="300"/>
      <c r="Q612" s="300"/>
      <c r="R612" s="300"/>
      <c r="S612" s="300"/>
      <c r="T612" s="300"/>
      <c r="U612" s="300"/>
      <c r="V612" s="313"/>
      <c r="W612" s="300"/>
      <c r="X612" s="313"/>
      <c r="Y612" s="300"/>
      <c r="Z612" s="300"/>
    </row>
    <row r="613" spans="1:26" ht="13.2">
      <c r="A613" s="301"/>
      <c r="B613" s="301"/>
      <c r="C613" s="301"/>
      <c r="D613" s="301"/>
      <c r="E613" s="300"/>
      <c r="F613" s="300"/>
      <c r="G613" s="300"/>
      <c r="H613" s="300"/>
      <c r="I613" s="300"/>
      <c r="J613" s="300"/>
      <c r="K613" s="300"/>
      <c r="L613" s="300"/>
      <c r="M613" s="300"/>
      <c r="N613" s="313"/>
      <c r="O613" s="300"/>
      <c r="P613" s="300"/>
      <c r="Q613" s="300"/>
      <c r="R613" s="300"/>
      <c r="S613" s="300"/>
      <c r="T613" s="300"/>
      <c r="U613" s="300"/>
      <c r="V613" s="313"/>
      <c r="W613" s="300"/>
      <c r="X613" s="313"/>
      <c r="Y613" s="300"/>
      <c r="Z613" s="300"/>
    </row>
    <row r="614" spans="1:26" ht="13.2">
      <c r="A614" s="301"/>
      <c r="B614" s="301"/>
      <c r="C614" s="301"/>
      <c r="D614" s="301"/>
      <c r="E614" s="300"/>
      <c r="F614" s="300"/>
      <c r="G614" s="300"/>
      <c r="H614" s="300"/>
      <c r="I614" s="300"/>
      <c r="J614" s="300"/>
      <c r="K614" s="300"/>
      <c r="L614" s="300"/>
      <c r="M614" s="300"/>
      <c r="N614" s="313"/>
      <c r="O614" s="300"/>
      <c r="P614" s="300"/>
      <c r="Q614" s="300"/>
      <c r="R614" s="300"/>
      <c r="S614" s="300"/>
      <c r="T614" s="300"/>
      <c r="U614" s="300"/>
      <c r="V614" s="313"/>
      <c r="W614" s="300"/>
      <c r="X614" s="313"/>
      <c r="Y614" s="300"/>
      <c r="Z614" s="300"/>
    </row>
    <row r="615" spans="1:26" ht="13.2">
      <c r="A615" s="301"/>
      <c r="B615" s="301"/>
      <c r="C615" s="301"/>
      <c r="D615" s="301"/>
      <c r="E615" s="300"/>
      <c r="F615" s="300"/>
      <c r="G615" s="300"/>
      <c r="H615" s="300"/>
      <c r="I615" s="300"/>
      <c r="J615" s="300"/>
      <c r="K615" s="300"/>
      <c r="L615" s="300"/>
      <c r="M615" s="300"/>
      <c r="N615" s="313"/>
      <c r="O615" s="300"/>
      <c r="P615" s="300"/>
      <c r="Q615" s="300"/>
      <c r="R615" s="300"/>
      <c r="S615" s="300"/>
      <c r="T615" s="300"/>
      <c r="U615" s="300"/>
      <c r="V615" s="313"/>
      <c r="W615" s="300"/>
      <c r="X615" s="313"/>
      <c r="Y615" s="300"/>
      <c r="Z615" s="300"/>
    </row>
    <row r="616" spans="1:26" ht="13.2">
      <c r="A616" s="301"/>
      <c r="B616" s="301"/>
      <c r="C616" s="301"/>
      <c r="D616" s="301"/>
      <c r="E616" s="300"/>
      <c r="F616" s="300"/>
      <c r="G616" s="300"/>
      <c r="H616" s="300"/>
      <c r="I616" s="300"/>
      <c r="J616" s="300"/>
      <c r="K616" s="300"/>
      <c r="L616" s="300"/>
      <c r="M616" s="300"/>
      <c r="N616" s="313"/>
      <c r="O616" s="300"/>
      <c r="P616" s="300"/>
      <c r="Q616" s="300"/>
      <c r="R616" s="300"/>
      <c r="S616" s="300"/>
      <c r="T616" s="300"/>
      <c r="U616" s="300"/>
      <c r="V616" s="313"/>
      <c r="W616" s="300"/>
      <c r="X616" s="313"/>
      <c r="Y616" s="300"/>
      <c r="Z616" s="300"/>
    </row>
    <row r="617" spans="1:26" ht="13.2">
      <c r="A617" s="301"/>
      <c r="B617" s="301"/>
      <c r="C617" s="301"/>
      <c r="D617" s="301"/>
      <c r="E617" s="300"/>
      <c r="F617" s="300"/>
      <c r="G617" s="300"/>
      <c r="H617" s="300"/>
      <c r="I617" s="300"/>
      <c r="J617" s="300"/>
      <c r="K617" s="300"/>
      <c r="L617" s="300"/>
      <c r="M617" s="300"/>
      <c r="N617" s="313"/>
      <c r="O617" s="300"/>
      <c r="P617" s="300"/>
      <c r="Q617" s="300"/>
      <c r="R617" s="300"/>
      <c r="S617" s="300"/>
      <c r="T617" s="300"/>
      <c r="U617" s="300"/>
      <c r="V617" s="313"/>
      <c r="W617" s="300"/>
      <c r="X617" s="313"/>
      <c r="Y617" s="300"/>
      <c r="Z617" s="300"/>
    </row>
    <row r="618" spans="1:26" ht="13.2">
      <c r="A618" s="301"/>
      <c r="B618" s="301"/>
      <c r="C618" s="301"/>
      <c r="D618" s="301"/>
      <c r="E618" s="300"/>
      <c r="F618" s="300"/>
      <c r="G618" s="300"/>
      <c r="H618" s="300"/>
      <c r="I618" s="300"/>
      <c r="J618" s="300"/>
      <c r="K618" s="300"/>
      <c r="L618" s="300"/>
      <c r="M618" s="300"/>
      <c r="N618" s="313"/>
      <c r="O618" s="300"/>
      <c r="P618" s="300"/>
      <c r="Q618" s="300"/>
      <c r="R618" s="300"/>
      <c r="S618" s="300"/>
      <c r="T618" s="300"/>
      <c r="U618" s="300"/>
      <c r="V618" s="313"/>
      <c r="W618" s="300"/>
      <c r="X618" s="313"/>
      <c r="Y618" s="300"/>
      <c r="Z618" s="300"/>
    </row>
    <row r="619" spans="1:26" ht="13.2">
      <c r="A619" s="301"/>
      <c r="B619" s="301"/>
      <c r="C619" s="301"/>
      <c r="D619" s="301"/>
      <c r="E619" s="300"/>
      <c r="F619" s="300"/>
      <c r="G619" s="300"/>
      <c r="H619" s="300"/>
      <c r="I619" s="300"/>
      <c r="J619" s="300"/>
      <c r="K619" s="300"/>
      <c r="L619" s="300"/>
      <c r="M619" s="300"/>
      <c r="N619" s="313"/>
      <c r="O619" s="300"/>
      <c r="P619" s="300"/>
      <c r="Q619" s="300"/>
      <c r="R619" s="300"/>
      <c r="S619" s="300"/>
      <c r="T619" s="300"/>
      <c r="U619" s="300"/>
      <c r="V619" s="313"/>
      <c r="W619" s="300"/>
      <c r="X619" s="313"/>
      <c r="Y619" s="300"/>
      <c r="Z619" s="300"/>
    </row>
    <row r="620" spans="1:26" ht="13.2">
      <c r="A620" s="301"/>
      <c r="B620" s="301"/>
      <c r="C620" s="301"/>
      <c r="D620" s="301"/>
      <c r="E620" s="300"/>
      <c r="F620" s="300"/>
      <c r="G620" s="300"/>
      <c r="H620" s="300"/>
      <c r="I620" s="300"/>
      <c r="J620" s="300"/>
      <c r="K620" s="300"/>
      <c r="L620" s="300"/>
      <c r="M620" s="300"/>
      <c r="N620" s="313"/>
      <c r="O620" s="300"/>
      <c r="P620" s="300"/>
      <c r="Q620" s="300"/>
      <c r="R620" s="300"/>
      <c r="S620" s="300"/>
      <c r="T620" s="300"/>
      <c r="U620" s="300"/>
      <c r="V620" s="313"/>
      <c r="W620" s="300"/>
      <c r="X620" s="313"/>
      <c r="Y620" s="300"/>
      <c r="Z620" s="300"/>
    </row>
    <row r="621" spans="1:26" ht="13.2">
      <c r="A621" s="301"/>
      <c r="B621" s="301"/>
      <c r="C621" s="301"/>
      <c r="D621" s="301"/>
      <c r="E621" s="300"/>
      <c r="F621" s="300"/>
      <c r="G621" s="300"/>
      <c r="H621" s="300"/>
      <c r="I621" s="300"/>
      <c r="J621" s="300"/>
      <c r="K621" s="300"/>
      <c r="L621" s="300"/>
      <c r="M621" s="300"/>
      <c r="N621" s="313"/>
      <c r="O621" s="300"/>
      <c r="P621" s="300"/>
      <c r="Q621" s="300"/>
      <c r="R621" s="300"/>
      <c r="S621" s="300"/>
      <c r="T621" s="300"/>
      <c r="U621" s="300"/>
      <c r="V621" s="313"/>
      <c r="W621" s="300"/>
      <c r="X621" s="313"/>
      <c r="Y621" s="300"/>
      <c r="Z621" s="300"/>
    </row>
    <row r="622" spans="1:26" ht="13.2">
      <c r="A622" s="301"/>
      <c r="B622" s="301"/>
      <c r="C622" s="301"/>
      <c r="D622" s="301"/>
      <c r="E622" s="300"/>
      <c r="F622" s="300"/>
      <c r="G622" s="300"/>
      <c r="H622" s="300"/>
      <c r="I622" s="300"/>
      <c r="J622" s="300"/>
      <c r="K622" s="300"/>
      <c r="L622" s="300"/>
      <c r="M622" s="300"/>
      <c r="N622" s="313"/>
      <c r="O622" s="300"/>
      <c r="P622" s="300"/>
      <c r="Q622" s="300"/>
      <c r="R622" s="300"/>
      <c r="S622" s="300"/>
      <c r="T622" s="300"/>
      <c r="U622" s="300"/>
      <c r="V622" s="313"/>
      <c r="W622" s="300"/>
      <c r="X622" s="313"/>
      <c r="Y622" s="300"/>
      <c r="Z622" s="300"/>
    </row>
    <row r="623" spans="1:26" ht="13.2">
      <c r="A623" s="301"/>
      <c r="B623" s="301"/>
      <c r="C623" s="301"/>
      <c r="D623" s="301"/>
      <c r="E623" s="300"/>
      <c r="F623" s="300"/>
      <c r="G623" s="300"/>
      <c r="H623" s="300"/>
      <c r="I623" s="300"/>
      <c r="J623" s="300"/>
      <c r="K623" s="300"/>
      <c r="L623" s="300"/>
      <c r="M623" s="300"/>
      <c r="N623" s="313"/>
      <c r="O623" s="300"/>
      <c r="P623" s="300"/>
      <c r="Q623" s="300"/>
      <c r="R623" s="300"/>
      <c r="S623" s="300"/>
      <c r="T623" s="300"/>
      <c r="U623" s="300"/>
      <c r="V623" s="313"/>
      <c r="W623" s="300"/>
      <c r="X623" s="313"/>
      <c r="Y623" s="300"/>
      <c r="Z623" s="300"/>
    </row>
    <row r="624" spans="1:26" ht="13.2">
      <c r="A624" s="301"/>
      <c r="B624" s="301"/>
      <c r="C624" s="301"/>
      <c r="D624" s="301"/>
      <c r="E624" s="300"/>
      <c r="F624" s="300"/>
      <c r="G624" s="300"/>
      <c r="H624" s="300"/>
      <c r="I624" s="300"/>
      <c r="J624" s="300"/>
      <c r="K624" s="300"/>
      <c r="L624" s="300"/>
      <c r="M624" s="300"/>
      <c r="N624" s="313"/>
      <c r="O624" s="300"/>
      <c r="P624" s="300"/>
      <c r="Q624" s="300"/>
      <c r="R624" s="300"/>
      <c r="S624" s="300"/>
      <c r="T624" s="300"/>
      <c r="U624" s="300"/>
      <c r="V624" s="313"/>
      <c r="W624" s="300"/>
      <c r="X624" s="313"/>
      <c r="Y624" s="300"/>
      <c r="Z624" s="300"/>
    </row>
    <row r="625" spans="1:26" ht="13.2">
      <c r="A625" s="301"/>
      <c r="B625" s="301"/>
      <c r="C625" s="301"/>
      <c r="D625" s="301"/>
      <c r="E625" s="300"/>
      <c r="F625" s="300"/>
      <c r="G625" s="300"/>
      <c r="H625" s="300"/>
      <c r="I625" s="300"/>
      <c r="J625" s="300"/>
      <c r="K625" s="300"/>
      <c r="L625" s="300"/>
      <c r="M625" s="300"/>
      <c r="N625" s="313"/>
      <c r="O625" s="300"/>
      <c r="P625" s="300"/>
      <c r="Q625" s="300"/>
      <c r="R625" s="300"/>
      <c r="S625" s="300"/>
      <c r="T625" s="300"/>
      <c r="U625" s="300"/>
      <c r="V625" s="313"/>
      <c r="W625" s="300"/>
      <c r="X625" s="313"/>
      <c r="Y625" s="300"/>
      <c r="Z625" s="300"/>
    </row>
    <row r="626" spans="1:26" ht="13.2">
      <c r="A626" s="301"/>
      <c r="B626" s="301"/>
      <c r="C626" s="301"/>
      <c r="D626" s="301"/>
      <c r="E626" s="300"/>
      <c r="F626" s="300"/>
      <c r="G626" s="300"/>
      <c r="H626" s="300"/>
      <c r="I626" s="300"/>
      <c r="J626" s="300"/>
      <c r="K626" s="300"/>
      <c r="L626" s="300"/>
      <c r="M626" s="300"/>
      <c r="N626" s="313"/>
      <c r="O626" s="300"/>
      <c r="P626" s="300"/>
      <c r="Q626" s="300"/>
      <c r="R626" s="300"/>
      <c r="S626" s="300"/>
      <c r="T626" s="300"/>
      <c r="U626" s="300"/>
      <c r="V626" s="313"/>
      <c r="W626" s="300"/>
      <c r="X626" s="313"/>
      <c r="Y626" s="300"/>
      <c r="Z626" s="300"/>
    </row>
    <row r="627" spans="1:26" ht="13.2">
      <c r="A627" s="301"/>
      <c r="B627" s="301"/>
      <c r="C627" s="301"/>
      <c r="D627" s="301"/>
      <c r="E627" s="300"/>
      <c r="F627" s="300"/>
      <c r="G627" s="300"/>
      <c r="H627" s="300"/>
      <c r="I627" s="300"/>
      <c r="J627" s="300"/>
      <c r="K627" s="300"/>
      <c r="L627" s="300"/>
      <c r="M627" s="300"/>
      <c r="N627" s="313"/>
      <c r="O627" s="300"/>
      <c r="P627" s="300"/>
      <c r="Q627" s="300"/>
      <c r="R627" s="300"/>
      <c r="S627" s="300"/>
      <c r="T627" s="300"/>
      <c r="U627" s="300"/>
      <c r="V627" s="313"/>
      <c r="W627" s="300"/>
      <c r="X627" s="313"/>
      <c r="Y627" s="300"/>
      <c r="Z627" s="300"/>
    </row>
    <row r="628" spans="1:26" ht="13.2">
      <c r="A628" s="301"/>
      <c r="B628" s="301"/>
      <c r="C628" s="301"/>
      <c r="D628" s="301"/>
      <c r="E628" s="300"/>
      <c r="F628" s="300"/>
      <c r="G628" s="300"/>
      <c r="H628" s="300"/>
      <c r="I628" s="300"/>
      <c r="J628" s="300"/>
      <c r="K628" s="300"/>
      <c r="L628" s="300"/>
      <c r="M628" s="300"/>
      <c r="N628" s="313"/>
      <c r="O628" s="300"/>
      <c r="P628" s="300"/>
      <c r="Q628" s="300"/>
      <c r="R628" s="300"/>
      <c r="S628" s="300"/>
      <c r="T628" s="300"/>
      <c r="U628" s="300"/>
      <c r="V628" s="313"/>
      <c r="W628" s="300"/>
      <c r="X628" s="313"/>
      <c r="Y628" s="300"/>
      <c r="Z628" s="300"/>
    </row>
    <row r="629" spans="1:26" ht="13.2">
      <c r="A629" s="301"/>
      <c r="B629" s="301"/>
      <c r="C629" s="301"/>
      <c r="D629" s="301"/>
      <c r="E629" s="300"/>
      <c r="F629" s="300"/>
      <c r="G629" s="300"/>
      <c r="H629" s="300"/>
      <c r="I629" s="300"/>
      <c r="J629" s="300"/>
      <c r="K629" s="300"/>
      <c r="L629" s="300"/>
      <c r="M629" s="300"/>
      <c r="N629" s="313"/>
      <c r="O629" s="300"/>
      <c r="P629" s="300"/>
      <c r="Q629" s="300"/>
      <c r="R629" s="300"/>
      <c r="S629" s="300"/>
      <c r="T629" s="300"/>
      <c r="U629" s="300"/>
      <c r="V629" s="313"/>
      <c r="W629" s="300"/>
      <c r="X629" s="313"/>
      <c r="Y629" s="300"/>
      <c r="Z629" s="300"/>
    </row>
    <row r="630" spans="1:26" ht="13.2">
      <c r="A630" s="301"/>
      <c r="B630" s="301"/>
      <c r="C630" s="301"/>
      <c r="D630" s="301"/>
      <c r="E630" s="300"/>
      <c r="F630" s="300"/>
      <c r="G630" s="300"/>
      <c r="H630" s="300"/>
      <c r="I630" s="300"/>
      <c r="J630" s="300"/>
      <c r="K630" s="300"/>
      <c r="L630" s="300"/>
      <c r="M630" s="300"/>
      <c r="N630" s="313"/>
      <c r="O630" s="300"/>
      <c r="P630" s="300"/>
      <c r="Q630" s="300"/>
      <c r="R630" s="300"/>
      <c r="S630" s="300"/>
      <c r="T630" s="300"/>
      <c r="U630" s="300"/>
      <c r="V630" s="313"/>
      <c r="W630" s="300"/>
      <c r="X630" s="313"/>
      <c r="Y630" s="300"/>
      <c r="Z630" s="300"/>
    </row>
    <row r="631" spans="1:26" ht="13.2">
      <c r="A631" s="301"/>
      <c r="B631" s="301"/>
      <c r="C631" s="301"/>
      <c r="D631" s="301"/>
      <c r="E631" s="300"/>
      <c r="F631" s="300"/>
      <c r="G631" s="300"/>
      <c r="H631" s="300"/>
      <c r="I631" s="300"/>
      <c r="J631" s="300"/>
      <c r="K631" s="300"/>
      <c r="L631" s="300"/>
      <c r="M631" s="300"/>
      <c r="N631" s="313"/>
      <c r="O631" s="300"/>
      <c r="P631" s="300"/>
      <c r="Q631" s="300"/>
      <c r="R631" s="300"/>
      <c r="S631" s="300"/>
      <c r="T631" s="300"/>
      <c r="U631" s="300"/>
      <c r="V631" s="313"/>
      <c r="W631" s="300"/>
      <c r="X631" s="313"/>
      <c r="Y631" s="300"/>
      <c r="Z631" s="300"/>
    </row>
    <row r="632" spans="1:26" ht="13.2">
      <c r="A632" s="301"/>
      <c r="B632" s="301"/>
      <c r="C632" s="301"/>
      <c r="D632" s="301"/>
      <c r="E632" s="300"/>
      <c r="F632" s="300"/>
      <c r="G632" s="300"/>
      <c r="H632" s="300"/>
      <c r="I632" s="300"/>
      <c r="J632" s="300"/>
      <c r="K632" s="300"/>
      <c r="L632" s="300"/>
      <c r="M632" s="300"/>
      <c r="N632" s="313"/>
      <c r="O632" s="300"/>
      <c r="P632" s="300"/>
      <c r="Q632" s="300"/>
      <c r="R632" s="300"/>
      <c r="S632" s="300"/>
      <c r="T632" s="300"/>
      <c r="U632" s="300"/>
      <c r="V632" s="313"/>
      <c r="W632" s="300"/>
      <c r="X632" s="313"/>
      <c r="Y632" s="300"/>
      <c r="Z632" s="300"/>
    </row>
    <row r="633" spans="1:26" ht="13.2">
      <c r="A633" s="301"/>
      <c r="B633" s="301"/>
      <c r="C633" s="301"/>
      <c r="D633" s="301"/>
      <c r="E633" s="300"/>
      <c r="F633" s="300"/>
      <c r="G633" s="300"/>
      <c r="H633" s="300"/>
      <c r="I633" s="300"/>
      <c r="J633" s="300"/>
      <c r="K633" s="300"/>
      <c r="L633" s="300"/>
      <c r="M633" s="300"/>
      <c r="N633" s="313"/>
      <c r="O633" s="300"/>
      <c r="P633" s="300"/>
      <c r="Q633" s="300"/>
      <c r="R633" s="300"/>
      <c r="S633" s="300"/>
      <c r="T633" s="300"/>
      <c r="U633" s="300"/>
      <c r="V633" s="313"/>
      <c r="W633" s="300"/>
      <c r="X633" s="313"/>
      <c r="Y633" s="300"/>
      <c r="Z633" s="300"/>
    </row>
    <row r="634" spans="1:26" ht="13.2">
      <c r="A634" s="301"/>
      <c r="B634" s="301"/>
      <c r="C634" s="301"/>
      <c r="D634" s="301"/>
      <c r="E634" s="300"/>
      <c r="F634" s="300"/>
      <c r="G634" s="300"/>
      <c r="H634" s="300"/>
      <c r="I634" s="300"/>
      <c r="J634" s="300"/>
      <c r="K634" s="300"/>
      <c r="L634" s="300"/>
      <c r="M634" s="300"/>
      <c r="N634" s="313"/>
      <c r="O634" s="300"/>
      <c r="P634" s="300"/>
      <c r="Q634" s="300"/>
      <c r="R634" s="300"/>
      <c r="S634" s="300"/>
      <c r="T634" s="300"/>
      <c r="U634" s="300"/>
      <c r="V634" s="313"/>
      <c r="W634" s="300"/>
      <c r="X634" s="313"/>
      <c r="Y634" s="300"/>
      <c r="Z634" s="300"/>
    </row>
    <row r="635" spans="1:26" ht="13.2">
      <c r="A635" s="301"/>
      <c r="B635" s="301"/>
      <c r="C635" s="301"/>
      <c r="D635" s="301"/>
      <c r="E635" s="300"/>
      <c r="F635" s="300"/>
      <c r="G635" s="300"/>
      <c r="H635" s="300"/>
      <c r="I635" s="300"/>
      <c r="J635" s="300"/>
      <c r="K635" s="300"/>
      <c r="L635" s="300"/>
      <c r="M635" s="300"/>
      <c r="N635" s="313"/>
      <c r="O635" s="300"/>
      <c r="P635" s="300"/>
      <c r="Q635" s="300"/>
      <c r="R635" s="300"/>
      <c r="S635" s="300"/>
      <c r="T635" s="300"/>
      <c r="U635" s="300"/>
      <c r="V635" s="313"/>
      <c r="W635" s="300"/>
      <c r="X635" s="313"/>
      <c r="Y635" s="300"/>
      <c r="Z635" s="300"/>
    </row>
    <row r="636" spans="1:26" ht="13.2">
      <c r="A636" s="301"/>
      <c r="B636" s="301"/>
      <c r="C636" s="301"/>
      <c r="D636" s="301"/>
      <c r="E636" s="300"/>
      <c r="F636" s="300"/>
      <c r="G636" s="300"/>
      <c r="H636" s="300"/>
      <c r="I636" s="300"/>
      <c r="J636" s="300"/>
      <c r="K636" s="300"/>
      <c r="L636" s="300"/>
      <c r="M636" s="300"/>
      <c r="N636" s="313"/>
      <c r="O636" s="300"/>
      <c r="P636" s="300"/>
      <c r="Q636" s="300"/>
      <c r="R636" s="300"/>
      <c r="S636" s="300"/>
      <c r="T636" s="300"/>
      <c r="U636" s="300"/>
      <c r="V636" s="313"/>
      <c r="W636" s="300"/>
      <c r="X636" s="313"/>
      <c r="Y636" s="300"/>
      <c r="Z636" s="300"/>
    </row>
    <row r="637" spans="1:26" ht="13.2">
      <c r="A637" s="301"/>
      <c r="B637" s="301"/>
      <c r="C637" s="301"/>
      <c r="D637" s="301"/>
      <c r="E637" s="300"/>
      <c r="F637" s="300"/>
      <c r="G637" s="300"/>
      <c r="H637" s="300"/>
      <c r="I637" s="300"/>
      <c r="J637" s="300"/>
      <c r="K637" s="300"/>
      <c r="L637" s="300"/>
      <c r="M637" s="300"/>
      <c r="N637" s="313"/>
      <c r="O637" s="300"/>
      <c r="P637" s="300"/>
      <c r="Q637" s="300"/>
      <c r="R637" s="300"/>
      <c r="S637" s="300"/>
      <c r="T637" s="300"/>
      <c r="U637" s="300"/>
      <c r="V637" s="313"/>
      <c r="W637" s="300"/>
      <c r="X637" s="313"/>
      <c r="Y637" s="300"/>
      <c r="Z637" s="300"/>
    </row>
    <row r="638" spans="1:26" ht="13.2">
      <c r="A638" s="301"/>
      <c r="B638" s="301"/>
      <c r="C638" s="301"/>
      <c r="D638" s="301"/>
      <c r="E638" s="300"/>
      <c r="F638" s="300"/>
      <c r="G638" s="300"/>
      <c r="H638" s="300"/>
      <c r="I638" s="300"/>
      <c r="J638" s="300"/>
      <c r="K638" s="300"/>
      <c r="L638" s="300"/>
      <c r="M638" s="300"/>
      <c r="N638" s="313"/>
      <c r="O638" s="300"/>
      <c r="P638" s="300"/>
      <c r="Q638" s="300"/>
      <c r="R638" s="300"/>
      <c r="S638" s="300"/>
      <c r="T638" s="300"/>
      <c r="U638" s="300"/>
      <c r="V638" s="313"/>
      <c r="W638" s="300"/>
      <c r="X638" s="313"/>
      <c r="Y638" s="300"/>
      <c r="Z638" s="300"/>
    </row>
    <row r="639" spans="1:26" ht="13.2">
      <c r="A639" s="301"/>
      <c r="B639" s="301"/>
      <c r="C639" s="301"/>
      <c r="D639" s="301"/>
      <c r="E639" s="300"/>
      <c r="F639" s="300"/>
      <c r="G639" s="300"/>
      <c r="H639" s="300"/>
      <c r="I639" s="300"/>
      <c r="J639" s="300"/>
      <c r="K639" s="300"/>
      <c r="L639" s="300"/>
      <c r="M639" s="300"/>
      <c r="N639" s="313"/>
      <c r="O639" s="300"/>
      <c r="P639" s="300"/>
      <c r="Q639" s="300"/>
      <c r="R639" s="300"/>
      <c r="S639" s="300"/>
      <c r="T639" s="300"/>
      <c r="U639" s="300"/>
      <c r="V639" s="313"/>
      <c r="W639" s="300"/>
      <c r="X639" s="313"/>
      <c r="Y639" s="300"/>
      <c r="Z639" s="300"/>
    </row>
    <row r="640" spans="1:26" ht="13.2">
      <c r="A640" s="301"/>
      <c r="B640" s="301"/>
      <c r="C640" s="301"/>
      <c r="D640" s="301"/>
      <c r="E640" s="300"/>
      <c r="F640" s="300"/>
      <c r="G640" s="300"/>
      <c r="H640" s="300"/>
      <c r="I640" s="300"/>
      <c r="J640" s="300"/>
      <c r="K640" s="300"/>
      <c r="L640" s="300"/>
      <c r="M640" s="300"/>
      <c r="N640" s="313"/>
      <c r="O640" s="300"/>
      <c r="P640" s="300"/>
      <c r="Q640" s="300"/>
      <c r="R640" s="300"/>
      <c r="S640" s="300"/>
      <c r="T640" s="300"/>
      <c r="U640" s="300"/>
      <c r="V640" s="313"/>
      <c r="W640" s="300"/>
      <c r="X640" s="313"/>
      <c r="Y640" s="300"/>
      <c r="Z640" s="300"/>
    </row>
    <row r="641" spans="1:26" ht="13.2">
      <c r="A641" s="301"/>
      <c r="B641" s="301"/>
      <c r="C641" s="301"/>
      <c r="D641" s="301"/>
      <c r="E641" s="300"/>
      <c r="F641" s="300"/>
      <c r="G641" s="300"/>
      <c r="H641" s="300"/>
      <c r="I641" s="300"/>
      <c r="J641" s="300"/>
      <c r="K641" s="300"/>
      <c r="L641" s="300"/>
      <c r="M641" s="300"/>
      <c r="N641" s="313"/>
      <c r="O641" s="300"/>
      <c r="P641" s="300"/>
      <c r="Q641" s="300"/>
      <c r="R641" s="300"/>
      <c r="S641" s="300"/>
      <c r="T641" s="300"/>
      <c r="U641" s="300"/>
      <c r="V641" s="313"/>
      <c r="W641" s="300"/>
      <c r="X641" s="313"/>
      <c r="Y641" s="300"/>
      <c r="Z641" s="300"/>
    </row>
    <row r="642" spans="1:26" ht="13.2">
      <c r="A642" s="301"/>
      <c r="B642" s="301"/>
      <c r="C642" s="301"/>
      <c r="D642" s="301"/>
      <c r="E642" s="300"/>
      <c r="F642" s="300"/>
      <c r="G642" s="300"/>
      <c r="H642" s="300"/>
      <c r="I642" s="300"/>
      <c r="J642" s="300"/>
      <c r="K642" s="300"/>
      <c r="L642" s="300"/>
      <c r="M642" s="300"/>
      <c r="N642" s="313"/>
      <c r="O642" s="300"/>
      <c r="P642" s="300"/>
      <c r="Q642" s="300"/>
      <c r="R642" s="300"/>
      <c r="S642" s="300"/>
      <c r="T642" s="300"/>
      <c r="U642" s="300"/>
      <c r="V642" s="313"/>
      <c r="W642" s="300"/>
      <c r="X642" s="313"/>
      <c r="Y642" s="300"/>
      <c r="Z642" s="300"/>
    </row>
    <row r="643" spans="1:26" ht="13.2">
      <c r="A643" s="301"/>
      <c r="B643" s="301"/>
      <c r="C643" s="301"/>
      <c r="D643" s="301"/>
      <c r="E643" s="300"/>
      <c r="F643" s="300"/>
      <c r="G643" s="300"/>
      <c r="H643" s="300"/>
      <c r="I643" s="300"/>
      <c r="J643" s="300"/>
      <c r="K643" s="300"/>
      <c r="L643" s="300"/>
      <c r="M643" s="300"/>
      <c r="N643" s="313"/>
      <c r="O643" s="300"/>
      <c r="P643" s="300"/>
      <c r="Q643" s="300"/>
      <c r="R643" s="300"/>
      <c r="S643" s="300"/>
      <c r="T643" s="300"/>
      <c r="U643" s="300"/>
      <c r="V643" s="313"/>
      <c r="W643" s="300"/>
      <c r="X643" s="313"/>
      <c r="Y643" s="300"/>
      <c r="Z643" s="300"/>
    </row>
    <row r="644" spans="1:26" ht="13.2">
      <c r="A644" s="301"/>
      <c r="B644" s="301"/>
      <c r="C644" s="301"/>
      <c r="D644" s="301"/>
      <c r="E644" s="300"/>
      <c r="F644" s="300"/>
      <c r="G644" s="300"/>
      <c r="H644" s="300"/>
      <c r="I644" s="300"/>
      <c r="J644" s="300"/>
      <c r="K644" s="300"/>
      <c r="L644" s="300"/>
      <c r="M644" s="300"/>
      <c r="N644" s="313"/>
      <c r="O644" s="300"/>
      <c r="P644" s="300"/>
      <c r="Q644" s="300"/>
      <c r="R644" s="300"/>
      <c r="S644" s="300"/>
      <c r="T644" s="300"/>
      <c r="U644" s="300"/>
      <c r="V644" s="313"/>
      <c r="W644" s="300"/>
      <c r="X644" s="313"/>
      <c r="Y644" s="300"/>
      <c r="Z644" s="300"/>
    </row>
    <row r="645" spans="1:26" ht="13.2">
      <c r="A645" s="301"/>
      <c r="B645" s="301"/>
      <c r="C645" s="301"/>
      <c r="D645" s="301"/>
      <c r="E645" s="300"/>
      <c r="F645" s="300"/>
      <c r="G645" s="300"/>
      <c r="H645" s="300"/>
      <c r="I645" s="300"/>
      <c r="J645" s="300"/>
      <c r="K645" s="300"/>
      <c r="L645" s="300"/>
      <c r="M645" s="300"/>
      <c r="N645" s="313"/>
      <c r="O645" s="300"/>
      <c r="P645" s="300"/>
      <c r="Q645" s="300"/>
      <c r="R645" s="300"/>
      <c r="S645" s="300"/>
      <c r="T645" s="300"/>
      <c r="U645" s="300"/>
      <c r="V645" s="313"/>
      <c r="W645" s="300"/>
      <c r="X645" s="313"/>
      <c r="Y645" s="300"/>
      <c r="Z645" s="300"/>
    </row>
    <row r="646" spans="1:26" ht="13.2">
      <c r="A646" s="301"/>
      <c r="B646" s="301"/>
      <c r="C646" s="301"/>
      <c r="D646" s="301"/>
      <c r="E646" s="300"/>
      <c r="F646" s="300"/>
      <c r="G646" s="300"/>
      <c r="H646" s="300"/>
      <c r="I646" s="300"/>
      <c r="J646" s="300"/>
      <c r="K646" s="300"/>
      <c r="L646" s="300"/>
      <c r="M646" s="300"/>
      <c r="N646" s="313"/>
      <c r="O646" s="300"/>
      <c r="P646" s="300"/>
      <c r="Q646" s="300"/>
      <c r="R646" s="300"/>
      <c r="S646" s="300"/>
      <c r="T646" s="300"/>
      <c r="U646" s="300"/>
      <c r="V646" s="313"/>
      <c r="W646" s="300"/>
      <c r="X646" s="313"/>
      <c r="Y646" s="300"/>
      <c r="Z646" s="300"/>
    </row>
    <row r="647" spans="1:26" ht="13.2">
      <c r="A647" s="301"/>
      <c r="B647" s="301"/>
      <c r="C647" s="301"/>
      <c r="D647" s="301"/>
      <c r="E647" s="300"/>
      <c r="F647" s="300"/>
      <c r="G647" s="300"/>
      <c r="H647" s="300"/>
      <c r="I647" s="300"/>
      <c r="J647" s="300"/>
      <c r="K647" s="300"/>
      <c r="L647" s="300"/>
      <c r="M647" s="300"/>
      <c r="N647" s="313"/>
      <c r="O647" s="300"/>
      <c r="P647" s="300"/>
      <c r="Q647" s="300"/>
      <c r="R647" s="300"/>
      <c r="S647" s="300"/>
      <c r="T647" s="300"/>
      <c r="U647" s="300"/>
      <c r="V647" s="313"/>
      <c r="W647" s="300"/>
      <c r="X647" s="313"/>
      <c r="Y647" s="300"/>
      <c r="Z647" s="300"/>
    </row>
    <row r="648" spans="1:26" ht="13.2">
      <c r="A648" s="301"/>
      <c r="B648" s="301"/>
      <c r="C648" s="301"/>
      <c r="D648" s="301"/>
      <c r="E648" s="300"/>
      <c r="F648" s="300"/>
      <c r="G648" s="300"/>
      <c r="H648" s="300"/>
      <c r="I648" s="300"/>
      <c r="J648" s="300"/>
      <c r="K648" s="300"/>
      <c r="L648" s="300"/>
      <c r="M648" s="300"/>
      <c r="N648" s="313"/>
      <c r="O648" s="300"/>
      <c r="P648" s="300"/>
      <c r="Q648" s="300"/>
      <c r="R648" s="300"/>
      <c r="S648" s="300"/>
      <c r="T648" s="300"/>
      <c r="U648" s="300"/>
      <c r="V648" s="313"/>
      <c r="W648" s="300"/>
      <c r="X648" s="313"/>
      <c r="Y648" s="300"/>
      <c r="Z648" s="300"/>
    </row>
    <row r="649" spans="1:26" ht="13.2">
      <c r="A649" s="301"/>
      <c r="B649" s="301"/>
      <c r="C649" s="301"/>
      <c r="D649" s="301"/>
      <c r="E649" s="300"/>
      <c r="F649" s="300"/>
      <c r="G649" s="300"/>
      <c r="H649" s="300"/>
      <c r="I649" s="300"/>
      <c r="J649" s="300"/>
      <c r="K649" s="300"/>
      <c r="L649" s="300"/>
      <c r="M649" s="300"/>
      <c r="N649" s="313"/>
      <c r="O649" s="300"/>
      <c r="P649" s="300"/>
      <c r="Q649" s="300"/>
      <c r="R649" s="300"/>
      <c r="S649" s="300"/>
      <c r="T649" s="300"/>
      <c r="U649" s="300"/>
      <c r="V649" s="313"/>
      <c r="W649" s="300"/>
      <c r="X649" s="313"/>
      <c r="Y649" s="300"/>
      <c r="Z649" s="300"/>
    </row>
    <row r="650" spans="1:26" ht="13.2">
      <c r="A650" s="301"/>
      <c r="B650" s="301"/>
      <c r="C650" s="301"/>
      <c r="D650" s="301"/>
      <c r="E650" s="300"/>
      <c r="F650" s="300"/>
      <c r="G650" s="300"/>
      <c r="H650" s="300"/>
      <c r="I650" s="300"/>
      <c r="J650" s="300"/>
      <c r="K650" s="300"/>
      <c r="L650" s="300"/>
      <c r="M650" s="300"/>
      <c r="N650" s="313"/>
      <c r="O650" s="300"/>
      <c r="P650" s="300"/>
      <c r="Q650" s="300"/>
      <c r="R650" s="300"/>
      <c r="S650" s="300"/>
      <c r="T650" s="300"/>
      <c r="U650" s="300"/>
      <c r="V650" s="313"/>
      <c r="W650" s="300"/>
      <c r="X650" s="313"/>
      <c r="Y650" s="300"/>
      <c r="Z650" s="300"/>
    </row>
    <row r="651" spans="1:26" ht="13.2">
      <c r="A651" s="301"/>
      <c r="B651" s="301"/>
      <c r="C651" s="301"/>
      <c r="D651" s="301"/>
      <c r="E651" s="300"/>
      <c r="F651" s="300"/>
      <c r="G651" s="300"/>
      <c r="H651" s="300"/>
      <c r="I651" s="300"/>
      <c r="J651" s="300"/>
      <c r="K651" s="300"/>
      <c r="L651" s="300"/>
      <c r="M651" s="300"/>
      <c r="N651" s="313"/>
      <c r="O651" s="300"/>
      <c r="P651" s="300"/>
      <c r="Q651" s="300"/>
      <c r="R651" s="300"/>
      <c r="S651" s="300"/>
      <c r="T651" s="300"/>
      <c r="U651" s="300"/>
      <c r="V651" s="313"/>
      <c r="W651" s="300"/>
      <c r="X651" s="313"/>
      <c r="Y651" s="300"/>
      <c r="Z651" s="300"/>
    </row>
    <row r="652" spans="1:26" ht="13.2">
      <c r="A652" s="301"/>
      <c r="B652" s="301"/>
      <c r="C652" s="301"/>
      <c r="D652" s="301"/>
      <c r="E652" s="300"/>
      <c r="F652" s="300"/>
      <c r="G652" s="300"/>
      <c r="H652" s="300"/>
      <c r="I652" s="300"/>
      <c r="J652" s="300"/>
      <c r="K652" s="300"/>
      <c r="L652" s="300"/>
      <c r="M652" s="300"/>
      <c r="N652" s="313"/>
      <c r="O652" s="300"/>
      <c r="P652" s="300"/>
      <c r="Q652" s="300"/>
      <c r="R652" s="300"/>
      <c r="S652" s="300"/>
      <c r="T652" s="300"/>
      <c r="U652" s="300"/>
      <c r="V652" s="313"/>
      <c r="W652" s="300"/>
      <c r="X652" s="313"/>
      <c r="Y652" s="300"/>
      <c r="Z652" s="300"/>
    </row>
    <row r="653" spans="1:26" ht="13.2">
      <c r="A653" s="301"/>
      <c r="B653" s="301"/>
      <c r="C653" s="301"/>
      <c r="D653" s="301"/>
      <c r="E653" s="300"/>
      <c r="F653" s="300"/>
      <c r="G653" s="300"/>
      <c r="H653" s="300"/>
      <c r="I653" s="300"/>
      <c r="J653" s="300"/>
      <c r="K653" s="300"/>
      <c r="L653" s="300"/>
      <c r="M653" s="300"/>
      <c r="N653" s="313"/>
      <c r="O653" s="300"/>
      <c r="P653" s="300"/>
      <c r="Q653" s="300"/>
      <c r="R653" s="300"/>
      <c r="S653" s="300"/>
      <c r="T653" s="300"/>
      <c r="U653" s="300"/>
      <c r="V653" s="313"/>
      <c r="W653" s="300"/>
      <c r="X653" s="313"/>
      <c r="Y653" s="300"/>
      <c r="Z653" s="300"/>
    </row>
    <row r="654" spans="1:26" ht="13.2">
      <c r="A654" s="301"/>
      <c r="B654" s="301"/>
      <c r="C654" s="301"/>
      <c r="D654" s="301"/>
      <c r="E654" s="300"/>
      <c r="F654" s="300"/>
      <c r="G654" s="300"/>
      <c r="H654" s="300"/>
      <c r="I654" s="300"/>
      <c r="J654" s="300"/>
      <c r="K654" s="300"/>
      <c r="L654" s="300"/>
      <c r="M654" s="300"/>
      <c r="N654" s="313"/>
      <c r="O654" s="300"/>
      <c r="P654" s="300"/>
      <c r="Q654" s="300"/>
      <c r="R654" s="300"/>
      <c r="S654" s="300"/>
      <c r="T654" s="300"/>
      <c r="U654" s="300"/>
      <c r="V654" s="313"/>
      <c r="W654" s="300"/>
      <c r="X654" s="313"/>
      <c r="Y654" s="300"/>
      <c r="Z654" s="300"/>
    </row>
    <row r="655" spans="1:26" ht="13.2">
      <c r="A655" s="301"/>
      <c r="B655" s="301"/>
      <c r="C655" s="301"/>
      <c r="D655" s="301"/>
      <c r="E655" s="300"/>
      <c r="F655" s="300"/>
      <c r="G655" s="300"/>
      <c r="H655" s="300"/>
      <c r="I655" s="300"/>
      <c r="J655" s="300"/>
      <c r="K655" s="300"/>
      <c r="L655" s="300"/>
      <c r="M655" s="300"/>
      <c r="N655" s="313"/>
      <c r="O655" s="300"/>
      <c r="P655" s="300"/>
      <c r="Q655" s="300"/>
      <c r="R655" s="300"/>
      <c r="S655" s="300"/>
      <c r="T655" s="300"/>
      <c r="U655" s="300"/>
      <c r="V655" s="313"/>
      <c r="W655" s="300"/>
      <c r="X655" s="313"/>
      <c r="Y655" s="300"/>
      <c r="Z655" s="300"/>
    </row>
    <row r="656" spans="1:26" ht="13.2">
      <c r="A656" s="301"/>
      <c r="B656" s="301"/>
      <c r="C656" s="301"/>
      <c r="D656" s="301"/>
      <c r="E656" s="300"/>
      <c r="F656" s="300"/>
      <c r="G656" s="300"/>
      <c r="H656" s="300"/>
      <c r="I656" s="300"/>
      <c r="J656" s="300"/>
      <c r="K656" s="300"/>
      <c r="L656" s="300"/>
      <c r="M656" s="300"/>
      <c r="N656" s="313"/>
      <c r="O656" s="300"/>
      <c r="P656" s="300"/>
      <c r="Q656" s="300"/>
      <c r="R656" s="300"/>
      <c r="S656" s="300"/>
      <c r="T656" s="300"/>
      <c r="U656" s="300"/>
      <c r="V656" s="313"/>
      <c r="W656" s="300"/>
      <c r="X656" s="313"/>
      <c r="Y656" s="300"/>
      <c r="Z656" s="300"/>
    </row>
    <row r="657" spans="1:26" ht="13.2">
      <c r="A657" s="301"/>
      <c r="B657" s="301"/>
      <c r="C657" s="301"/>
      <c r="D657" s="301"/>
      <c r="E657" s="300"/>
      <c r="F657" s="300"/>
      <c r="G657" s="300"/>
      <c r="H657" s="300"/>
      <c r="I657" s="300"/>
      <c r="J657" s="300"/>
      <c r="K657" s="300"/>
      <c r="L657" s="300"/>
      <c r="M657" s="300"/>
      <c r="N657" s="313"/>
      <c r="O657" s="300"/>
      <c r="P657" s="300"/>
      <c r="Q657" s="300"/>
      <c r="R657" s="300"/>
      <c r="S657" s="300"/>
      <c r="T657" s="300"/>
      <c r="U657" s="300"/>
      <c r="V657" s="313"/>
      <c r="W657" s="300"/>
      <c r="X657" s="313"/>
      <c r="Y657" s="300"/>
      <c r="Z657" s="300"/>
    </row>
    <row r="658" spans="1:26" ht="13.2">
      <c r="A658" s="301"/>
      <c r="B658" s="301"/>
      <c r="C658" s="301"/>
      <c r="D658" s="301"/>
      <c r="E658" s="300"/>
      <c r="F658" s="300"/>
      <c r="G658" s="300"/>
      <c r="H658" s="300"/>
      <c r="I658" s="300"/>
      <c r="J658" s="300"/>
      <c r="K658" s="300"/>
      <c r="L658" s="300"/>
      <c r="M658" s="300"/>
      <c r="N658" s="313"/>
      <c r="O658" s="300"/>
      <c r="P658" s="300"/>
      <c r="Q658" s="300"/>
      <c r="R658" s="300"/>
      <c r="S658" s="300"/>
      <c r="T658" s="300"/>
      <c r="U658" s="300"/>
      <c r="V658" s="313"/>
      <c r="W658" s="300"/>
      <c r="X658" s="313"/>
      <c r="Y658" s="300"/>
      <c r="Z658" s="300"/>
    </row>
    <row r="659" spans="1:26" ht="13.2">
      <c r="A659" s="301"/>
      <c r="B659" s="301"/>
      <c r="C659" s="301"/>
      <c r="D659" s="301"/>
      <c r="E659" s="300"/>
      <c r="F659" s="300"/>
      <c r="G659" s="300"/>
      <c r="H659" s="300"/>
      <c r="I659" s="300"/>
      <c r="J659" s="300"/>
      <c r="K659" s="300"/>
      <c r="L659" s="300"/>
      <c r="M659" s="300"/>
      <c r="N659" s="313"/>
      <c r="O659" s="300"/>
      <c r="P659" s="300"/>
      <c r="Q659" s="300"/>
      <c r="R659" s="300"/>
      <c r="S659" s="300"/>
      <c r="T659" s="300"/>
      <c r="U659" s="300"/>
      <c r="V659" s="313"/>
      <c r="W659" s="300"/>
      <c r="X659" s="313"/>
      <c r="Y659" s="300"/>
      <c r="Z659" s="300"/>
    </row>
    <row r="660" spans="1:26" ht="13.2">
      <c r="A660" s="301"/>
      <c r="B660" s="301"/>
      <c r="C660" s="301"/>
      <c r="D660" s="301"/>
      <c r="E660" s="300"/>
      <c r="F660" s="300"/>
      <c r="G660" s="300"/>
      <c r="H660" s="300"/>
      <c r="I660" s="300"/>
      <c r="J660" s="300"/>
      <c r="K660" s="300"/>
      <c r="L660" s="300"/>
      <c r="M660" s="300"/>
      <c r="N660" s="313"/>
      <c r="O660" s="300"/>
      <c r="P660" s="300"/>
      <c r="Q660" s="300"/>
      <c r="R660" s="300"/>
      <c r="S660" s="300"/>
      <c r="T660" s="300"/>
      <c r="U660" s="300"/>
      <c r="V660" s="313"/>
      <c r="W660" s="300"/>
      <c r="X660" s="313"/>
      <c r="Y660" s="300"/>
      <c r="Z660" s="300"/>
    </row>
    <row r="661" spans="1:26" ht="13.2">
      <c r="A661" s="301"/>
      <c r="B661" s="301"/>
      <c r="C661" s="301"/>
      <c r="D661" s="301"/>
      <c r="E661" s="300"/>
      <c r="F661" s="300"/>
      <c r="G661" s="300"/>
      <c r="H661" s="300"/>
      <c r="I661" s="300"/>
      <c r="J661" s="300"/>
      <c r="K661" s="300"/>
      <c r="L661" s="300"/>
      <c r="M661" s="300"/>
      <c r="N661" s="313"/>
      <c r="O661" s="300"/>
      <c r="P661" s="300"/>
      <c r="Q661" s="300"/>
      <c r="R661" s="300"/>
      <c r="S661" s="300"/>
      <c r="T661" s="300"/>
      <c r="U661" s="300"/>
      <c r="V661" s="313"/>
      <c r="W661" s="300"/>
      <c r="X661" s="313"/>
      <c r="Y661" s="300"/>
      <c r="Z661" s="300"/>
    </row>
    <row r="662" spans="1:26" ht="13.2">
      <c r="A662" s="301"/>
      <c r="B662" s="301"/>
      <c r="C662" s="301"/>
      <c r="D662" s="301"/>
      <c r="E662" s="300"/>
      <c r="F662" s="300"/>
      <c r="G662" s="300"/>
      <c r="H662" s="300"/>
      <c r="I662" s="300"/>
      <c r="J662" s="300"/>
      <c r="K662" s="300"/>
      <c r="L662" s="300"/>
      <c r="M662" s="300"/>
      <c r="N662" s="313"/>
      <c r="O662" s="300"/>
      <c r="P662" s="300"/>
      <c r="Q662" s="300"/>
      <c r="R662" s="300"/>
      <c r="S662" s="300"/>
      <c r="T662" s="300"/>
      <c r="U662" s="300"/>
      <c r="V662" s="313"/>
      <c r="W662" s="300"/>
      <c r="X662" s="313"/>
      <c r="Y662" s="300"/>
      <c r="Z662" s="300"/>
    </row>
    <row r="663" spans="1:26" ht="13.2">
      <c r="A663" s="301"/>
      <c r="B663" s="301"/>
      <c r="C663" s="301"/>
      <c r="D663" s="301"/>
      <c r="E663" s="300"/>
      <c r="F663" s="300"/>
      <c r="G663" s="300"/>
      <c r="H663" s="300"/>
      <c r="I663" s="300"/>
      <c r="J663" s="300"/>
      <c r="K663" s="300"/>
      <c r="L663" s="300"/>
      <c r="M663" s="300"/>
      <c r="N663" s="313"/>
      <c r="O663" s="300"/>
      <c r="P663" s="300"/>
      <c r="Q663" s="300"/>
      <c r="R663" s="300"/>
      <c r="S663" s="300"/>
      <c r="T663" s="300"/>
      <c r="U663" s="300"/>
      <c r="V663" s="313"/>
      <c r="W663" s="300"/>
      <c r="X663" s="313"/>
      <c r="Y663" s="300"/>
      <c r="Z663" s="300"/>
    </row>
    <row r="664" spans="1:26" ht="13.2">
      <c r="A664" s="301"/>
      <c r="B664" s="301"/>
      <c r="C664" s="301"/>
      <c r="D664" s="301"/>
      <c r="E664" s="300"/>
      <c r="F664" s="300"/>
      <c r="G664" s="300"/>
      <c r="H664" s="300"/>
      <c r="I664" s="300"/>
      <c r="J664" s="300"/>
      <c r="K664" s="300"/>
      <c r="L664" s="300"/>
      <c r="M664" s="300"/>
      <c r="N664" s="313"/>
      <c r="O664" s="300"/>
      <c r="P664" s="300"/>
      <c r="Q664" s="300"/>
      <c r="R664" s="300"/>
      <c r="S664" s="300"/>
      <c r="T664" s="300"/>
      <c r="U664" s="300"/>
      <c r="V664" s="313"/>
      <c r="W664" s="300"/>
      <c r="X664" s="313"/>
      <c r="Y664" s="300"/>
      <c r="Z664" s="300"/>
    </row>
    <row r="665" spans="1:26" ht="13.2">
      <c r="A665" s="301"/>
      <c r="B665" s="301"/>
      <c r="C665" s="301"/>
      <c r="D665" s="301"/>
      <c r="E665" s="300"/>
      <c r="F665" s="300"/>
      <c r="G665" s="300"/>
      <c r="H665" s="300"/>
      <c r="I665" s="300"/>
      <c r="J665" s="300"/>
      <c r="K665" s="300"/>
      <c r="L665" s="300"/>
      <c r="M665" s="300"/>
      <c r="N665" s="313"/>
      <c r="O665" s="300"/>
      <c r="P665" s="300"/>
      <c r="Q665" s="300"/>
      <c r="R665" s="300"/>
      <c r="S665" s="300"/>
      <c r="T665" s="300"/>
      <c r="U665" s="300"/>
      <c r="V665" s="313"/>
      <c r="W665" s="300"/>
      <c r="X665" s="313"/>
      <c r="Y665" s="300"/>
      <c r="Z665" s="300"/>
    </row>
    <row r="666" spans="1:26" ht="13.2">
      <c r="A666" s="301"/>
      <c r="B666" s="301"/>
      <c r="C666" s="301"/>
      <c r="D666" s="301"/>
      <c r="E666" s="300"/>
      <c r="F666" s="300"/>
      <c r="G666" s="300"/>
      <c r="H666" s="300"/>
      <c r="I666" s="300"/>
      <c r="J666" s="300"/>
      <c r="K666" s="300"/>
      <c r="L666" s="300"/>
      <c r="M666" s="300"/>
      <c r="N666" s="313"/>
      <c r="O666" s="300"/>
      <c r="P666" s="300"/>
      <c r="Q666" s="300"/>
      <c r="R666" s="300"/>
      <c r="S666" s="300"/>
      <c r="T666" s="300"/>
      <c r="U666" s="300"/>
      <c r="V666" s="313"/>
      <c r="W666" s="300"/>
      <c r="X666" s="313"/>
      <c r="Y666" s="300"/>
      <c r="Z666" s="300"/>
    </row>
    <row r="667" spans="1:26" ht="13.2">
      <c r="A667" s="301"/>
      <c r="B667" s="301"/>
      <c r="C667" s="301"/>
      <c r="D667" s="301"/>
      <c r="E667" s="300"/>
      <c r="F667" s="300"/>
      <c r="G667" s="300"/>
      <c r="H667" s="300"/>
      <c r="I667" s="300"/>
      <c r="J667" s="300"/>
      <c r="K667" s="300"/>
      <c r="L667" s="300"/>
      <c r="M667" s="300"/>
      <c r="N667" s="313"/>
      <c r="O667" s="300"/>
      <c r="P667" s="300"/>
      <c r="Q667" s="300"/>
      <c r="R667" s="300"/>
      <c r="S667" s="300"/>
      <c r="T667" s="300"/>
      <c r="U667" s="300"/>
      <c r="V667" s="313"/>
      <c r="W667" s="300"/>
      <c r="X667" s="313"/>
      <c r="Y667" s="300"/>
      <c r="Z667" s="300"/>
    </row>
    <row r="668" spans="1:26" ht="13.2">
      <c r="A668" s="301"/>
      <c r="B668" s="301"/>
      <c r="C668" s="301"/>
      <c r="D668" s="301"/>
      <c r="E668" s="300"/>
      <c r="F668" s="300"/>
      <c r="G668" s="300"/>
      <c r="H668" s="300"/>
      <c r="I668" s="300"/>
      <c r="J668" s="300"/>
      <c r="K668" s="300"/>
      <c r="L668" s="300"/>
      <c r="M668" s="300"/>
      <c r="N668" s="313"/>
      <c r="O668" s="300"/>
      <c r="P668" s="300"/>
      <c r="Q668" s="300"/>
      <c r="R668" s="300"/>
      <c r="S668" s="300"/>
      <c r="T668" s="300"/>
      <c r="U668" s="300"/>
      <c r="V668" s="313"/>
      <c r="W668" s="300"/>
      <c r="X668" s="313"/>
      <c r="Y668" s="300"/>
      <c r="Z668" s="300"/>
    </row>
    <row r="669" spans="1:26" ht="13.2">
      <c r="A669" s="301"/>
      <c r="B669" s="301"/>
      <c r="C669" s="301"/>
      <c r="D669" s="301"/>
      <c r="E669" s="300"/>
      <c r="F669" s="300"/>
      <c r="G669" s="300"/>
      <c r="H669" s="300"/>
      <c r="I669" s="300"/>
      <c r="J669" s="300"/>
      <c r="K669" s="300"/>
      <c r="L669" s="300"/>
      <c r="M669" s="300"/>
      <c r="N669" s="313"/>
      <c r="O669" s="300"/>
      <c r="P669" s="300"/>
      <c r="Q669" s="300"/>
      <c r="R669" s="300"/>
      <c r="S669" s="300"/>
      <c r="T669" s="300"/>
      <c r="U669" s="300"/>
      <c r="V669" s="313"/>
      <c r="W669" s="300"/>
      <c r="X669" s="313"/>
      <c r="Y669" s="300"/>
      <c r="Z669" s="300"/>
    </row>
    <row r="670" spans="1:26" ht="13.2">
      <c r="A670" s="301"/>
      <c r="B670" s="301"/>
      <c r="C670" s="301"/>
      <c r="D670" s="301"/>
      <c r="E670" s="300"/>
      <c r="F670" s="300"/>
      <c r="G670" s="300"/>
      <c r="H670" s="300"/>
      <c r="I670" s="300"/>
      <c r="J670" s="300"/>
      <c r="K670" s="300"/>
      <c r="L670" s="300"/>
      <c r="M670" s="300"/>
      <c r="N670" s="313"/>
      <c r="O670" s="300"/>
      <c r="P670" s="300"/>
      <c r="Q670" s="300"/>
      <c r="R670" s="300"/>
      <c r="S670" s="300"/>
      <c r="T670" s="300"/>
      <c r="U670" s="300"/>
      <c r="V670" s="313"/>
      <c r="W670" s="300"/>
      <c r="X670" s="313"/>
      <c r="Y670" s="300"/>
      <c r="Z670" s="300"/>
    </row>
    <row r="671" spans="1:26" ht="13.2">
      <c r="A671" s="301"/>
      <c r="B671" s="301"/>
      <c r="C671" s="301"/>
      <c r="D671" s="301"/>
      <c r="E671" s="300"/>
      <c r="F671" s="300"/>
      <c r="G671" s="300"/>
      <c r="H671" s="300"/>
      <c r="I671" s="300"/>
      <c r="J671" s="300"/>
      <c r="K671" s="300"/>
      <c r="L671" s="300"/>
      <c r="M671" s="300"/>
      <c r="N671" s="313"/>
      <c r="O671" s="300"/>
      <c r="P671" s="300"/>
      <c r="Q671" s="300"/>
      <c r="R671" s="300"/>
      <c r="S671" s="300"/>
      <c r="T671" s="300"/>
      <c r="U671" s="300"/>
      <c r="V671" s="313"/>
      <c r="W671" s="300"/>
      <c r="X671" s="313"/>
      <c r="Y671" s="300"/>
      <c r="Z671" s="300"/>
    </row>
    <row r="672" spans="1:26" ht="13.2">
      <c r="A672" s="301"/>
      <c r="B672" s="301"/>
      <c r="C672" s="301"/>
      <c r="D672" s="301"/>
      <c r="E672" s="300"/>
      <c r="F672" s="300"/>
      <c r="G672" s="300"/>
      <c r="H672" s="300"/>
      <c r="I672" s="300"/>
      <c r="J672" s="300"/>
      <c r="K672" s="300"/>
      <c r="L672" s="300"/>
      <c r="M672" s="300"/>
      <c r="N672" s="313"/>
      <c r="O672" s="300"/>
      <c r="P672" s="300"/>
      <c r="Q672" s="300"/>
      <c r="R672" s="300"/>
      <c r="S672" s="300"/>
      <c r="T672" s="300"/>
      <c r="U672" s="300"/>
      <c r="V672" s="313"/>
      <c r="W672" s="300"/>
      <c r="X672" s="313"/>
      <c r="Y672" s="300"/>
      <c r="Z672" s="300"/>
    </row>
    <row r="673" spans="1:26" ht="13.2">
      <c r="A673" s="301"/>
      <c r="B673" s="301"/>
      <c r="C673" s="301"/>
      <c r="D673" s="301"/>
      <c r="E673" s="300"/>
      <c r="F673" s="300"/>
      <c r="G673" s="300"/>
      <c r="H673" s="300"/>
      <c r="I673" s="300"/>
      <c r="J673" s="300"/>
      <c r="K673" s="300"/>
      <c r="L673" s="300"/>
      <c r="M673" s="300"/>
      <c r="N673" s="313"/>
      <c r="O673" s="300"/>
      <c r="P673" s="300"/>
      <c r="Q673" s="300"/>
      <c r="R673" s="300"/>
      <c r="S673" s="300"/>
      <c r="T673" s="300"/>
      <c r="U673" s="300"/>
      <c r="V673" s="313"/>
      <c r="W673" s="300"/>
      <c r="X673" s="313"/>
      <c r="Y673" s="300"/>
      <c r="Z673" s="300"/>
    </row>
    <row r="674" spans="1:26" ht="13.2">
      <c r="A674" s="301"/>
      <c r="B674" s="301"/>
      <c r="C674" s="301"/>
      <c r="D674" s="301"/>
      <c r="E674" s="300"/>
      <c r="F674" s="300"/>
      <c r="G674" s="300"/>
      <c r="H674" s="300"/>
      <c r="I674" s="300"/>
      <c r="J674" s="300"/>
      <c r="K674" s="300"/>
      <c r="L674" s="300"/>
      <c r="M674" s="300"/>
      <c r="N674" s="313"/>
      <c r="O674" s="300"/>
      <c r="P674" s="300"/>
      <c r="Q674" s="300"/>
      <c r="R674" s="300"/>
      <c r="S674" s="300"/>
      <c r="T674" s="300"/>
      <c r="U674" s="300"/>
      <c r="V674" s="313"/>
      <c r="W674" s="300"/>
      <c r="X674" s="313"/>
      <c r="Y674" s="300"/>
      <c r="Z674" s="300"/>
    </row>
    <row r="675" spans="1:26" ht="13.2">
      <c r="A675" s="301"/>
      <c r="B675" s="301"/>
      <c r="C675" s="301"/>
      <c r="D675" s="301"/>
      <c r="E675" s="300"/>
      <c r="F675" s="300"/>
      <c r="G675" s="300"/>
      <c r="H675" s="300"/>
      <c r="I675" s="300"/>
      <c r="J675" s="300"/>
      <c r="K675" s="300"/>
      <c r="L675" s="300"/>
      <c r="M675" s="300"/>
      <c r="N675" s="313"/>
      <c r="O675" s="300"/>
      <c r="P675" s="300"/>
      <c r="Q675" s="300"/>
      <c r="R675" s="300"/>
      <c r="S675" s="300"/>
      <c r="T675" s="300"/>
      <c r="U675" s="300"/>
      <c r="V675" s="313"/>
      <c r="W675" s="300"/>
      <c r="X675" s="313"/>
      <c r="Y675" s="300"/>
      <c r="Z675" s="300"/>
    </row>
    <row r="676" spans="1:26" ht="13.2">
      <c r="A676" s="301"/>
      <c r="B676" s="301"/>
      <c r="C676" s="301"/>
      <c r="D676" s="301"/>
      <c r="E676" s="300"/>
      <c r="F676" s="300"/>
      <c r="G676" s="300"/>
      <c r="H676" s="300"/>
      <c r="I676" s="300"/>
      <c r="J676" s="300"/>
      <c r="K676" s="300"/>
      <c r="L676" s="300"/>
      <c r="M676" s="300"/>
      <c r="N676" s="313"/>
      <c r="O676" s="300"/>
      <c r="P676" s="300"/>
      <c r="Q676" s="300"/>
      <c r="R676" s="300"/>
      <c r="S676" s="300"/>
      <c r="T676" s="300"/>
      <c r="U676" s="300"/>
      <c r="V676" s="313"/>
      <c r="W676" s="300"/>
      <c r="X676" s="313"/>
      <c r="Y676" s="300"/>
      <c r="Z676" s="300"/>
    </row>
    <row r="677" spans="1:26" ht="13.2">
      <c r="A677" s="301"/>
      <c r="B677" s="301"/>
      <c r="C677" s="301"/>
      <c r="D677" s="301"/>
      <c r="E677" s="300"/>
      <c r="F677" s="300"/>
      <c r="G677" s="300"/>
      <c r="H677" s="300"/>
      <c r="I677" s="300"/>
      <c r="J677" s="300"/>
      <c r="K677" s="300"/>
      <c r="L677" s="300"/>
      <c r="M677" s="300"/>
      <c r="N677" s="313"/>
      <c r="O677" s="300"/>
      <c r="P677" s="300"/>
      <c r="Q677" s="300"/>
      <c r="R677" s="300"/>
      <c r="S677" s="300"/>
      <c r="T677" s="300"/>
      <c r="U677" s="300"/>
      <c r="V677" s="313"/>
      <c r="W677" s="300"/>
      <c r="X677" s="313"/>
      <c r="Y677" s="300"/>
      <c r="Z677" s="300"/>
    </row>
    <row r="678" spans="1:26" ht="13.2">
      <c r="A678" s="301"/>
      <c r="B678" s="301"/>
      <c r="C678" s="301"/>
      <c r="D678" s="301"/>
      <c r="E678" s="300"/>
      <c r="F678" s="300"/>
      <c r="G678" s="300"/>
      <c r="H678" s="300"/>
      <c r="I678" s="300"/>
      <c r="J678" s="300"/>
      <c r="K678" s="300"/>
      <c r="L678" s="300"/>
      <c r="M678" s="300"/>
      <c r="N678" s="313"/>
      <c r="O678" s="300"/>
      <c r="P678" s="300"/>
      <c r="Q678" s="300"/>
      <c r="R678" s="300"/>
      <c r="S678" s="300"/>
      <c r="T678" s="300"/>
      <c r="U678" s="300"/>
      <c r="V678" s="313"/>
      <c r="W678" s="300"/>
      <c r="X678" s="313"/>
      <c r="Y678" s="300"/>
      <c r="Z678" s="300"/>
    </row>
    <row r="679" spans="1:26" ht="13.2">
      <c r="A679" s="301"/>
      <c r="B679" s="301"/>
      <c r="C679" s="301"/>
      <c r="D679" s="301"/>
      <c r="E679" s="300"/>
      <c r="F679" s="300"/>
      <c r="G679" s="300"/>
      <c r="H679" s="300"/>
      <c r="I679" s="300"/>
      <c r="J679" s="300"/>
      <c r="K679" s="300"/>
      <c r="L679" s="300"/>
      <c r="M679" s="300"/>
      <c r="N679" s="313"/>
      <c r="O679" s="300"/>
      <c r="P679" s="300"/>
      <c r="Q679" s="300"/>
      <c r="R679" s="300"/>
      <c r="S679" s="300"/>
      <c r="T679" s="300"/>
      <c r="U679" s="300"/>
      <c r="V679" s="313"/>
      <c r="W679" s="300"/>
      <c r="X679" s="313"/>
      <c r="Y679" s="300"/>
      <c r="Z679" s="300"/>
    </row>
    <row r="680" spans="1:26" ht="13.2">
      <c r="A680" s="301"/>
      <c r="B680" s="301"/>
      <c r="C680" s="301"/>
      <c r="D680" s="301"/>
      <c r="E680" s="300"/>
      <c r="F680" s="300"/>
      <c r="G680" s="300"/>
      <c r="H680" s="300"/>
      <c r="I680" s="300"/>
      <c r="J680" s="300"/>
      <c r="K680" s="300"/>
      <c r="L680" s="300"/>
      <c r="M680" s="300"/>
      <c r="N680" s="313"/>
      <c r="O680" s="300"/>
      <c r="P680" s="300"/>
      <c r="Q680" s="300"/>
      <c r="R680" s="300"/>
      <c r="S680" s="300"/>
      <c r="T680" s="300"/>
      <c r="U680" s="300"/>
      <c r="V680" s="313"/>
      <c r="W680" s="300"/>
      <c r="X680" s="313"/>
      <c r="Y680" s="300"/>
      <c r="Z680" s="300"/>
    </row>
    <row r="681" spans="1:26" ht="13.2">
      <c r="A681" s="301"/>
      <c r="B681" s="301"/>
      <c r="C681" s="301"/>
      <c r="D681" s="301"/>
      <c r="E681" s="300"/>
      <c r="F681" s="300"/>
      <c r="G681" s="300"/>
      <c r="H681" s="300"/>
      <c r="I681" s="300"/>
      <c r="J681" s="300"/>
      <c r="K681" s="300"/>
      <c r="L681" s="300"/>
      <c r="M681" s="300"/>
      <c r="N681" s="313"/>
      <c r="O681" s="300"/>
      <c r="P681" s="300"/>
      <c r="Q681" s="300"/>
      <c r="R681" s="300"/>
      <c r="S681" s="300"/>
      <c r="T681" s="300"/>
      <c r="U681" s="300"/>
      <c r="V681" s="313"/>
      <c r="W681" s="300"/>
      <c r="X681" s="313"/>
      <c r="Y681" s="300"/>
      <c r="Z681" s="300"/>
    </row>
    <row r="682" spans="1:26" ht="13.2">
      <c r="A682" s="301"/>
      <c r="B682" s="301"/>
      <c r="C682" s="301"/>
      <c r="D682" s="301"/>
      <c r="E682" s="300"/>
      <c r="F682" s="300"/>
      <c r="G682" s="300"/>
      <c r="H682" s="300"/>
      <c r="I682" s="300"/>
      <c r="J682" s="300"/>
      <c r="K682" s="300"/>
      <c r="L682" s="300"/>
      <c r="M682" s="300"/>
      <c r="N682" s="313"/>
      <c r="O682" s="300"/>
      <c r="P682" s="300"/>
      <c r="Q682" s="300"/>
      <c r="R682" s="300"/>
      <c r="S682" s="300"/>
      <c r="T682" s="300"/>
      <c r="U682" s="300"/>
      <c r="V682" s="313"/>
      <c r="W682" s="300"/>
      <c r="X682" s="313"/>
      <c r="Y682" s="300"/>
      <c r="Z682" s="300"/>
    </row>
    <row r="683" spans="1:26" ht="13.2">
      <c r="A683" s="301"/>
      <c r="B683" s="301"/>
      <c r="C683" s="301"/>
      <c r="D683" s="301"/>
      <c r="E683" s="300"/>
      <c r="F683" s="300"/>
      <c r="G683" s="300"/>
      <c r="H683" s="300"/>
      <c r="I683" s="300"/>
      <c r="J683" s="300"/>
      <c r="K683" s="300"/>
      <c r="L683" s="300"/>
      <c r="M683" s="300"/>
      <c r="N683" s="313"/>
      <c r="O683" s="300"/>
      <c r="P683" s="300"/>
      <c r="Q683" s="300"/>
      <c r="R683" s="300"/>
      <c r="S683" s="300"/>
      <c r="T683" s="300"/>
      <c r="U683" s="300"/>
      <c r="V683" s="313"/>
      <c r="W683" s="300"/>
      <c r="X683" s="313"/>
      <c r="Y683" s="300"/>
      <c r="Z683" s="300"/>
    </row>
    <row r="684" spans="1:26" ht="13.2">
      <c r="A684" s="301"/>
      <c r="B684" s="301"/>
      <c r="C684" s="301"/>
      <c r="D684" s="301"/>
      <c r="E684" s="300"/>
      <c r="F684" s="300"/>
      <c r="G684" s="300"/>
      <c r="H684" s="300"/>
      <c r="I684" s="300"/>
      <c r="J684" s="300"/>
      <c r="K684" s="300"/>
      <c r="L684" s="300"/>
      <c r="M684" s="300"/>
      <c r="N684" s="313"/>
      <c r="O684" s="300"/>
      <c r="P684" s="300"/>
      <c r="Q684" s="300"/>
      <c r="R684" s="300"/>
      <c r="S684" s="300"/>
      <c r="T684" s="300"/>
      <c r="U684" s="300"/>
      <c r="V684" s="313"/>
      <c r="W684" s="300"/>
      <c r="X684" s="313"/>
      <c r="Y684" s="300"/>
      <c r="Z684" s="300"/>
    </row>
    <row r="685" spans="1:26" ht="13.2">
      <c r="A685" s="301"/>
      <c r="B685" s="301"/>
      <c r="C685" s="301"/>
      <c r="D685" s="301"/>
      <c r="E685" s="300"/>
      <c r="F685" s="300"/>
      <c r="G685" s="300"/>
      <c r="H685" s="300"/>
      <c r="I685" s="300"/>
      <c r="J685" s="300"/>
      <c r="K685" s="300"/>
      <c r="L685" s="300"/>
      <c r="M685" s="300"/>
      <c r="N685" s="313"/>
      <c r="O685" s="300"/>
      <c r="P685" s="300"/>
      <c r="Q685" s="300"/>
      <c r="R685" s="300"/>
      <c r="S685" s="300"/>
      <c r="T685" s="300"/>
      <c r="U685" s="300"/>
      <c r="V685" s="313"/>
      <c r="W685" s="300"/>
      <c r="X685" s="313"/>
      <c r="Y685" s="300"/>
      <c r="Z685" s="300"/>
    </row>
    <row r="686" spans="1:26" ht="13.2">
      <c r="A686" s="301"/>
      <c r="B686" s="301"/>
      <c r="C686" s="301"/>
      <c r="D686" s="301"/>
      <c r="E686" s="300"/>
      <c r="F686" s="300"/>
      <c r="G686" s="300"/>
      <c r="H686" s="300"/>
      <c r="I686" s="300"/>
      <c r="J686" s="300"/>
      <c r="K686" s="300"/>
      <c r="L686" s="300"/>
      <c r="M686" s="300"/>
      <c r="N686" s="313"/>
      <c r="O686" s="300"/>
      <c r="P686" s="300"/>
      <c r="Q686" s="300"/>
      <c r="R686" s="300"/>
      <c r="S686" s="300"/>
      <c r="T686" s="300"/>
      <c r="U686" s="300"/>
      <c r="V686" s="313"/>
      <c r="W686" s="300"/>
      <c r="X686" s="313"/>
      <c r="Y686" s="300"/>
      <c r="Z686" s="300"/>
    </row>
    <row r="687" spans="1:26" ht="13.2">
      <c r="A687" s="301"/>
      <c r="B687" s="301"/>
      <c r="C687" s="301"/>
      <c r="D687" s="301"/>
      <c r="E687" s="300"/>
      <c r="F687" s="300"/>
      <c r="G687" s="300"/>
      <c r="H687" s="300"/>
      <c r="I687" s="300"/>
      <c r="J687" s="300"/>
      <c r="K687" s="300"/>
      <c r="L687" s="300"/>
      <c r="M687" s="300"/>
      <c r="N687" s="313"/>
      <c r="O687" s="300"/>
      <c r="P687" s="300"/>
      <c r="Q687" s="300"/>
      <c r="R687" s="300"/>
      <c r="S687" s="300"/>
      <c r="T687" s="300"/>
      <c r="U687" s="300"/>
      <c r="V687" s="313"/>
      <c r="W687" s="300"/>
      <c r="X687" s="313"/>
      <c r="Y687" s="300"/>
      <c r="Z687" s="300"/>
    </row>
    <row r="688" spans="1:26" ht="13.2">
      <c r="A688" s="301"/>
      <c r="B688" s="301"/>
      <c r="C688" s="301"/>
      <c r="D688" s="301"/>
      <c r="E688" s="300"/>
      <c r="F688" s="300"/>
      <c r="G688" s="300"/>
      <c r="H688" s="300"/>
      <c r="I688" s="300"/>
      <c r="J688" s="300"/>
      <c r="K688" s="300"/>
      <c r="L688" s="300"/>
      <c r="M688" s="300"/>
      <c r="N688" s="313"/>
      <c r="O688" s="300"/>
      <c r="P688" s="300"/>
      <c r="Q688" s="300"/>
      <c r="R688" s="300"/>
      <c r="S688" s="300"/>
      <c r="T688" s="300"/>
      <c r="U688" s="300"/>
      <c r="V688" s="313"/>
      <c r="W688" s="300"/>
      <c r="X688" s="313"/>
      <c r="Y688" s="300"/>
      <c r="Z688" s="300"/>
    </row>
    <row r="689" spans="1:26" ht="13.2">
      <c r="A689" s="301"/>
      <c r="B689" s="301"/>
      <c r="C689" s="301"/>
      <c r="D689" s="301"/>
      <c r="E689" s="300"/>
      <c r="F689" s="300"/>
      <c r="G689" s="300"/>
      <c r="H689" s="300"/>
      <c r="I689" s="300"/>
      <c r="J689" s="300"/>
      <c r="K689" s="300"/>
      <c r="L689" s="300"/>
      <c r="M689" s="300"/>
      <c r="N689" s="313"/>
      <c r="O689" s="300"/>
      <c r="P689" s="300"/>
      <c r="Q689" s="300"/>
      <c r="R689" s="300"/>
      <c r="S689" s="300"/>
      <c r="T689" s="300"/>
      <c r="U689" s="300"/>
      <c r="V689" s="313"/>
      <c r="W689" s="300"/>
      <c r="X689" s="313"/>
      <c r="Y689" s="300"/>
      <c r="Z689" s="300"/>
    </row>
    <row r="690" spans="1:26" ht="13.2">
      <c r="A690" s="301"/>
      <c r="B690" s="301"/>
      <c r="C690" s="301"/>
      <c r="D690" s="301"/>
      <c r="E690" s="300"/>
      <c r="F690" s="300"/>
      <c r="G690" s="300"/>
      <c r="H690" s="300"/>
      <c r="I690" s="300"/>
      <c r="J690" s="300"/>
      <c r="K690" s="300"/>
      <c r="L690" s="300"/>
      <c r="M690" s="300"/>
      <c r="N690" s="313"/>
      <c r="O690" s="300"/>
      <c r="P690" s="300"/>
      <c r="Q690" s="300"/>
      <c r="R690" s="300"/>
      <c r="S690" s="300"/>
      <c r="T690" s="300"/>
      <c r="U690" s="300"/>
      <c r="V690" s="313"/>
      <c r="W690" s="300"/>
      <c r="X690" s="313"/>
      <c r="Y690" s="300"/>
      <c r="Z690" s="300"/>
    </row>
    <row r="691" spans="1:26" ht="13.2">
      <c r="A691" s="301"/>
      <c r="B691" s="301"/>
      <c r="C691" s="301"/>
      <c r="D691" s="301"/>
      <c r="E691" s="300"/>
      <c r="F691" s="300"/>
      <c r="G691" s="300"/>
      <c r="H691" s="300"/>
      <c r="I691" s="300"/>
      <c r="J691" s="300"/>
      <c r="K691" s="300"/>
      <c r="L691" s="300"/>
      <c r="M691" s="300"/>
      <c r="N691" s="313"/>
      <c r="O691" s="300"/>
      <c r="P691" s="300"/>
      <c r="Q691" s="300"/>
      <c r="R691" s="300"/>
      <c r="S691" s="300"/>
      <c r="T691" s="300"/>
      <c r="U691" s="300"/>
      <c r="V691" s="313"/>
      <c r="W691" s="300"/>
      <c r="X691" s="313"/>
      <c r="Y691" s="300"/>
      <c r="Z691" s="300"/>
    </row>
    <row r="692" spans="1:26" ht="13.2">
      <c r="A692" s="301"/>
      <c r="B692" s="301"/>
      <c r="C692" s="301"/>
      <c r="D692" s="301"/>
      <c r="E692" s="300"/>
      <c r="F692" s="300"/>
      <c r="G692" s="300"/>
      <c r="H692" s="300"/>
      <c r="I692" s="300"/>
      <c r="J692" s="300"/>
      <c r="K692" s="300"/>
      <c r="L692" s="300"/>
      <c r="M692" s="300"/>
      <c r="N692" s="313"/>
      <c r="O692" s="300"/>
      <c r="P692" s="300"/>
      <c r="Q692" s="300"/>
      <c r="R692" s="300"/>
      <c r="S692" s="300"/>
      <c r="T692" s="300"/>
      <c r="U692" s="300"/>
      <c r="V692" s="313"/>
      <c r="W692" s="300"/>
      <c r="X692" s="313"/>
      <c r="Y692" s="300"/>
      <c r="Z692" s="300"/>
    </row>
    <row r="693" spans="1:26" ht="13.2">
      <c r="A693" s="301"/>
      <c r="B693" s="301"/>
      <c r="C693" s="301"/>
      <c r="D693" s="301"/>
      <c r="E693" s="300"/>
      <c r="F693" s="300"/>
      <c r="G693" s="300"/>
      <c r="H693" s="300"/>
      <c r="I693" s="300"/>
      <c r="J693" s="300"/>
      <c r="K693" s="300"/>
      <c r="L693" s="300"/>
      <c r="M693" s="300"/>
      <c r="N693" s="313"/>
      <c r="O693" s="300"/>
      <c r="P693" s="300"/>
      <c r="Q693" s="300"/>
      <c r="R693" s="300"/>
      <c r="S693" s="300"/>
      <c r="T693" s="300"/>
      <c r="U693" s="300"/>
      <c r="V693" s="313"/>
      <c r="W693" s="300"/>
      <c r="X693" s="313"/>
      <c r="Y693" s="300"/>
      <c r="Z693" s="300"/>
    </row>
    <row r="694" spans="1:26" ht="13.2">
      <c r="A694" s="301"/>
      <c r="B694" s="301"/>
      <c r="C694" s="301"/>
      <c r="D694" s="301"/>
      <c r="E694" s="300"/>
      <c r="F694" s="300"/>
      <c r="G694" s="300"/>
      <c r="H694" s="300"/>
      <c r="I694" s="300"/>
      <c r="J694" s="300"/>
      <c r="K694" s="300"/>
      <c r="L694" s="300"/>
      <c r="M694" s="300"/>
      <c r="N694" s="313"/>
      <c r="O694" s="300"/>
      <c r="P694" s="300"/>
      <c r="Q694" s="300"/>
      <c r="R694" s="300"/>
      <c r="S694" s="300"/>
      <c r="T694" s="300"/>
      <c r="U694" s="300"/>
      <c r="V694" s="313"/>
      <c r="W694" s="300"/>
      <c r="X694" s="313"/>
      <c r="Y694" s="300"/>
      <c r="Z694" s="300"/>
    </row>
    <row r="695" spans="1:26" ht="13.2">
      <c r="A695" s="301"/>
      <c r="B695" s="301"/>
      <c r="C695" s="301"/>
      <c r="D695" s="301"/>
      <c r="E695" s="300"/>
      <c r="F695" s="300"/>
      <c r="G695" s="300"/>
      <c r="H695" s="300"/>
      <c r="I695" s="300"/>
      <c r="J695" s="300"/>
      <c r="K695" s="300"/>
      <c r="L695" s="300"/>
      <c r="M695" s="300"/>
      <c r="N695" s="313"/>
      <c r="O695" s="300"/>
      <c r="P695" s="300"/>
      <c r="Q695" s="300"/>
      <c r="R695" s="300"/>
      <c r="S695" s="300"/>
      <c r="T695" s="300"/>
      <c r="U695" s="300"/>
      <c r="V695" s="313"/>
      <c r="W695" s="300"/>
      <c r="X695" s="313"/>
      <c r="Y695" s="300"/>
      <c r="Z695" s="300"/>
    </row>
    <row r="696" spans="1:26" ht="13.2">
      <c r="A696" s="301"/>
      <c r="B696" s="301"/>
      <c r="C696" s="301"/>
      <c r="D696" s="301"/>
      <c r="E696" s="300"/>
      <c r="F696" s="300"/>
      <c r="G696" s="300"/>
      <c r="H696" s="300"/>
      <c r="I696" s="300"/>
      <c r="J696" s="300"/>
      <c r="K696" s="300"/>
      <c r="L696" s="300"/>
      <c r="M696" s="300"/>
      <c r="N696" s="313"/>
      <c r="O696" s="300"/>
      <c r="P696" s="300"/>
      <c r="Q696" s="300"/>
      <c r="R696" s="300"/>
      <c r="S696" s="300"/>
      <c r="T696" s="300"/>
      <c r="U696" s="300"/>
      <c r="V696" s="313"/>
      <c r="W696" s="300"/>
      <c r="X696" s="313"/>
      <c r="Y696" s="300"/>
      <c r="Z696" s="300"/>
    </row>
    <row r="697" spans="1:26" ht="13.2">
      <c r="A697" s="301"/>
      <c r="B697" s="301"/>
      <c r="C697" s="301"/>
      <c r="D697" s="301"/>
      <c r="E697" s="300"/>
      <c r="F697" s="300"/>
      <c r="G697" s="300"/>
      <c r="H697" s="300"/>
      <c r="I697" s="300"/>
      <c r="J697" s="300"/>
      <c r="K697" s="300"/>
      <c r="L697" s="300"/>
      <c r="M697" s="300"/>
      <c r="N697" s="313"/>
      <c r="O697" s="300"/>
      <c r="P697" s="300"/>
      <c r="Q697" s="300"/>
      <c r="R697" s="300"/>
      <c r="S697" s="300"/>
      <c r="T697" s="300"/>
      <c r="U697" s="300"/>
      <c r="V697" s="313"/>
      <c r="W697" s="300"/>
      <c r="X697" s="313"/>
      <c r="Y697" s="300"/>
      <c r="Z697" s="300"/>
    </row>
    <row r="698" spans="1:26" ht="13.2">
      <c r="A698" s="301"/>
      <c r="B698" s="301"/>
      <c r="C698" s="301"/>
      <c r="D698" s="301"/>
      <c r="E698" s="300"/>
      <c r="F698" s="300"/>
      <c r="G698" s="300"/>
      <c r="H698" s="300"/>
      <c r="I698" s="300"/>
      <c r="J698" s="300"/>
      <c r="K698" s="300"/>
      <c r="L698" s="300"/>
      <c r="M698" s="300"/>
      <c r="N698" s="313"/>
      <c r="O698" s="300"/>
      <c r="P698" s="300"/>
      <c r="Q698" s="300"/>
      <c r="R698" s="300"/>
      <c r="S698" s="300"/>
      <c r="T698" s="300"/>
      <c r="U698" s="300"/>
      <c r="V698" s="313"/>
      <c r="W698" s="300"/>
      <c r="X698" s="313"/>
      <c r="Y698" s="300"/>
      <c r="Z698" s="300"/>
    </row>
    <row r="699" spans="1:26" ht="13.2">
      <c r="A699" s="301"/>
      <c r="B699" s="301"/>
      <c r="C699" s="301"/>
      <c r="D699" s="301"/>
      <c r="E699" s="300"/>
      <c r="F699" s="300"/>
      <c r="G699" s="300"/>
      <c r="H699" s="300"/>
      <c r="I699" s="300"/>
      <c r="J699" s="300"/>
      <c r="K699" s="300"/>
      <c r="L699" s="300"/>
      <c r="M699" s="300"/>
      <c r="N699" s="313"/>
      <c r="O699" s="300"/>
      <c r="P699" s="300"/>
      <c r="Q699" s="300"/>
      <c r="R699" s="300"/>
      <c r="S699" s="300"/>
      <c r="T699" s="300"/>
      <c r="U699" s="300"/>
      <c r="V699" s="313"/>
      <c r="W699" s="300"/>
      <c r="X699" s="313"/>
      <c r="Y699" s="300"/>
      <c r="Z699" s="300"/>
    </row>
    <row r="700" spans="1:26" ht="13.2">
      <c r="A700" s="301"/>
      <c r="B700" s="301"/>
      <c r="C700" s="301"/>
      <c r="D700" s="301"/>
      <c r="E700" s="300"/>
      <c r="F700" s="300"/>
      <c r="G700" s="300"/>
      <c r="H700" s="300"/>
      <c r="I700" s="300"/>
      <c r="J700" s="300"/>
      <c r="K700" s="300"/>
      <c r="L700" s="300"/>
      <c r="M700" s="300"/>
      <c r="N700" s="313"/>
      <c r="O700" s="300"/>
      <c r="P700" s="300"/>
      <c r="Q700" s="300"/>
      <c r="R700" s="300"/>
      <c r="S700" s="300"/>
      <c r="T700" s="300"/>
      <c r="U700" s="300"/>
      <c r="V700" s="313"/>
      <c r="W700" s="300"/>
      <c r="X700" s="313"/>
      <c r="Y700" s="300"/>
      <c r="Z700" s="300"/>
    </row>
    <row r="701" spans="1:26" ht="13.2">
      <c r="A701" s="301"/>
      <c r="B701" s="301"/>
      <c r="C701" s="301"/>
      <c r="D701" s="301"/>
      <c r="E701" s="300"/>
      <c r="F701" s="300"/>
      <c r="G701" s="300"/>
      <c r="H701" s="300"/>
      <c r="I701" s="300"/>
      <c r="J701" s="300"/>
      <c r="K701" s="300"/>
      <c r="L701" s="300"/>
      <c r="M701" s="300"/>
      <c r="N701" s="313"/>
      <c r="O701" s="300"/>
      <c r="P701" s="300"/>
      <c r="Q701" s="300"/>
      <c r="R701" s="300"/>
      <c r="S701" s="300"/>
      <c r="T701" s="300"/>
      <c r="U701" s="300"/>
      <c r="V701" s="313"/>
      <c r="W701" s="300"/>
      <c r="X701" s="313"/>
      <c r="Y701" s="300"/>
      <c r="Z701" s="300"/>
    </row>
    <row r="702" spans="1:26" ht="13.2">
      <c r="A702" s="301"/>
      <c r="B702" s="301"/>
      <c r="C702" s="301"/>
      <c r="D702" s="301"/>
      <c r="E702" s="300"/>
      <c r="F702" s="300"/>
      <c r="G702" s="300"/>
      <c r="H702" s="300"/>
      <c r="I702" s="300"/>
      <c r="J702" s="300"/>
      <c r="K702" s="300"/>
      <c r="L702" s="300"/>
      <c r="M702" s="300"/>
      <c r="N702" s="313"/>
      <c r="O702" s="300"/>
      <c r="P702" s="300"/>
      <c r="Q702" s="300"/>
      <c r="R702" s="300"/>
      <c r="S702" s="300"/>
      <c r="T702" s="300"/>
      <c r="U702" s="300"/>
      <c r="V702" s="313"/>
      <c r="W702" s="300"/>
      <c r="X702" s="313"/>
      <c r="Y702" s="300"/>
      <c r="Z702" s="300"/>
    </row>
    <row r="703" spans="1:26" ht="13.2">
      <c r="A703" s="301"/>
      <c r="B703" s="301"/>
      <c r="C703" s="301"/>
      <c r="D703" s="301"/>
      <c r="E703" s="300"/>
      <c r="F703" s="300"/>
      <c r="G703" s="300"/>
      <c r="H703" s="300"/>
      <c r="I703" s="300"/>
      <c r="J703" s="300"/>
      <c r="K703" s="300"/>
      <c r="L703" s="300"/>
      <c r="M703" s="300"/>
      <c r="N703" s="313"/>
      <c r="O703" s="300"/>
      <c r="P703" s="300"/>
      <c r="Q703" s="300"/>
      <c r="R703" s="300"/>
      <c r="S703" s="300"/>
      <c r="T703" s="300"/>
      <c r="U703" s="300"/>
      <c r="V703" s="313"/>
      <c r="W703" s="300"/>
      <c r="X703" s="313"/>
      <c r="Y703" s="300"/>
      <c r="Z703" s="300"/>
    </row>
    <row r="704" spans="1:26" ht="13.2">
      <c r="A704" s="301"/>
      <c r="B704" s="301"/>
      <c r="C704" s="301"/>
      <c r="D704" s="301"/>
      <c r="E704" s="300"/>
      <c r="F704" s="300"/>
      <c r="G704" s="300"/>
      <c r="H704" s="300"/>
      <c r="I704" s="300"/>
      <c r="J704" s="300"/>
      <c r="K704" s="300"/>
      <c r="L704" s="300"/>
      <c r="M704" s="300"/>
      <c r="N704" s="313"/>
      <c r="O704" s="300"/>
      <c r="P704" s="300"/>
      <c r="Q704" s="300"/>
      <c r="R704" s="300"/>
      <c r="S704" s="300"/>
      <c r="T704" s="300"/>
      <c r="U704" s="300"/>
      <c r="V704" s="313"/>
      <c r="W704" s="300"/>
      <c r="X704" s="313"/>
      <c r="Y704" s="300"/>
      <c r="Z704" s="300"/>
    </row>
    <row r="705" spans="1:26" ht="13.2">
      <c r="A705" s="301"/>
      <c r="B705" s="301"/>
      <c r="C705" s="301"/>
      <c r="D705" s="301"/>
      <c r="E705" s="300"/>
      <c r="F705" s="300"/>
      <c r="G705" s="300"/>
      <c r="H705" s="300"/>
      <c r="I705" s="300"/>
      <c r="J705" s="300"/>
      <c r="K705" s="300"/>
      <c r="L705" s="300"/>
      <c r="M705" s="300"/>
      <c r="N705" s="313"/>
      <c r="O705" s="300"/>
      <c r="P705" s="300"/>
      <c r="Q705" s="300"/>
      <c r="R705" s="300"/>
      <c r="S705" s="300"/>
      <c r="T705" s="300"/>
      <c r="U705" s="300"/>
      <c r="V705" s="313"/>
      <c r="W705" s="300"/>
      <c r="X705" s="313"/>
      <c r="Y705" s="300"/>
      <c r="Z705" s="300"/>
    </row>
    <row r="706" spans="1:26" ht="13.2">
      <c r="A706" s="301"/>
      <c r="B706" s="301"/>
      <c r="C706" s="301"/>
      <c r="D706" s="301"/>
      <c r="E706" s="300"/>
      <c r="F706" s="300"/>
      <c r="G706" s="300"/>
      <c r="H706" s="300"/>
      <c r="I706" s="300"/>
      <c r="J706" s="300"/>
      <c r="K706" s="300"/>
      <c r="L706" s="300"/>
      <c r="M706" s="300"/>
      <c r="N706" s="313"/>
      <c r="O706" s="300"/>
      <c r="P706" s="300"/>
      <c r="Q706" s="300"/>
      <c r="R706" s="300"/>
      <c r="S706" s="300"/>
      <c r="T706" s="300"/>
      <c r="U706" s="300"/>
      <c r="V706" s="313"/>
      <c r="W706" s="300"/>
      <c r="X706" s="313"/>
      <c r="Y706" s="300"/>
      <c r="Z706" s="300"/>
    </row>
    <row r="707" spans="1:26" ht="13.2">
      <c r="A707" s="301"/>
      <c r="B707" s="301"/>
      <c r="C707" s="301"/>
      <c r="D707" s="301"/>
      <c r="E707" s="300"/>
      <c r="F707" s="300"/>
      <c r="G707" s="300"/>
      <c r="H707" s="300"/>
      <c r="I707" s="300"/>
      <c r="J707" s="300"/>
      <c r="K707" s="300"/>
      <c r="L707" s="300"/>
      <c r="M707" s="300"/>
      <c r="N707" s="313"/>
      <c r="O707" s="300"/>
      <c r="P707" s="300"/>
      <c r="Q707" s="300"/>
      <c r="R707" s="300"/>
      <c r="S707" s="300"/>
      <c r="T707" s="300"/>
      <c r="U707" s="300"/>
      <c r="V707" s="313"/>
      <c r="W707" s="300"/>
      <c r="X707" s="313"/>
      <c r="Y707" s="300"/>
      <c r="Z707" s="300"/>
    </row>
    <row r="708" spans="1:26" ht="13.2">
      <c r="A708" s="301"/>
      <c r="B708" s="301"/>
      <c r="C708" s="301"/>
      <c r="D708" s="301"/>
      <c r="E708" s="300"/>
      <c r="F708" s="300"/>
      <c r="G708" s="300"/>
      <c r="H708" s="300"/>
      <c r="I708" s="300"/>
      <c r="J708" s="300"/>
      <c r="K708" s="300"/>
      <c r="L708" s="300"/>
      <c r="M708" s="300"/>
      <c r="N708" s="313"/>
      <c r="O708" s="300"/>
      <c r="P708" s="300"/>
      <c r="Q708" s="300"/>
      <c r="R708" s="300"/>
      <c r="S708" s="300"/>
      <c r="T708" s="300"/>
      <c r="U708" s="300"/>
      <c r="V708" s="313"/>
      <c r="W708" s="300"/>
      <c r="X708" s="313"/>
      <c r="Y708" s="300"/>
      <c r="Z708" s="300"/>
    </row>
    <row r="709" spans="1:26" ht="13.2">
      <c r="A709" s="301"/>
      <c r="B709" s="301"/>
      <c r="C709" s="301"/>
      <c r="D709" s="301"/>
      <c r="E709" s="300"/>
      <c r="F709" s="300"/>
      <c r="G709" s="300"/>
      <c r="H709" s="300"/>
      <c r="I709" s="300"/>
      <c r="J709" s="300"/>
      <c r="K709" s="300"/>
      <c r="L709" s="300"/>
      <c r="M709" s="300"/>
      <c r="N709" s="313"/>
      <c r="O709" s="300"/>
      <c r="P709" s="300"/>
      <c r="Q709" s="300"/>
      <c r="R709" s="300"/>
      <c r="S709" s="300"/>
      <c r="T709" s="300"/>
      <c r="U709" s="300"/>
      <c r="V709" s="313"/>
      <c r="W709" s="300"/>
      <c r="X709" s="313"/>
      <c r="Y709" s="300"/>
      <c r="Z709" s="300"/>
    </row>
    <row r="710" spans="1:26" ht="13.2">
      <c r="A710" s="301"/>
      <c r="B710" s="301"/>
      <c r="C710" s="301"/>
      <c r="D710" s="301"/>
      <c r="E710" s="300"/>
      <c r="F710" s="300"/>
      <c r="G710" s="300"/>
      <c r="H710" s="300"/>
      <c r="I710" s="300"/>
      <c r="J710" s="300"/>
      <c r="K710" s="300"/>
      <c r="L710" s="300"/>
      <c r="M710" s="300"/>
      <c r="N710" s="313"/>
      <c r="O710" s="300"/>
      <c r="P710" s="300"/>
      <c r="Q710" s="300"/>
      <c r="R710" s="300"/>
      <c r="S710" s="300"/>
      <c r="T710" s="300"/>
      <c r="U710" s="300"/>
      <c r="V710" s="313"/>
      <c r="W710" s="300"/>
      <c r="X710" s="313"/>
      <c r="Y710" s="300"/>
      <c r="Z710" s="300"/>
    </row>
    <row r="711" spans="1:26" ht="13.2">
      <c r="A711" s="301"/>
      <c r="B711" s="301"/>
      <c r="C711" s="301"/>
      <c r="D711" s="301"/>
      <c r="E711" s="300"/>
      <c r="F711" s="300"/>
      <c r="G711" s="300"/>
      <c r="H711" s="300"/>
      <c r="I711" s="300"/>
      <c r="J711" s="300"/>
      <c r="K711" s="300"/>
      <c r="L711" s="300"/>
      <c r="M711" s="300"/>
      <c r="N711" s="313"/>
      <c r="O711" s="300"/>
      <c r="P711" s="300"/>
      <c r="Q711" s="300"/>
      <c r="R711" s="300"/>
      <c r="S711" s="300"/>
      <c r="T711" s="300"/>
      <c r="U711" s="300"/>
      <c r="V711" s="313"/>
      <c r="W711" s="300"/>
      <c r="X711" s="313"/>
      <c r="Y711" s="300"/>
      <c r="Z711" s="300"/>
    </row>
    <row r="712" spans="1:26" ht="13.2">
      <c r="A712" s="301"/>
      <c r="B712" s="301"/>
      <c r="C712" s="301"/>
      <c r="D712" s="301"/>
      <c r="E712" s="300"/>
      <c r="F712" s="300"/>
      <c r="G712" s="300"/>
      <c r="H712" s="300"/>
      <c r="I712" s="300"/>
      <c r="J712" s="300"/>
      <c r="K712" s="300"/>
      <c r="L712" s="300"/>
      <c r="M712" s="300"/>
      <c r="N712" s="313"/>
      <c r="O712" s="300"/>
      <c r="P712" s="300"/>
      <c r="Q712" s="300"/>
      <c r="R712" s="300"/>
      <c r="S712" s="300"/>
      <c r="T712" s="300"/>
      <c r="U712" s="300"/>
      <c r="V712" s="313"/>
      <c r="W712" s="300"/>
      <c r="X712" s="313"/>
      <c r="Y712" s="300"/>
      <c r="Z712" s="300"/>
    </row>
    <row r="713" spans="1:26" ht="13.2">
      <c r="A713" s="301"/>
      <c r="B713" s="301"/>
      <c r="C713" s="301"/>
      <c r="D713" s="301"/>
      <c r="E713" s="300"/>
      <c r="F713" s="300"/>
      <c r="G713" s="300"/>
      <c r="H713" s="300"/>
      <c r="I713" s="300"/>
      <c r="J713" s="300"/>
      <c r="K713" s="300"/>
      <c r="L713" s="300"/>
      <c r="M713" s="300"/>
      <c r="N713" s="313"/>
      <c r="O713" s="300"/>
      <c r="P713" s="300"/>
      <c r="Q713" s="300"/>
      <c r="R713" s="300"/>
      <c r="S713" s="300"/>
      <c r="T713" s="300"/>
      <c r="U713" s="300"/>
      <c r="V713" s="313"/>
      <c r="W713" s="300"/>
      <c r="X713" s="313"/>
      <c r="Y713" s="300"/>
      <c r="Z713" s="300"/>
    </row>
    <row r="714" spans="1:26" ht="13.2">
      <c r="A714" s="301"/>
      <c r="B714" s="301"/>
      <c r="C714" s="301"/>
      <c r="D714" s="301"/>
      <c r="E714" s="300"/>
      <c r="F714" s="300"/>
      <c r="G714" s="300"/>
      <c r="H714" s="300"/>
      <c r="I714" s="300"/>
      <c r="J714" s="300"/>
      <c r="K714" s="300"/>
      <c r="L714" s="300"/>
      <c r="M714" s="300"/>
      <c r="N714" s="313"/>
      <c r="O714" s="300"/>
      <c r="P714" s="300"/>
      <c r="Q714" s="300"/>
      <c r="R714" s="300"/>
      <c r="S714" s="300"/>
      <c r="T714" s="300"/>
      <c r="U714" s="300"/>
      <c r="V714" s="313"/>
      <c r="W714" s="300"/>
      <c r="X714" s="313"/>
      <c r="Y714" s="300"/>
      <c r="Z714" s="300"/>
    </row>
    <row r="715" spans="1:26" ht="13.2">
      <c r="A715" s="301"/>
      <c r="B715" s="301"/>
      <c r="C715" s="301"/>
      <c r="D715" s="301"/>
      <c r="E715" s="300"/>
      <c r="F715" s="300"/>
      <c r="G715" s="300"/>
      <c r="H715" s="300"/>
      <c r="I715" s="300"/>
      <c r="J715" s="300"/>
      <c r="K715" s="300"/>
      <c r="L715" s="300"/>
      <c r="M715" s="300"/>
      <c r="N715" s="313"/>
      <c r="O715" s="300"/>
      <c r="P715" s="300"/>
      <c r="Q715" s="300"/>
      <c r="R715" s="300"/>
      <c r="S715" s="300"/>
      <c r="T715" s="300"/>
      <c r="U715" s="300"/>
      <c r="V715" s="313"/>
      <c r="W715" s="300"/>
      <c r="X715" s="313"/>
      <c r="Y715" s="300"/>
      <c r="Z715" s="300"/>
    </row>
    <row r="716" spans="1:26" ht="13.2">
      <c r="A716" s="301"/>
      <c r="B716" s="301"/>
      <c r="C716" s="301"/>
      <c r="D716" s="301"/>
      <c r="E716" s="300"/>
      <c r="F716" s="300"/>
      <c r="G716" s="300"/>
      <c r="H716" s="300"/>
      <c r="I716" s="300"/>
      <c r="J716" s="300"/>
      <c r="K716" s="300"/>
      <c r="L716" s="300"/>
      <c r="M716" s="300"/>
      <c r="N716" s="313"/>
      <c r="O716" s="300"/>
      <c r="P716" s="300"/>
      <c r="Q716" s="300"/>
      <c r="R716" s="300"/>
      <c r="S716" s="300"/>
      <c r="T716" s="300"/>
      <c r="U716" s="300"/>
      <c r="V716" s="313"/>
      <c r="W716" s="300"/>
      <c r="X716" s="313"/>
      <c r="Y716" s="300"/>
      <c r="Z716" s="300"/>
    </row>
    <row r="717" spans="1:26" ht="13.2">
      <c r="A717" s="301"/>
      <c r="B717" s="301"/>
      <c r="C717" s="301"/>
      <c r="D717" s="301"/>
      <c r="E717" s="300"/>
      <c r="F717" s="300"/>
      <c r="G717" s="300"/>
      <c r="H717" s="300"/>
      <c r="I717" s="300"/>
      <c r="J717" s="300"/>
      <c r="K717" s="300"/>
      <c r="L717" s="300"/>
      <c r="M717" s="300"/>
      <c r="N717" s="313"/>
      <c r="O717" s="300"/>
      <c r="P717" s="300"/>
      <c r="Q717" s="300"/>
      <c r="R717" s="300"/>
      <c r="S717" s="300"/>
      <c r="T717" s="300"/>
      <c r="U717" s="300"/>
      <c r="V717" s="313"/>
      <c r="W717" s="300"/>
      <c r="X717" s="313"/>
      <c r="Y717" s="300"/>
      <c r="Z717" s="300"/>
    </row>
    <row r="718" spans="1:26" ht="13.2">
      <c r="A718" s="301"/>
      <c r="B718" s="301"/>
      <c r="C718" s="301"/>
      <c r="D718" s="301"/>
      <c r="E718" s="300"/>
      <c r="F718" s="300"/>
      <c r="G718" s="300"/>
      <c r="H718" s="300"/>
      <c r="I718" s="300"/>
      <c r="J718" s="300"/>
      <c r="K718" s="300"/>
      <c r="L718" s="300"/>
      <c r="M718" s="300"/>
      <c r="N718" s="313"/>
      <c r="O718" s="300"/>
      <c r="P718" s="300"/>
      <c r="Q718" s="300"/>
      <c r="R718" s="300"/>
      <c r="S718" s="300"/>
      <c r="T718" s="300"/>
      <c r="U718" s="300"/>
      <c r="V718" s="313"/>
      <c r="W718" s="300"/>
      <c r="X718" s="313"/>
      <c r="Y718" s="300"/>
      <c r="Z718" s="300"/>
    </row>
    <row r="719" spans="1:26" ht="13.2">
      <c r="A719" s="301"/>
      <c r="B719" s="301"/>
      <c r="C719" s="301"/>
      <c r="D719" s="301"/>
      <c r="E719" s="300"/>
      <c r="F719" s="300"/>
      <c r="G719" s="300"/>
      <c r="H719" s="300"/>
      <c r="I719" s="300"/>
      <c r="J719" s="300"/>
      <c r="K719" s="300"/>
      <c r="L719" s="300"/>
      <c r="M719" s="300"/>
      <c r="N719" s="313"/>
      <c r="O719" s="300"/>
      <c r="P719" s="300"/>
      <c r="Q719" s="300"/>
      <c r="R719" s="300"/>
      <c r="S719" s="300"/>
      <c r="T719" s="300"/>
      <c r="U719" s="300"/>
      <c r="V719" s="313"/>
      <c r="W719" s="300"/>
      <c r="X719" s="313"/>
      <c r="Y719" s="300"/>
      <c r="Z719" s="300"/>
    </row>
    <row r="720" spans="1:26" ht="13.2">
      <c r="A720" s="301"/>
      <c r="B720" s="301"/>
      <c r="C720" s="301"/>
      <c r="D720" s="301"/>
      <c r="E720" s="300"/>
      <c r="F720" s="300"/>
      <c r="G720" s="300"/>
      <c r="H720" s="300"/>
      <c r="I720" s="300"/>
      <c r="J720" s="300"/>
      <c r="K720" s="300"/>
      <c r="L720" s="300"/>
      <c r="M720" s="300"/>
      <c r="N720" s="313"/>
      <c r="O720" s="300"/>
      <c r="P720" s="300"/>
      <c r="Q720" s="300"/>
      <c r="R720" s="300"/>
      <c r="S720" s="300"/>
      <c r="T720" s="300"/>
      <c r="U720" s="300"/>
      <c r="V720" s="313"/>
      <c r="W720" s="300"/>
      <c r="X720" s="313"/>
      <c r="Y720" s="300"/>
      <c r="Z720" s="300"/>
    </row>
    <row r="721" spans="1:26" ht="13.2">
      <c r="A721" s="301"/>
      <c r="B721" s="301"/>
      <c r="C721" s="301"/>
      <c r="D721" s="301"/>
      <c r="E721" s="300"/>
      <c r="F721" s="300"/>
      <c r="G721" s="300"/>
      <c r="H721" s="300"/>
      <c r="I721" s="300"/>
      <c r="J721" s="300"/>
      <c r="K721" s="300"/>
      <c r="L721" s="300"/>
      <c r="M721" s="300"/>
      <c r="N721" s="313"/>
      <c r="O721" s="300"/>
      <c r="P721" s="300"/>
      <c r="Q721" s="300"/>
      <c r="R721" s="300"/>
      <c r="S721" s="300"/>
      <c r="T721" s="300"/>
      <c r="U721" s="300"/>
      <c r="V721" s="313"/>
      <c r="W721" s="300"/>
      <c r="X721" s="313"/>
      <c r="Y721" s="300"/>
      <c r="Z721" s="300"/>
    </row>
    <row r="722" spans="1:26" ht="13.2">
      <c r="A722" s="301"/>
      <c r="B722" s="301"/>
      <c r="C722" s="301"/>
      <c r="D722" s="301"/>
      <c r="E722" s="300"/>
      <c r="F722" s="300"/>
      <c r="G722" s="300"/>
      <c r="H722" s="300"/>
      <c r="I722" s="300"/>
      <c r="J722" s="300"/>
      <c r="K722" s="300"/>
      <c r="L722" s="300"/>
      <c r="M722" s="300"/>
      <c r="N722" s="313"/>
      <c r="O722" s="300"/>
      <c r="P722" s="300"/>
      <c r="Q722" s="300"/>
      <c r="R722" s="300"/>
      <c r="S722" s="300"/>
      <c r="T722" s="300"/>
      <c r="U722" s="300"/>
      <c r="V722" s="313"/>
      <c r="W722" s="300"/>
      <c r="X722" s="313"/>
      <c r="Y722" s="300"/>
      <c r="Z722" s="300"/>
    </row>
    <row r="723" spans="1:26" ht="13.2">
      <c r="A723" s="301"/>
      <c r="B723" s="301"/>
      <c r="C723" s="301"/>
      <c r="D723" s="301"/>
      <c r="E723" s="300"/>
      <c r="F723" s="300"/>
      <c r="G723" s="300"/>
      <c r="H723" s="300"/>
      <c r="I723" s="300"/>
      <c r="J723" s="300"/>
      <c r="K723" s="300"/>
      <c r="L723" s="300"/>
      <c r="M723" s="300"/>
      <c r="N723" s="313"/>
      <c r="O723" s="300"/>
      <c r="P723" s="300"/>
      <c r="Q723" s="300"/>
      <c r="R723" s="300"/>
      <c r="S723" s="300"/>
      <c r="T723" s="300"/>
      <c r="U723" s="300"/>
      <c r="V723" s="313"/>
      <c r="W723" s="300"/>
      <c r="X723" s="313"/>
      <c r="Y723" s="300"/>
      <c r="Z723" s="300"/>
    </row>
    <row r="724" spans="1:26" ht="13.2">
      <c r="A724" s="301"/>
      <c r="B724" s="301"/>
      <c r="C724" s="301"/>
      <c r="D724" s="301"/>
      <c r="E724" s="300"/>
      <c r="F724" s="300"/>
      <c r="G724" s="300"/>
      <c r="H724" s="300"/>
      <c r="I724" s="300"/>
      <c r="J724" s="300"/>
      <c r="K724" s="300"/>
      <c r="L724" s="300"/>
      <c r="M724" s="300"/>
      <c r="N724" s="313"/>
      <c r="O724" s="300"/>
      <c r="P724" s="300"/>
      <c r="Q724" s="300"/>
      <c r="R724" s="300"/>
      <c r="S724" s="300"/>
      <c r="T724" s="300"/>
      <c r="U724" s="300"/>
      <c r="V724" s="313"/>
      <c r="W724" s="300"/>
      <c r="X724" s="313"/>
      <c r="Y724" s="300"/>
      <c r="Z724" s="300"/>
    </row>
    <row r="725" spans="1:26" ht="13.2">
      <c r="A725" s="301"/>
      <c r="B725" s="301"/>
      <c r="C725" s="301"/>
      <c r="D725" s="301"/>
      <c r="E725" s="300"/>
      <c r="F725" s="300"/>
      <c r="G725" s="300"/>
      <c r="H725" s="300"/>
      <c r="I725" s="300"/>
      <c r="J725" s="300"/>
      <c r="K725" s="300"/>
      <c r="L725" s="300"/>
      <c r="M725" s="300"/>
      <c r="N725" s="313"/>
      <c r="O725" s="300"/>
      <c r="P725" s="300"/>
      <c r="Q725" s="300"/>
      <c r="R725" s="300"/>
      <c r="S725" s="300"/>
      <c r="T725" s="300"/>
      <c r="U725" s="300"/>
      <c r="V725" s="313"/>
      <c r="W725" s="300"/>
      <c r="X725" s="313"/>
      <c r="Y725" s="300"/>
      <c r="Z725" s="300"/>
    </row>
    <row r="726" spans="1:26" ht="13.2">
      <c r="A726" s="301"/>
      <c r="B726" s="301"/>
      <c r="C726" s="301"/>
      <c r="D726" s="301"/>
      <c r="E726" s="300"/>
      <c r="F726" s="300"/>
      <c r="G726" s="300"/>
      <c r="H726" s="300"/>
      <c r="I726" s="300"/>
      <c r="J726" s="300"/>
      <c r="K726" s="300"/>
      <c r="L726" s="300"/>
      <c r="M726" s="300"/>
      <c r="N726" s="313"/>
      <c r="O726" s="300"/>
      <c r="P726" s="300"/>
      <c r="Q726" s="300"/>
      <c r="R726" s="300"/>
      <c r="S726" s="300"/>
      <c r="T726" s="300"/>
      <c r="U726" s="300"/>
      <c r="V726" s="313"/>
      <c r="W726" s="300"/>
      <c r="X726" s="313"/>
      <c r="Y726" s="300"/>
      <c r="Z726" s="300"/>
    </row>
    <row r="727" spans="1:26" ht="13.2">
      <c r="A727" s="301"/>
      <c r="B727" s="301"/>
      <c r="C727" s="301"/>
      <c r="D727" s="301"/>
      <c r="E727" s="300"/>
      <c r="F727" s="300"/>
      <c r="G727" s="300"/>
      <c r="H727" s="300"/>
      <c r="I727" s="300"/>
      <c r="J727" s="300"/>
      <c r="K727" s="300"/>
      <c r="L727" s="300"/>
      <c r="M727" s="300"/>
      <c r="N727" s="313"/>
      <c r="O727" s="300"/>
      <c r="P727" s="300"/>
      <c r="Q727" s="300"/>
      <c r="R727" s="300"/>
      <c r="S727" s="300"/>
      <c r="T727" s="300"/>
      <c r="U727" s="300"/>
      <c r="V727" s="313"/>
      <c r="W727" s="300"/>
      <c r="X727" s="313"/>
      <c r="Y727" s="300"/>
      <c r="Z727" s="300"/>
    </row>
    <row r="728" spans="1:26" ht="13.2">
      <c r="A728" s="301"/>
      <c r="B728" s="301"/>
      <c r="C728" s="301"/>
      <c r="D728" s="301"/>
      <c r="E728" s="300"/>
      <c r="F728" s="300"/>
      <c r="G728" s="300"/>
      <c r="H728" s="300"/>
      <c r="I728" s="300"/>
      <c r="J728" s="300"/>
      <c r="K728" s="300"/>
      <c r="L728" s="300"/>
      <c r="M728" s="300"/>
      <c r="N728" s="313"/>
      <c r="O728" s="300"/>
      <c r="P728" s="300"/>
      <c r="Q728" s="300"/>
      <c r="R728" s="300"/>
      <c r="S728" s="300"/>
      <c r="T728" s="300"/>
      <c r="U728" s="300"/>
      <c r="V728" s="313"/>
      <c r="W728" s="300"/>
      <c r="X728" s="313"/>
      <c r="Y728" s="300"/>
      <c r="Z728" s="300"/>
    </row>
    <row r="729" spans="1:26" ht="13.2">
      <c r="A729" s="301"/>
      <c r="B729" s="301"/>
      <c r="C729" s="301"/>
      <c r="D729" s="301"/>
      <c r="E729" s="300"/>
      <c r="F729" s="300"/>
      <c r="G729" s="300"/>
      <c r="H729" s="300"/>
      <c r="I729" s="300"/>
      <c r="J729" s="300"/>
      <c r="K729" s="300"/>
      <c r="L729" s="300"/>
      <c r="M729" s="300"/>
      <c r="N729" s="313"/>
      <c r="O729" s="300"/>
      <c r="P729" s="300"/>
      <c r="Q729" s="300"/>
      <c r="R729" s="300"/>
      <c r="S729" s="300"/>
      <c r="T729" s="300"/>
      <c r="U729" s="300"/>
      <c r="V729" s="313"/>
      <c r="W729" s="300"/>
      <c r="X729" s="313"/>
      <c r="Y729" s="300"/>
      <c r="Z729" s="300"/>
    </row>
    <row r="730" spans="1:26" ht="13.2">
      <c r="A730" s="301"/>
      <c r="B730" s="301"/>
      <c r="C730" s="301"/>
      <c r="D730" s="301"/>
      <c r="E730" s="300"/>
      <c r="F730" s="300"/>
      <c r="G730" s="300"/>
      <c r="H730" s="300"/>
      <c r="I730" s="300"/>
      <c r="J730" s="300"/>
      <c r="K730" s="300"/>
      <c r="L730" s="300"/>
      <c r="M730" s="300"/>
      <c r="N730" s="313"/>
      <c r="O730" s="300"/>
      <c r="P730" s="300"/>
      <c r="Q730" s="300"/>
      <c r="R730" s="300"/>
      <c r="S730" s="300"/>
      <c r="T730" s="300"/>
      <c r="U730" s="300"/>
      <c r="V730" s="313"/>
      <c r="W730" s="300"/>
      <c r="X730" s="313"/>
      <c r="Y730" s="300"/>
      <c r="Z730" s="300"/>
    </row>
    <row r="731" spans="1:26" ht="13.2">
      <c r="A731" s="301"/>
      <c r="B731" s="301"/>
      <c r="C731" s="301"/>
      <c r="D731" s="301"/>
      <c r="E731" s="300"/>
      <c r="F731" s="300"/>
      <c r="G731" s="300"/>
      <c r="H731" s="300"/>
      <c r="I731" s="300"/>
      <c r="J731" s="300"/>
      <c r="K731" s="300"/>
      <c r="L731" s="300"/>
      <c r="M731" s="300"/>
      <c r="N731" s="313"/>
      <c r="O731" s="300"/>
      <c r="P731" s="300"/>
      <c r="Q731" s="300"/>
      <c r="R731" s="300"/>
      <c r="S731" s="300"/>
      <c r="T731" s="300"/>
      <c r="U731" s="300"/>
      <c r="V731" s="313"/>
      <c r="W731" s="300"/>
      <c r="X731" s="313"/>
      <c r="Y731" s="300"/>
      <c r="Z731" s="300"/>
    </row>
    <row r="732" spans="1:26" ht="13.2">
      <c r="A732" s="301"/>
      <c r="B732" s="301"/>
      <c r="C732" s="301"/>
      <c r="D732" s="301"/>
      <c r="E732" s="300"/>
      <c r="F732" s="300"/>
      <c r="G732" s="300"/>
      <c r="H732" s="300"/>
      <c r="I732" s="300"/>
      <c r="J732" s="300"/>
      <c r="K732" s="300"/>
      <c r="L732" s="300"/>
      <c r="M732" s="300"/>
      <c r="N732" s="313"/>
      <c r="O732" s="300"/>
      <c r="P732" s="300"/>
      <c r="Q732" s="300"/>
      <c r="R732" s="300"/>
      <c r="S732" s="300"/>
      <c r="T732" s="300"/>
      <c r="U732" s="300"/>
      <c r="V732" s="313"/>
      <c r="W732" s="300"/>
      <c r="X732" s="313"/>
      <c r="Y732" s="300"/>
      <c r="Z732" s="300"/>
    </row>
    <row r="733" spans="1:26" ht="13.2">
      <c r="A733" s="301"/>
      <c r="B733" s="301"/>
      <c r="C733" s="301"/>
      <c r="D733" s="301"/>
      <c r="E733" s="300"/>
      <c r="F733" s="300"/>
      <c r="G733" s="300"/>
      <c r="H733" s="300"/>
      <c r="I733" s="300"/>
      <c r="J733" s="300"/>
      <c r="K733" s="300"/>
      <c r="L733" s="300"/>
      <c r="M733" s="300"/>
      <c r="N733" s="313"/>
      <c r="O733" s="300"/>
      <c r="P733" s="300"/>
      <c r="Q733" s="300"/>
      <c r="R733" s="300"/>
      <c r="S733" s="300"/>
      <c r="T733" s="300"/>
      <c r="U733" s="300"/>
      <c r="V733" s="313"/>
      <c r="W733" s="300"/>
      <c r="X733" s="313"/>
      <c r="Y733" s="300"/>
      <c r="Z733" s="300"/>
    </row>
    <row r="734" spans="1:26" ht="13.2">
      <c r="A734" s="301"/>
      <c r="B734" s="301"/>
      <c r="C734" s="301"/>
      <c r="D734" s="301"/>
      <c r="E734" s="300"/>
      <c r="F734" s="300"/>
      <c r="G734" s="300"/>
      <c r="H734" s="300"/>
      <c r="I734" s="300"/>
      <c r="J734" s="300"/>
      <c r="K734" s="300"/>
      <c r="L734" s="300"/>
      <c r="M734" s="300"/>
      <c r="N734" s="313"/>
      <c r="O734" s="300"/>
      <c r="P734" s="300"/>
      <c r="Q734" s="300"/>
      <c r="R734" s="300"/>
      <c r="S734" s="300"/>
      <c r="T734" s="300"/>
      <c r="U734" s="300"/>
      <c r="V734" s="313"/>
      <c r="W734" s="300"/>
      <c r="X734" s="313"/>
      <c r="Y734" s="300"/>
      <c r="Z734" s="300"/>
    </row>
    <row r="735" spans="1:26" ht="13.2">
      <c r="A735" s="301"/>
      <c r="B735" s="301"/>
      <c r="C735" s="301"/>
      <c r="D735" s="301"/>
      <c r="E735" s="300"/>
      <c r="F735" s="300"/>
      <c r="G735" s="300"/>
      <c r="H735" s="300"/>
      <c r="I735" s="300"/>
      <c r="J735" s="300"/>
      <c r="K735" s="300"/>
      <c r="L735" s="300"/>
      <c r="M735" s="300"/>
      <c r="N735" s="313"/>
      <c r="O735" s="300"/>
      <c r="P735" s="300"/>
      <c r="Q735" s="300"/>
      <c r="R735" s="300"/>
      <c r="S735" s="300"/>
      <c r="T735" s="300"/>
      <c r="U735" s="300"/>
      <c r="V735" s="313"/>
      <c r="W735" s="300"/>
      <c r="X735" s="313"/>
      <c r="Y735" s="300"/>
      <c r="Z735" s="300"/>
    </row>
    <row r="736" spans="1:26" ht="13.2">
      <c r="A736" s="301"/>
      <c r="B736" s="301"/>
      <c r="C736" s="301"/>
      <c r="D736" s="301"/>
      <c r="E736" s="300"/>
      <c r="F736" s="300"/>
      <c r="G736" s="300"/>
      <c r="H736" s="300"/>
      <c r="I736" s="300"/>
      <c r="J736" s="300"/>
      <c r="K736" s="300"/>
      <c r="L736" s="300"/>
      <c r="M736" s="300"/>
      <c r="N736" s="313"/>
      <c r="O736" s="300"/>
      <c r="P736" s="300"/>
      <c r="Q736" s="300"/>
      <c r="R736" s="300"/>
      <c r="S736" s="300"/>
      <c r="T736" s="300"/>
      <c r="U736" s="300"/>
      <c r="V736" s="313"/>
      <c r="W736" s="300"/>
      <c r="X736" s="313"/>
      <c r="Y736" s="300"/>
      <c r="Z736" s="300"/>
    </row>
    <row r="737" spans="1:26" ht="13.2">
      <c r="A737" s="301"/>
      <c r="B737" s="301"/>
      <c r="C737" s="301"/>
      <c r="D737" s="301"/>
      <c r="E737" s="300"/>
      <c r="F737" s="300"/>
      <c r="G737" s="300"/>
      <c r="H737" s="300"/>
      <c r="I737" s="300"/>
      <c r="J737" s="300"/>
      <c r="K737" s="300"/>
      <c r="L737" s="300"/>
      <c r="M737" s="300"/>
      <c r="N737" s="313"/>
      <c r="O737" s="300"/>
      <c r="P737" s="300"/>
      <c r="Q737" s="300"/>
      <c r="R737" s="300"/>
      <c r="S737" s="300"/>
      <c r="T737" s="300"/>
      <c r="U737" s="300"/>
      <c r="V737" s="313"/>
      <c r="W737" s="300"/>
      <c r="X737" s="313"/>
      <c r="Y737" s="300"/>
      <c r="Z737" s="300"/>
    </row>
    <row r="738" spans="1:26" ht="13.2">
      <c r="A738" s="301"/>
      <c r="B738" s="301"/>
      <c r="C738" s="301"/>
      <c r="D738" s="301"/>
      <c r="E738" s="300"/>
      <c r="F738" s="300"/>
      <c r="G738" s="300"/>
      <c r="H738" s="300"/>
      <c r="I738" s="300"/>
      <c r="J738" s="300"/>
      <c r="K738" s="300"/>
      <c r="L738" s="300"/>
      <c r="M738" s="300"/>
      <c r="N738" s="313"/>
      <c r="O738" s="300"/>
      <c r="P738" s="300"/>
      <c r="Q738" s="300"/>
      <c r="R738" s="300"/>
      <c r="S738" s="300"/>
      <c r="T738" s="300"/>
      <c r="U738" s="300"/>
      <c r="V738" s="313"/>
      <c r="W738" s="300"/>
      <c r="X738" s="313"/>
      <c r="Y738" s="300"/>
      <c r="Z738" s="300"/>
    </row>
    <row r="739" spans="1:26" ht="13.2">
      <c r="A739" s="301"/>
      <c r="B739" s="301"/>
      <c r="C739" s="301"/>
      <c r="D739" s="301"/>
      <c r="E739" s="300"/>
      <c r="F739" s="300"/>
      <c r="G739" s="300"/>
      <c r="H739" s="300"/>
      <c r="I739" s="300"/>
      <c r="J739" s="300"/>
      <c r="K739" s="300"/>
      <c r="L739" s="300"/>
      <c r="M739" s="300"/>
      <c r="N739" s="313"/>
      <c r="O739" s="300"/>
      <c r="P739" s="300"/>
      <c r="Q739" s="300"/>
      <c r="R739" s="300"/>
      <c r="S739" s="300"/>
      <c r="T739" s="300"/>
      <c r="U739" s="300"/>
      <c r="V739" s="313"/>
      <c r="W739" s="300"/>
      <c r="X739" s="313"/>
      <c r="Y739" s="300"/>
      <c r="Z739" s="300"/>
    </row>
    <row r="740" spans="1:26" ht="13.2">
      <c r="A740" s="301"/>
      <c r="B740" s="301"/>
      <c r="C740" s="301"/>
      <c r="D740" s="301"/>
      <c r="E740" s="300"/>
      <c r="F740" s="300"/>
      <c r="G740" s="300"/>
      <c r="H740" s="300"/>
      <c r="I740" s="300"/>
      <c r="J740" s="300"/>
      <c r="K740" s="300"/>
      <c r="L740" s="300"/>
      <c r="M740" s="300"/>
      <c r="N740" s="313"/>
      <c r="O740" s="300"/>
      <c r="P740" s="300"/>
      <c r="Q740" s="300"/>
      <c r="R740" s="300"/>
      <c r="S740" s="300"/>
      <c r="T740" s="300"/>
      <c r="U740" s="300"/>
      <c r="V740" s="313"/>
      <c r="W740" s="300"/>
      <c r="X740" s="313"/>
      <c r="Y740" s="300"/>
      <c r="Z740" s="300"/>
    </row>
    <row r="741" spans="1:26" ht="13.2">
      <c r="A741" s="301"/>
      <c r="B741" s="301"/>
      <c r="C741" s="301"/>
      <c r="D741" s="301"/>
      <c r="E741" s="300"/>
      <c r="F741" s="300"/>
      <c r="G741" s="300"/>
      <c r="H741" s="300"/>
      <c r="I741" s="300"/>
      <c r="J741" s="300"/>
      <c r="K741" s="300"/>
      <c r="L741" s="300"/>
      <c r="M741" s="300"/>
      <c r="N741" s="313"/>
      <c r="O741" s="300"/>
      <c r="P741" s="300"/>
      <c r="Q741" s="300"/>
      <c r="R741" s="300"/>
      <c r="S741" s="300"/>
      <c r="T741" s="300"/>
      <c r="U741" s="300"/>
      <c r="V741" s="313"/>
      <c r="W741" s="300"/>
      <c r="X741" s="313"/>
      <c r="Y741" s="300"/>
      <c r="Z741" s="300"/>
    </row>
    <row r="742" spans="1:26" ht="13.2">
      <c r="A742" s="301"/>
      <c r="B742" s="301"/>
      <c r="C742" s="301"/>
      <c r="D742" s="301"/>
      <c r="E742" s="300"/>
      <c r="F742" s="300"/>
      <c r="G742" s="300"/>
      <c r="H742" s="300"/>
      <c r="I742" s="300"/>
      <c r="J742" s="300"/>
      <c r="K742" s="300"/>
      <c r="L742" s="300"/>
      <c r="M742" s="300"/>
      <c r="N742" s="313"/>
      <c r="O742" s="300"/>
      <c r="P742" s="300"/>
      <c r="Q742" s="300"/>
      <c r="R742" s="300"/>
      <c r="S742" s="300"/>
      <c r="T742" s="300"/>
      <c r="U742" s="300"/>
      <c r="V742" s="313"/>
      <c r="W742" s="300"/>
      <c r="X742" s="313"/>
      <c r="Y742" s="300"/>
      <c r="Z742" s="300"/>
    </row>
    <row r="743" spans="1:26" ht="13.2">
      <c r="A743" s="301"/>
      <c r="B743" s="301"/>
      <c r="C743" s="301"/>
      <c r="D743" s="301"/>
      <c r="E743" s="300"/>
      <c r="F743" s="300"/>
      <c r="G743" s="300"/>
      <c r="H743" s="300"/>
      <c r="I743" s="300"/>
      <c r="J743" s="300"/>
      <c r="K743" s="300"/>
      <c r="L743" s="300"/>
      <c r="M743" s="300"/>
      <c r="N743" s="313"/>
      <c r="O743" s="300"/>
      <c r="P743" s="300"/>
      <c r="Q743" s="300"/>
      <c r="R743" s="300"/>
      <c r="S743" s="300"/>
      <c r="T743" s="300"/>
      <c r="U743" s="300"/>
      <c r="V743" s="313"/>
      <c r="W743" s="300"/>
      <c r="X743" s="313"/>
      <c r="Y743" s="300"/>
      <c r="Z743" s="300"/>
    </row>
    <row r="744" spans="1:26" ht="13.2">
      <c r="A744" s="301"/>
      <c r="B744" s="301"/>
      <c r="C744" s="301"/>
      <c r="D744" s="301"/>
      <c r="E744" s="300"/>
      <c r="F744" s="300"/>
      <c r="G744" s="300"/>
      <c r="H744" s="300"/>
      <c r="I744" s="300"/>
      <c r="J744" s="300"/>
      <c r="K744" s="300"/>
      <c r="L744" s="300"/>
      <c r="M744" s="300"/>
      <c r="N744" s="313"/>
      <c r="O744" s="300"/>
      <c r="P744" s="300"/>
      <c r="Q744" s="300"/>
      <c r="R744" s="300"/>
      <c r="S744" s="300"/>
      <c r="T744" s="300"/>
      <c r="U744" s="300"/>
      <c r="V744" s="313"/>
      <c r="W744" s="300"/>
      <c r="X744" s="313"/>
      <c r="Y744" s="300"/>
      <c r="Z744" s="300"/>
    </row>
    <row r="745" spans="1:26" ht="13.2">
      <c r="A745" s="301"/>
      <c r="B745" s="301"/>
      <c r="C745" s="301"/>
      <c r="D745" s="301"/>
      <c r="E745" s="300"/>
      <c r="F745" s="300"/>
      <c r="G745" s="300"/>
      <c r="H745" s="300"/>
      <c r="I745" s="300"/>
      <c r="J745" s="300"/>
      <c r="K745" s="300"/>
      <c r="L745" s="300"/>
      <c r="M745" s="300"/>
      <c r="N745" s="313"/>
      <c r="O745" s="300"/>
      <c r="P745" s="300"/>
      <c r="Q745" s="300"/>
      <c r="R745" s="300"/>
      <c r="S745" s="300"/>
      <c r="T745" s="300"/>
      <c r="U745" s="300"/>
      <c r="V745" s="313"/>
      <c r="W745" s="300"/>
      <c r="X745" s="313"/>
      <c r="Y745" s="300"/>
      <c r="Z745" s="300"/>
    </row>
    <row r="746" spans="1:26" ht="13.2">
      <c r="A746" s="301"/>
      <c r="B746" s="301"/>
      <c r="C746" s="301"/>
      <c r="D746" s="301"/>
      <c r="E746" s="300"/>
      <c r="F746" s="300"/>
      <c r="G746" s="300"/>
      <c r="H746" s="300"/>
      <c r="I746" s="300"/>
      <c r="J746" s="300"/>
      <c r="K746" s="300"/>
      <c r="L746" s="300"/>
      <c r="M746" s="300"/>
      <c r="N746" s="313"/>
      <c r="O746" s="300"/>
      <c r="P746" s="300"/>
      <c r="Q746" s="300"/>
      <c r="R746" s="300"/>
      <c r="S746" s="300"/>
      <c r="T746" s="300"/>
      <c r="U746" s="300"/>
      <c r="V746" s="313"/>
      <c r="W746" s="300"/>
      <c r="X746" s="313"/>
      <c r="Y746" s="300"/>
      <c r="Z746" s="300"/>
    </row>
    <row r="747" spans="1:26" ht="13.2">
      <c r="A747" s="301"/>
      <c r="B747" s="301"/>
      <c r="C747" s="301"/>
      <c r="D747" s="301"/>
      <c r="E747" s="300"/>
      <c r="F747" s="300"/>
      <c r="G747" s="300"/>
      <c r="H747" s="300"/>
      <c r="I747" s="300"/>
      <c r="J747" s="300"/>
      <c r="K747" s="300"/>
      <c r="L747" s="300"/>
      <c r="M747" s="300"/>
      <c r="N747" s="313"/>
      <c r="O747" s="300"/>
      <c r="P747" s="300"/>
      <c r="Q747" s="300"/>
      <c r="R747" s="300"/>
      <c r="S747" s="300"/>
      <c r="T747" s="300"/>
      <c r="U747" s="300"/>
      <c r="V747" s="313"/>
      <c r="W747" s="300"/>
      <c r="X747" s="313"/>
      <c r="Y747" s="300"/>
      <c r="Z747" s="300"/>
    </row>
    <row r="748" spans="1:26" ht="13.2">
      <c r="A748" s="301"/>
      <c r="B748" s="301"/>
      <c r="C748" s="301"/>
      <c r="D748" s="301"/>
      <c r="E748" s="300"/>
      <c r="F748" s="300"/>
      <c r="G748" s="300"/>
      <c r="H748" s="300"/>
      <c r="I748" s="300"/>
      <c r="J748" s="300"/>
      <c r="K748" s="300"/>
      <c r="L748" s="300"/>
      <c r="M748" s="300"/>
      <c r="N748" s="313"/>
      <c r="O748" s="300"/>
      <c r="P748" s="300"/>
      <c r="Q748" s="300"/>
      <c r="R748" s="300"/>
      <c r="S748" s="300"/>
      <c r="T748" s="300"/>
      <c r="U748" s="300"/>
      <c r="V748" s="313"/>
      <c r="W748" s="300"/>
      <c r="X748" s="313"/>
      <c r="Y748" s="300"/>
      <c r="Z748" s="300"/>
    </row>
    <row r="749" spans="1:26" ht="13.2">
      <c r="A749" s="301"/>
      <c r="B749" s="301"/>
      <c r="C749" s="301"/>
      <c r="D749" s="301"/>
      <c r="E749" s="300"/>
      <c r="F749" s="300"/>
      <c r="G749" s="300"/>
      <c r="H749" s="300"/>
      <c r="I749" s="300"/>
      <c r="J749" s="300"/>
      <c r="K749" s="300"/>
      <c r="L749" s="300"/>
      <c r="M749" s="300"/>
      <c r="N749" s="313"/>
      <c r="O749" s="300"/>
      <c r="P749" s="300"/>
      <c r="Q749" s="300"/>
      <c r="R749" s="300"/>
      <c r="S749" s="300"/>
      <c r="T749" s="300"/>
      <c r="U749" s="300"/>
      <c r="V749" s="313"/>
      <c r="W749" s="300"/>
      <c r="X749" s="313"/>
      <c r="Y749" s="300"/>
      <c r="Z749" s="300"/>
    </row>
    <row r="750" spans="1:26" ht="13.2">
      <c r="A750" s="301"/>
      <c r="B750" s="301"/>
      <c r="C750" s="301"/>
      <c r="D750" s="301"/>
      <c r="E750" s="300"/>
      <c r="F750" s="300"/>
      <c r="G750" s="300"/>
      <c r="H750" s="300"/>
      <c r="I750" s="300"/>
      <c r="J750" s="300"/>
      <c r="K750" s="300"/>
      <c r="L750" s="300"/>
      <c r="M750" s="300"/>
      <c r="N750" s="313"/>
      <c r="O750" s="300"/>
      <c r="P750" s="300"/>
      <c r="Q750" s="300"/>
      <c r="R750" s="300"/>
      <c r="S750" s="300"/>
      <c r="T750" s="300"/>
      <c r="U750" s="300"/>
      <c r="V750" s="313"/>
      <c r="W750" s="300"/>
      <c r="X750" s="313"/>
      <c r="Y750" s="300"/>
      <c r="Z750" s="300"/>
    </row>
    <row r="751" spans="1:26" ht="13.2">
      <c r="A751" s="301"/>
      <c r="B751" s="301"/>
      <c r="C751" s="301"/>
      <c r="D751" s="301"/>
      <c r="E751" s="300"/>
      <c r="F751" s="300"/>
      <c r="G751" s="300"/>
      <c r="H751" s="300"/>
      <c r="I751" s="300"/>
      <c r="J751" s="300"/>
      <c r="K751" s="300"/>
      <c r="L751" s="300"/>
      <c r="M751" s="300"/>
      <c r="N751" s="313"/>
      <c r="O751" s="300"/>
      <c r="P751" s="300"/>
      <c r="Q751" s="300"/>
      <c r="R751" s="300"/>
      <c r="S751" s="300"/>
      <c r="T751" s="300"/>
      <c r="U751" s="300"/>
      <c r="V751" s="313"/>
      <c r="W751" s="300"/>
      <c r="X751" s="313"/>
      <c r="Y751" s="300"/>
      <c r="Z751" s="300"/>
    </row>
    <row r="752" spans="1:26" ht="13.2">
      <c r="A752" s="301"/>
      <c r="B752" s="301"/>
      <c r="C752" s="301"/>
      <c r="D752" s="301"/>
      <c r="E752" s="300"/>
      <c r="F752" s="300"/>
      <c r="G752" s="300"/>
      <c r="H752" s="300"/>
      <c r="I752" s="300"/>
      <c r="J752" s="300"/>
      <c r="K752" s="300"/>
      <c r="L752" s="300"/>
      <c r="M752" s="300"/>
      <c r="N752" s="313"/>
      <c r="O752" s="300"/>
      <c r="P752" s="300"/>
      <c r="Q752" s="300"/>
      <c r="R752" s="300"/>
      <c r="S752" s="300"/>
      <c r="T752" s="300"/>
      <c r="U752" s="300"/>
      <c r="V752" s="313"/>
      <c r="W752" s="300"/>
      <c r="X752" s="313"/>
      <c r="Y752" s="300"/>
      <c r="Z752" s="300"/>
    </row>
    <row r="753" spans="1:26" ht="13.2">
      <c r="A753" s="301"/>
      <c r="B753" s="301"/>
      <c r="C753" s="301"/>
      <c r="D753" s="301"/>
      <c r="E753" s="300"/>
      <c r="F753" s="300"/>
      <c r="G753" s="300"/>
      <c r="H753" s="300"/>
      <c r="I753" s="300"/>
      <c r="J753" s="300"/>
      <c r="K753" s="300"/>
      <c r="L753" s="300"/>
      <c r="M753" s="300"/>
      <c r="N753" s="313"/>
      <c r="O753" s="300"/>
      <c r="P753" s="300"/>
      <c r="Q753" s="300"/>
      <c r="R753" s="300"/>
      <c r="S753" s="300"/>
      <c r="T753" s="300"/>
      <c r="U753" s="300"/>
      <c r="V753" s="313"/>
      <c r="W753" s="300"/>
      <c r="X753" s="313"/>
      <c r="Y753" s="300"/>
      <c r="Z753" s="300"/>
    </row>
    <row r="754" spans="1:26" ht="13.2">
      <c r="A754" s="301"/>
      <c r="B754" s="301"/>
      <c r="C754" s="301"/>
      <c r="D754" s="301"/>
      <c r="E754" s="300"/>
      <c r="F754" s="300"/>
      <c r="G754" s="300"/>
      <c r="H754" s="300"/>
      <c r="I754" s="300"/>
      <c r="J754" s="300"/>
      <c r="K754" s="300"/>
      <c r="L754" s="300"/>
      <c r="M754" s="300"/>
      <c r="N754" s="313"/>
      <c r="O754" s="300"/>
      <c r="P754" s="300"/>
      <c r="Q754" s="300"/>
      <c r="R754" s="300"/>
      <c r="S754" s="300"/>
      <c r="T754" s="300"/>
      <c r="U754" s="300"/>
      <c r="V754" s="313"/>
      <c r="W754" s="300"/>
      <c r="X754" s="313"/>
      <c r="Y754" s="300"/>
      <c r="Z754" s="300"/>
    </row>
    <row r="755" spans="1:26" ht="13.2">
      <c r="A755" s="301"/>
      <c r="B755" s="301"/>
      <c r="C755" s="301"/>
      <c r="D755" s="301"/>
      <c r="E755" s="300"/>
      <c r="F755" s="300"/>
      <c r="G755" s="300"/>
      <c r="H755" s="300"/>
      <c r="I755" s="300"/>
      <c r="J755" s="300"/>
      <c r="K755" s="300"/>
      <c r="L755" s="300"/>
      <c r="M755" s="300"/>
      <c r="N755" s="313"/>
      <c r="O755" s="300"/>
      <c r="P755" s="300"/>
      <c r="Q755" s="300"/>
      <c r="R755" s="300"/>
      <c r="S755" s="300"/>
      <c r="T755" s="300"/>
      <c r="U755" s="300"/>
      <c r="V755" s="313"/>
      <c r="W755" s="300"/>
      <c r="X755" s="313"/>
      <c r="Y755" s="300"/>
      <c r="Z755" s="300"/>
    </row>
    <row r="756" spans="1:26" ht="13.2">
      <c r="A756" s="301"/>
      <c r="B756" s="301"/>
      <c r="C756" s="301"/>
      <c r="D756" s="301"/>
      <c r="E756" s="300"/>
      <c r="F756" s="300"/>
      <c r="G756" s="300"/>
      <c r="H756" s="300"/>
      <c r="I756" s="300"/>
      <c r="J756" s="300"/>
      <c r="K756" s="300"/>
      <c r="L756" s="300"/>
      <c r="M756" s="300"/>
      <c r="N756" s="313"/>
      <c r="O756" s="300"/>
      <c r="P756" s="300"/>
      <c r="Q756" s="300"/>
      <c r="R756" s="300"/>
      <c r="S756" s="300"/>
      <c r="T756" s="300"/>
      <c r="U756" s="300"/>
      <c r="V756" s="313"/>
      <c r="W756" s="300"/>
      <c r="X756" s="313"/>
      <c r="Y756" s="300"/>
      <c r="Z756" s="300"/>
    </row>
    <row r="757" spans="1:26" ht="13.2">
      <c r="A757" s="301"/>
      <c r="B757" s="301"/>
      <c r="C757" s="301"/>
      <c r="D757" s="301"/>
      <c r="E757" s="300"/>
      <c r="F757" s="300"/>
      <c r="G757" s="300"/>
      <c r="H757" s="300"/>
      <c r="I757" s="300"/>
      <c r="J757" s="300"/>
      <c r="K757" s="300"/>
      <c r="L757" s="300"/>
      <c r="M757" s="300"/>
      <c r="N757" s="313"/>
      <c r="O757" s="300"/>
      <c r="P757" s="300"/>
      <c r="Q757" s="300"/>
      <c r="R757" s="300"/>
      <c r="S757" s="300"/>
      <c r="T757" s="300"/>
      <c r="U757" s="300"/>
      <c r="V757" s="313"/>
      <c r="W757" s="300"/>
      <c r="X757" s="313"/>
      <c r="Y757" s="300"/>
      <c r="Z757" s="300"/>
    </row>
    <row r="758" spans="1:26" ht="13.2">
      <c r="A758" s="301"/>
      <c r="B758" s="301"/>
      <c r="C758" s="301"/>
      <c r="D758" s="301"/>
      <c r="E758" s="300"/>
      <c r="F758" s="300"/>
      <c r="G758" s="300"/>
      <c r="H758" s="300"/>
      <c r="I758" s="300"/>
      <c r="J758" s="300"/>
      <c r="K758" s="300"/>
      <c r="L758" s="300"/>
      <c r="M758" s="300"/>
      <c r="N758" s="313"/>
      <c r="O758" s="300"/>
      <c r="P758" s="300"/>
      <c r="Q758" s="300"/>
      <c r="R758" s="300"/>
      <c r="S758" s="300"/>
      <c r="T758" s="300"/>
      <c r="U758" s="300"/>
      <c r="V758" s="313"/>
      <c r="W758" s="300"/>
      <c r="X758" s="313"/>
      <c r="Y758" s="300"/>
      <c r="Z758" s="300"/>
    </row>
    <row r="759" spans="1:26" ht="13.2">
      <c r="A759" s="301"/>
      <c r="B759" s="301"/>
      <c r="C759" s="301"/>
      <c r="D759" s="301"/>
      <c r="E759" s="300"/>
      <c r="F759" s="300"/>
      <c r="G759" s="300"/>
      <c r="H759" s="300"/>
      <c r="I759" s="300"/>
      <c r="J759" s="300"/>
      <c r="K759" s="300"/>
      <c r="L759" s="300"/>
      <c r="M759" s="300"/>
      <c r="N759" s="313"/>
      <c r="O759" s="300"/>
      <c r="P759" s="300"/>
      <c r="Q759" s="300"/>
      <c r="R759" s="300"/>
      <c r="S759" s="300"/>
      <c r="T759" s="300"/>
      <c r="U759" s="300"/>
      <c r="V759" s="313"/>
      <c r="W759" s="300"/>
      <c r="X759" s="313"/>
      <c r="Y759" s="300"/>
      <c r="Z759" s="300"/>
    </row>
    <row r="760" spans="1:26" ht="13.2">
      <c r="A760" s="301"/>
      <c r="B760" s="301"/>
      <c r="C760" s="301"/>
      <c r="D760" s="301"/>
      <c r="E760" s="300"/>
      <c r="F760" s="300"/>
      <c r="G760" s="300"/>
      <c r="H760" s="300"/>
      <c r="I760" s="300"/>
      <c r="J760" s="300"/>
      <c r="K760" s="300"/>
      <c r="L760" s="300"/>
      <c r="M760" s="300"/>
      <c r="N760" s="313"/>
      <c r="O760" s="300"/>
      <c r="P760" s="300"/>
      <c r="Q760" s="300"/>
      <c r="R760" s="300"/>
      <c r="S760" s="300"/>
      <c r="T760" s="300"/>
      <c r="U760" s="300"/>
      <c r="V760" s="313"/>
      <c r="W760" s="300"/>
      <c r="X760" s="313"/>
      <c r="Y760" s="300"/>
      <c r="Z760" s="300"/>
    </row>
    <row r="761" spans="1:26" ht="13.2">
      <c r="A761" s="301"/>
      <c r="B761" s="301"/>
      <c r="C761" s="301"/>
      <c r="D761" s="301"/>
      <c r="E761" s="300"/>
      <c r="F761" s="300"/>
      <c r="G761" s="300"/>
      <c r="H761" s="300"/>
      <c r="I761" s="300"/>
      <c r="J761" s="300"/>
      <c r="K761" s="300"/>
      <c r="L761" s="300"/>
      <c r="M761" s="300"/>
      <c r="N761" s="313"/>
      <c r="O761" s="300"/>
      <c r="P761" s="300"/>
      <c r="Q761" s="300"/>
      <c r="R761" s="300"/>
      <c r="S761" s="300"/>
      <c r="T761" s="300"/>
      <c r="U761" s="300"/>
      <c r="V761" s="313"/>
      <c r="W761" s="300"/>
      <c r="X761" s="313"/>
      <c r="Y761" s="300"/>
      <c r="Z761" s="300"/>
    </row>
    <row r="762" spans="1:26" ht="13.2">
      <c r="A762" s="301"/>
      <c r="B762" s="301"/>
      <c r="C762" s="301"/>
      <c r="D762" s="301"/>
      <c r="E762" s="300"/>
      <c r="F762" s="300"/>
      <c r="G762" s="300"/>
      <c r="H762" s="300"/>
      <c r="I762" s="300"/>
      <c r="J762" s="300"/>
      <c r="K762" s="300"/>
      <c r="L762" s="300"/>
      <c r="M762" s="300"/>
      <c r="N762" s="313"/>
      <c r="O762" s="300"/>
      <c r="P762" s="300"/>
      <c r="Q762" s="300"/>
      <c r="R762" s="300"/>
      <c r="S762" s="300"/>
      <c r="T762" s="300"/>
      <c r="U762" s="300"/>
      <c r="V762" s="313"/>
      <c r="W762" s="300"/>
      <c r="X762" s="313"/>
      <c r="Y762" s="300"/>
      <c r="Z762" s="300"/>
    </row>
    <row r="763" spans="1:26" ht="13.2">
      <c r="A763" s="301"/>
      <c r="B763" s="301"/>
      <c r="C763" s="301"/>
      <c r="D763" s="301"/>
      <c r="E763" s="300"/>
      <c r="F763" s="300"/>
      <c r="G763" s="300"/>
      <c r="H763" s="300"/>
      <c r="I763" s="300"/>
      <c r="J763" s="300"/>
      <c r="K763" s="300"/>
      <c r="L763" s="300"/>
      <c r="M763" s="300"/>
      <c r="N763" s="313"/>
      <c r="O763" s="300"/>
      <c r="P763" s="300"/>
      <c r="Q763" s="300"/>
      <c r="R763" s="300"/>
      <c r="S763" s="300"/>
      <c r="T763" s="300"/>
      <c r="U763" s="300"/>
      <c r="V763" s="313"/>
      <c r="W763" s="300"/>
      <c r="X763" s="313"/>
      <c r="Y763" s="300"/>
      <c r="Z763" s="300"/>
    </row>
    <row r="764" spans="1:26" ht="13.2">
      <c r="A764" s="301"/>
      <c r="B764" s="301"/>
      <c r="C764" s="301"/>
      <c r="D764" s="301"/>
      <c r="E764" s="300"/>
      <c r="F764" s="300"/>
      <c r="G764" s="300"/>
      <c r="H764" s="300"/>
      <c r="I764" s="300"/>
      <c r="J764" s="300"/>
      <c r="K764" s="300"/>
      <c r="L764" s="300"/>
      <c r="M764" s="300"/>
      <c r="N764" s="313"/>
      <c r="O764" s="300"/>
      <c r="P764" s="300"/>
      <c r="Q764" s="300"/>
      <c r="R764" s="300"/>
      <c r="S764" s="300"/>
      <c r="T764" s="300"/>
      <c r="U764" s="300"/>
      <c r="V764" s="313"/>
      <c r="W764" s="300"/>
      <c r="X764" s="313"/>
      <c r="Y764" s="300"/>
      <c r="Z764" s="300"/>
    </row>
    <row r="765" spans="1:26" ht="13.2">
      <c r="A765" s="301"/>
      <c r="B765" s="301"/>
      <c r="C765" s="301"/>
      <c r="D765" s="301"/>
      <c r="E765" s="300"/>
      <c r="F765" s="300"/>
      <c r="G765" s="300"/>
      <c r="H765" s="300"/>
      <c r="I765" s="300"/>
      <c r="J765" s="300"/>
      <c r="K765" s="300"/>
      <c r="L765" s="300"/>
      <c r="M765" s="300"/>
      <c r="N765" s="313"/>
      <c r="O765" s="300"/>
      <c r="P765" s="300"/>
      <c r="Q765" s="300"/>
      <c r="R765" s="300"/>
      <c r="S765" s="300"/>
      <c r="T765" s="300"/>
      <c r="U765" s="300"/>
      <c r="V765" s="313"/>
      <c r="W765" s="300"/>
      <c r="X765" s="313"/>
      <c r="Y765" s="300"/>
      <c r="Z765" s="300"/>
    </row>
    <row r="766" spans="1:26" ht="13.2">
      <c r="A766" s="301"/>
      <c r="B766" s="301"/>
      <c r="C766" s="301"/>
      <c r="D766" s="301"/>
      <c r="E766" s="300"/>
      <c r="F766" s="300"/>
      <c r="G766" s="300"/>
      <c r="H766" s="300"/>
      <c r="I766" s="300"/>
      <c r="J766" s="300"/>
      <c r="K766" s="300"/>
      <c r="L766" s="300"/>
      <c r="M766" s="300"/>
      <c r="N766" s="313"/>
      <c r="O766" s="300"/>
      <c r="P766" s="300"/>
      <c r="Q766" s="300"/>
      <c r="R766" s="300"/>
      <c r="S766" s="300"/>
      <c r="T766" s="300"/>
      <c r="U766" s="300"/>
      <c r="V766" s="313"/>
      <c r="W766" s="300"/>
      <c r="X766" s="313"/>
      <c r="Y766" s="300"/>
      <c r="Z766" s="300"/>
    </row>
    <row r="767" spans="1:26" ht="13.2">
      <c r="A767" s="301"/>
      <c r="B767" s="301"/>
      <c r="C767" s="301"/>
      <c r="D767" s="301"/>
      <c r="E767" s="300"/>
      <c r="F767" s="300"/>
      <c r="G767" s="300"/>
      <c r="H767" s="300"/>
      <c r="I767" s="300"/>
      <c r="J767" s="300"/>
      <c r="K767" s="300"/>
      <c r="L767" s="300"/>
      <c r="M767" s="300"/>
      <c r="N767" s="313"/>
      <c r="O767" s="300"/>
      <c r="P767" s="300"/>
      <c r="Q767" s="300"/>
      <c r="R767" s="300"/>
      <c r="S767" s="300"/>
      <c r="T767" s="300"/>
      <c r="U767" s="300"/>
      <c r="V767" s="313"/>
      <c r="W767" s="300"/>
      <c r="X767" s="313"/>
      <c r="Y767" s="300"/>
      <c r="Z767" s="300"/>
    </row>
    <row r="768" spans="1:26" ht="13.2">
      <c r="A768" s="301"/>
      <c r="B768" s="301"/>
      <c r="C768" s="301"/>
      <c r="D768" s="301"/>
      <c r="E768" s="300"/>
      <c r="F768" s="300"/>
      <c r="G768" s="300"/>
      <c r="H768" s="300"/>
      <c r="I768" s="300"/>
      <c r="J768" s="300"/>
      <c r="K768" s="300"/>
      <c r="L768" s="300"/>
      <c r="M768" s="300"/>
      <c r="N768" s="313"/>
      <c r="O768" s="300"/>
      <c r="P768" s="300"/>
      <c r="Q768" s="300"/>
      <c r="R768" s="300"/>
      <c r="S768" s="300"/>
      <c r="T768" s="300"/>
      <c r="U768" s="300"/>
      <c r="V768" s="313"/>
      <c r="W768" s="300"/>
      <c r="X768" s="313"/>
      <c r="Y768" s="300"/>
      <c r="Z768" s="300"/>
    </row>
    <row r="769" spans="1:26" ht="13.2">
      <c r="A769" s="301"/>
      <c r="B769" s="301"/>
      <c r="C769" s="301"/>
      <c r="D769" s="301"/>
      <c r="E769" s="300"/>
      <c r="F769" s="300"/>
      <c r="G769" s="300"/>
      <c r="H769" s="300"/>
      <c r="I769" s="300"/>
      <c r="J769" s="300"/>
      <c r="K769" s="300"/>
      <c r="L769" s="300"/>
      <c r="M769" s="300"/>
      <c r="N769" s="313"/>
      <c r="O769" s="300"/>
      <c r="P769" s="300"/>
      <c r="Q769" s="300"/>
      <c r="R769" s="300"/>
      <c r="S769" s="300"/>
      <c r="T769" s="300"/>
      <c r="U769" s="300"/>
      <c r="V769" s="313"/>
      <c r="W769" s="300"/>
      <c r="X769" s="313"/>
      <c r="Y769" s="300"/>
      <c r="Z769" s="300"/>
    </row>
    <row r="770" spans="1:26" ht="13.2">
      <c r="A770" s="301"/>
      <c r="B770" s="301"/>
      <c r="C770" s="301"/>
      <c r="D770" s="301"/>
      <c r="E770" s="300"/>
      <c r="F770" s="300"/>
      <c r="G770" s="300"/>
      <c r="H770" s="300"/>
      <c r="I770" s="300"/>
      <c r="J770" s="300"/>
      <c r="K770" s="300"/>
      <c r="L770" s="300"/>
      <c r="M770" s="300"/>
      <c r="N770" s="313"/>
      <c r="O770" s="300"/>
      <c r="P770" s="300"/>
      <c r="Q770" s="300"/>
      <c r="R770" s="300"/>
      <c r="S770" s="300"/>
      <c r="T770" s="300"/>
      <c r="U770" s="300"/>
      <c r="V770" s="313"/>
      <c r="W770" s="300"/>
      <c r="X770" s="313"/>
      <c r="Y770" s="300"/>
      <c r="Z770" s="300"/>
    </row>
    <row r="771" spans="1:26" ht="13.2">
      <c r="A771" s="301"/>
      <c r="B771" s="301"/>
      <c r="C771" s="301"/>
      <c r="D771" s="301"/>
      <c r="E771" s="300"/>
      <c r="F771" s="300"/>
      <c r="G771" s="300"/>
      <c r="H771" s="300"/>
      <c r="I771" s="300"/>
      <c r="J771" s="300"/>
      <c r="K771" s="300"/>
      <c r="L771" s="300"/>
      <c r="M771" s="300"/>
      <c r="N771" s="313"/>
      <c r="O771" s="300"/>
      <c r="P771" s="300"/>
      <c r="Q771" s="300"/>
      <c r="R771" s="300"/>
      <c r="S771" s="300"/>
      <c r="T771" s="300"/>
      <c r="U771" s="300"/>
      <c r="V771" s="313"/>
      <c r="W771" s="300"/>
      <c r="X771" s="313"/>
      <c r="Y771" s="300"/>
      <c r="Z771" s="300"/>
    </row>
    <row r="772" spans="1:26" ht="13.2">
      <c r="A772" s="301"/>
      <c r="B772" s="301"/>
      <c r="C772" s="301"/>
      <c r="D772" s="301"/>
      <c r="E772" s="300"/>
      <c r="F772" s="300"/>
      <c r="G772" s="300"/>
      <c r="H772" s="300"/>
      <c r="I772" s="300"/>
      <c r="J772" s="300"/>
      <c r="K772" s="300"/>
      <c r="L772" s="300"/>
      <c r="M772" s="300"/>
      <c r="N772" s="313"/>
      <c r="O772" s="300"/>
      <c r="P772" s="300"/>
      <c r="Q772" s="300"/>
      <c r="R772" s="300"/>
      <c r="S772" s="300"/>
      <c r="T772" s="300"/>
      <c r="U772" s="300"/>
      <c r="V772" s="313"/>
      <c r="W772" s="300"/>
      <c r="X772" s="313"/>
      <c r="Y772" s="300"/>
      <c r="Z772" s="300"/>
    </row>
    <row r="773" spans="1:26" ht="13.2">
      <c r="A773" s="301"/>
      <c r="B773" s="301"/>
      <c r="C773" s="301"/>
      <c r="D773" s="301"/>
      <c r="E773" s="300"/>
      <c r="F773" s="300"/>
      <c r="G773" s="300"/>
      <c r="H773" s="300"/>
      <c r="I773" s="300"/>
      <c r="J773" s="300"/>
      <c r="K773" s="300"/>
      <c r="L773" s="300"/>
      <c r="M773" s="300"/>
      <c r="N773" s="313"/>
      <c r="O773" s="300"/>
      <c r="P773" s="300"/>
      <c r="Q773" s="300"/>
      <c r="R773" s="300"/>
      <c r="S773" s="300"/>
      <c r="T773" s="300"/>
      <c r="U773" s="300"/>
      <c r="V773" s="313"/>
      <c r="W773" s="300"/>
      <c r="X773" s="313"/>
      <c r="Y773" s="300"/>
      <c r="Z773" s="300"/>
    </row>
    <row r="774" spans="1:26" ht="13.2">
      <c r="A774" s="301"/>
      <c r="B774" s="301"/>
      <c r="C774" s="301"/>
      <c r="D774" s="301"/>
      <c r="E774" s="300"/>
      <c r="F774" s="300"/>
      <c r="G774" s="300"/>
      <c r="H774" s="300"/>
      <c r="I774" s="300"/>
      <c r="J774" s="300"/>
      <c r="K774" s="300"/>
      <c r="L774" s="300"/>
      <c r="M774" s="300"/>
      <c r="N774" s="313"/>
      <c r="O774" s="300"/>
      <c r="P774" s="300"/>
      <c r="Q774" s="300"/>
      <c r="R774" s="300"/>
      <c r="S774" s="300"/>
      <c r="T774" s="300"/>
      <c r="U774" s="300"/>
      <c r="V774" s="313"/>
      <c r="W774" s="300"/>
      <c r="X774" s="313"/>
      <c r="Y774" s="300"/>
      <c r="Z774" s="300"/>
    </row>
    <row r="775" spans="1:26" ht="13.2">
      <c r="A775" s="301"/>
      <c r="B775" s="301"/>
      <c r="C775" s="301"/>
      <c r="D775" s="301"/>
      <c r="E775" s="300"/>
      <c r="F775" s="300"/>
      <c r="G775" s="300"/>
      <c r="H775" s="300"/>
      <c r="I775" s="300"/>
      <c r="J775" s="300"/>
      <c r="K775" s="300"/>
      <c r="L775" s="300"/>
      <c r="M775" s="300"/>
      <c r="N775" s="313"/>
      <c r="O775" s="300"/>
      <c r="P775" s="300"/>
      <c r="Q775" s="300"/>
      <c r="R775" s="300"/>
      <c r="S775" s="300"/>
      <c r="T775" s="300"/>
      <c r="U775" s="300"/>
      <c r="V775" s="313"/>
      <c r="W775" s="300"/>
      <c r="X775" s="313"/>
      <c r="Y775" s="300"/>
      <c r="Z775" s="300"/>
    </row>
    <row r="776" spans="1:26" ht="13.2">
      <c r="A776" s="301"/>
      <c r="B776" s="301"/>
      <c r="C776" s="301"/>
      <c r="D776" s="301"/>
      <c r="E776" s="300"/>
      <c r="F776" s="300"/>
      <c r="G776" s="300"/>
      <c r="H776" s="300"/>
      <c r="I776" s="300"/>
      <c r="J776" s="300"/>
      <c r="K776" s="300"/>
      <c r="L776" s="300"/>
      <c r="M776" s="300"/>
      <c r="N776" s="313"/>
      <c r="O776" s="300"/>
      <c r="P776" s="300"/>
      <c r="Q776" s="300"/>
      <c r="R776" s="300"/>
      <c r="S776" s="300"/>
      <c r="T776" s="300"/>
      <c r="U776" s="300"/>
      <c r="V776" s="313"/>
      <c r="W776" s="300"/>
      <c r="X776" s="313"/>
      <c r="Y776" s="300"/>
      <c r="Z776" s="300"/>
    </row>
    <row r="777" spans="1:26" ht="13.2">
      <c r="A777" s="301"/>
      <c r="B777" s="301"/>
      <c r="C777" s="301"/>
      <c r="D777" s="301"/>
      <c r="E777" s="300"/>
      <c r="F777" s="300"/>
      <c r="G777" s="300"/>
      <c r="H777" s="300"/>
      <c r="I777" s="300"/>
      <c r="J777" s="300"/>
      <c r="K777" s="300"/>
      <c r="L777" s="300"/>
      <c r="M777" s="300"/>
      <c r="N777" s="313"/>
      <c r="O777" s="300"/>
      <c r="P777" s="300"/>
      <c r="Q777" s="300"/>
      <c r="R777" s="300"/>
      <c r="S777" s="300"/>
      <c r="T777" s="300"/>
      <c r="U777" s="300"/>
      <c r="V777" s="313"/>
      <c r="W777" s="300"/>
      <c r="X777" s="313"/>
      <c r="Y777" s="300"/>
      <c r="Z777" s="300"/>
    </row>
    <row r="778" spans="1:26" ht="13.2">
      <c r="A778" s="301"/>
      <c r="B778" s="301"/>
      <c r="C778" s="301"/>
      <c r="D778" s="301"/>
      <c r="E778" s="300"/>
      <c r="F778" s="300"/>
      <c r="G778" s="300"/>
      <c r="H778" s="300"/>
      <c r="I778" s="300"/>
      <c r="J778" s="300"/>
      <c r="K778" s="300"/>
      <c r="L778" s="300"/>
      <c r="M778" s="300"/>
      <c r="N778" s="313"/>
      <c r="O778" s="300"/>
      <c r="P778" s="300"/>
      <c r="Q778" s="300"/>
      <c r="R778" s="300"/>
      <c r="S778" s="300"/>
      <c r="T778" s="300"/>
      <c r="U778" s="300"/>
      <c r="V778" s="313"/>
      <c r="W778" s="300"/>
      <c r="X778" s="313"/>
      <c r="Y778" s="300"/>
      <c r="Z778" s="300"/>
    </row>
    <row r="779" spans="1:26" ht="13.2">
      <c r="A779" s="301"/>
      <c r="B779" s="301"/>
      <c r="C779" s="301"/>
      <c r="D779" s="301"/>
      <c r="E779" s="300"/>
      <c r="F779" s="300"/>
      <c r="G779" s="300"/>
      <c r="H779" s="300"/>
      <c r="I779" s="300"/>
      <c r="J779" s="300"/>
      <c r="K779" s="300"/>
      <c r="L779" s="300"/>
      <c r="M779" s="300"/>
      <c r="N779" s="313"/>
      <c r="O779" s="300"/>
      <c r="P779" s="300"/>
      <c r="Q779" s="300"/>
      <c r="R779" s="300"/>
      <c r="S779" s="300"/>
      <c r="T779" s="300"/>
      <c r="U779" s="300"/>
      <c r="V779" s="313"/>
      <c r="W779" s="300"/>
      <c r="X779" s="313"/>
      <c r="Y779" s="300"/>
      <c r="Z779" s="300"/>
    </row>
    <row r="780" spans="1:26" ht="13.2">
      <c r="A780" s="301"/>
      <c r="B780" s="301"/>
      <c r="C780" s="301"/>
      <c r="D780" s="301"/>
      <c r="E780" s="300"/>
      <c r="F780" s="300"/>
      <c r="G780" s="300"/>
      <c r="H780" s="300"/>
      <c r="I780" s="300"/>
      <c r="J780" s="300"/>
      <c r="K780" s="300"/>
      <c r="L780" s="300"/>
      <c r="M780" s="300"/>
      <c r="N780" s="313"/>
      <c r="O780" s="300"/>
      <c r="P780" s="300"/>
      <c r="Q780" s="300"/>
      <c r="R780" s="300"/>
      <c r="S780" s="300"/>
      <c r="T780" s="300"/>
      <c r="U780" s="300"/>
      <c r="V780" s="313"/>
      <c r="W780" s="300"/>
      <c r="X780" s="313"/>
      <c r="Y780" s="300"/>
      <c r="Z780" s="300"/>
    </row>
    <row r="781" spans="1:26" ht="13.2">
      <c r="A781" s="301"/>
      <c r="B781" s="301"/>
      <c r="C781" s="301"/>
      <c r="D781" s="301"/>
      <c r="E781" s="300"/>
      <c r="F781" s="300"/>
      <c r="G781" s="300"/>
      <c r="H781" s="300"/>
      <c r="I781" s="300"/>
      <c r="J781" s="300"/>
      <c r="K781" s="300"/>
      <c r="L781" s="300"/>
      <c r="M781" s="300"/>
      <c r="N781" s="313"/>
      <c r="O781" s="300"/>
      <c r="P781" s="300"/>
      <c r="Q781" s="300"/>
      <c r="R781" s="300"/>
      <c r="S781" s="300"/>
      <c r="T781" s="300"/>
      <c r="U781" s="300"/>
      <c r="V781" s="313"/>
      <c r="W781" s="300"/>
      <c r="X781" s="313"/>
      <c r="Y781" s="300"/>
      <c r="Z781" s="300"/>
    </row>
    <row r="782" spans="1:26" ht="13.2">
      <c r="A782" s="301"/>
      <c r="B782" s="301"/>
      <c r="C782" s="301"/>
      <c r="D782" s="301"/>
      <c r="E782" s="300"/>
      <c r="F782" s="300"/>
      <c r="G782" s="300"/>
      <c r="H782" s="300"/>
      <c r="I782" s="300"/>
      <c r="J782" s="300"/>
      <c r="K782" s="300"/>
      <c r="L782" s="300"/>
      <c r="M782" s="300"/>
      <c r="N782" s="313"/>
      <c r="O782" s="300"/>
      <c r="P782" s="300"/>
      <c r="Q782" s="300"/>
      <c r="R782" s="300"/>
      <c r="S782" s="300"/>
      <c r="T782" s="300"/>
      <c r="U782" s="300"/>
      <c r="V782" s="313"/>
      <c r="W782" s="300"/>
      <c r="X782" s="313"/>
      <c r="Y782" s="300"/>
      <c r="Z782" s="300"/>
    </row>
    <row r="783" spans="1:26" ht="13.2">
      <c r="A783" s="301"/>
      <c r="B783" s="301"/>
      <c r="C783" s="301"/>
      <c r="D783" s="301"/>
      <c r="E783" s="300"/>
      <c r="F783" s="300"/>
      <c r="G783" s="300"/>
      <c r="H783" s="300"/>
      <c r="I783" s="300"/>
      <c r="J783" s="300"/>
      <c r="K783" s="300"/>
      <c r="L783" s="300"/>
      <c r="M783" s="300"/>
      <c r="N783" s="313"/>
      <c r="O783" s="300"/>
      <c r="P783" s="300"/>
      <c r="Q783" s="300"/>
      <c r="R783" s="300"/>
      <c r="S783" s="300"/>
      <c r="T783" s="300"/>
      <c r="U783" s="300"/>
      <c r="V783" s="313"/>
      <c r="W783" s="300"/>
      <c r="X783" s="313"/>
      <c r="Y783" s="300"/>
      <c r="Z783" s="300"/>
    </row>
    <row r="784" spans="1:26" ht="13.2">
      <c r="A784" s="301"/>
      <c r="B784" s="301"/>
      <c r="C784" s="301"/>
      <c r="D784" s="301"/>
      <c r="E784" s="300"/>
      <c r="F784" s="300"/>
      <c r="G784" s="300"/>
      <c r="H784" s="300"/>
      <c r="I784" s="300"/>
      <c r="J784" s="300"/>
      <c r="K784" s="300"/>
      <c r="L784" s="300"/>
      <c r="M784" s="300"/>
      <c r="N784" s="313"/>
      <c r="O784" s="300"/>
      <c r="P784" s="300"/>
      <c r="Q784" s="300"/>
      <c r="R784" s="300"/>
      <c r="S784" s="300"/>
      <c r="T784" s="300"/>
      <c r="U784" s="300"/>
      <c r="V784" s="313"/>
      <c r="W784" s="300"/>
      <c r="X784" s="313"/>
      <c r="Y784" s="300"/>
      <c r="Z784" s="300"/>
    </row>
    <row r="785" spans="1:26" ht="13.2">
      <c r="A785" s="301"/>
      <c r="B785" s="301"/>
      <c r="C785" s="301"/>
      <c r="D785" s="301"/>
      <c r="E785" s="300"/>
      <c r="F785" s="300"/>
      <c r="G785" s="300"/>
      <c r="H785" s="300"/>
      <c r="I785" s="300"/>
      <c r="J785" s="300"/>
      <c r="K785" s="300"/>
      <c r="L785" s="300"/>
      <c r="M785" s="300"/>
      <c r="N785" s="313"/>
      <c r="O785" s="300"/>
      <c r="P785" s="300"/>
      <c r="Q785" s="300"/>
      <c r="R785" s="300"/>
      <c r="S785" s="300"/>
      <c r="T785" s="300"/>
      <c r="U785" s="300"/>
      <c r="V785" s="313"/>
      <c r="W785" s="300"/>
      <c r="X785" s="313"/>
      <c r="Y785" s="300"/>
      <c r="Z785" s="300"/>
    </row>
    <row r="786" spans="1:26" ht="13.2">
      <c r="A786" s="301"/>
      <c r="B786" s="301"/>
      <c r="C786" s="301"/>
      <c r="D786" s="301"/>
      <c r="E786" s="300"/>
      <c r="F786" s="300"/>
      <c r="G786" s="300"/>
      <c r="H786" s="300"/>
      <c r="I786" s="300"/>
      <c r="J786" s="300"/>
      <c r="K786" s="300"/>
      <c r="L786" s="300"/>
      <c r="M786" s="300"/>
      <c r="N786" s="313"/>
      <c r="O786" s="300"/>
      <c r="P786" s="300"/>
      <c r="Q786" s="300"/>
      <c r="R786" s="300"/>
      <c r="S786" s="300"/>
      <c r="T786" s="300"/>
      <c r="U786" s="300"/>
      <c r="V786" s="313"/>
      <c r="W786" s="300"/>
      <c r="X786" s="313"/>
      <c r="Y786" s="300"/>
      <c r="Z786" s="300"/>
    </row>
    <row r="787" spans="1:26" ht="13.2">
      <c r="A787" s="301"/>
      <c r="B787" s="301"/>
      <c r="C787" s="301"/>
      <c r="D787" s="301"/>
      <c r="E787" s="300"/>
      <c r="F787" s="300"/>
      <c r="G787" s="300"/>
      <c r="H787" s="300"/>
      <c r="I787" s="300"/>
      <c r="J787" s="300"/>
      <c r="K787" s="300"/>
      <c r="L787" s="300"/>
      <c r="M787" s="300"/>
      <c r="N787" s="313"/>
      <c r="O787" s="300"/>
      <c r="P787" s="300"/>
      <c r="Q787" s="300"/>
      <c r="R787" s="300"/>
      <c r="S787" s="300"/>
      <c r="T787" s="300"/>
      <c r="U787" s="300"/>
      <c r="V787" s="313"/>
      <c r="W787" s="300"/>
      <c r="X787" s="313"/>
      <c r="Y787" s="300"/>
      <c r="Z787" s="300"/>
    </row>
    <row r="788" spans="1:26" ht="13.2">
      <c r="A788" s="301"/>
      <c r="B788" s="301"/>
      <c r="C788" s="301"/>
      <c r="D788" s="301"/>
      <c r="E788" s="300"/>
      <c r="F788" s="300"/>
      <c r="G788" s="300"/>
      <c r="H788" s="300"/>
      <c r="I788" s="300"/>
      <c r="J788" s="300"/>
      <c r="K788" s="300"/>
      <c r="L788" s="300"/>
      <c r="M788" s="300"/>
      <c r="N788" s="313"/>
      <c r="O788" s="300"/>
      <c r="P788" s="300"/>
      <c r="Q788" s="300"/>
      <c r="R788" s="300"/>
      <c r="S788" s="300"/>
      <c r="T788" s="300"/>
      <c r="U788" s="300"/>
      <c r="V788" s="313"/>
      <c r="W788" s="300"/>
      <c r="X788" s="313"/>
      <c r="Y788" s="300"/>
      <c r="Z788" s="300"/>
    </row>
    <row r="789" spans="1:26" ht="13.2">
      <c r="A789" s="301"/>
      <c r="B789" s="301"/>
      <c r="C789" s="301"/>
      <c r="D789" s="301"/>
      <c r="E789" s="300"/>
      <c r="F789" s="300"/>
      <c r="G789" s="300"/>
      <c r="H789" s="300"/>
      <c r="I789" s="300"/>
      <c r="J789" s="300"/>
      <c r="K789" s="300"/>
      <c r="L789" s="300"/>
      <c r="M789" s="300"/>
      <c r="N789" s="313"/>
      <c r="O789" s="300"/>
      <c r="P789" s="300"/>
      <c r="Q789" s="300"/>
      <c r="R789" s="300"/>
      <c r="S789" s="300"/>
      <c r="T789" s="300"/>
      <c r="U789" s="300"/>
      <c r="V789" s="313"/>
      <c r="W789" s="300"/>
      <c r="X789" s="313"/>
      <c r="Y789" s="300"/>
      <c r="Z789" s="300"/>
    </row>
    <row r="790" spans="1:26" ht="13.2">
      <c r="A790" s="301"/>
      <c r="B790" s="301"/>
      <c r="C790" s="301"/>
      <c r="D790" s="301"/>
      <c r="E790" s="300"/>
      <c r="F790" s="300"/>
      <c r="G790" s="300"/>
      <c r="H790" s="300"/>
      <c r="I790" s="300"/>
      <c r="J790" s="300"/>
      <c r="K790" s="300"/>
      <c r="L790" s="300"/>
      <c r="M790" s="300"/>
      <c r="N790" s="313"/>
      <c r="O790" s="300"/>
      <c r="P790" s="300"/>
      <c r="Q790" s="300"/>
      <c r="R790" s="300"/>
      <c r="S790" s="300"/>
      <c r="T790" s="300"/>
      <c r="U790" s="300"/>
      <c r="V790" s="313"/>
      <c r="W790" s="300"/>
      <c r="X790" s="313"/>
      <c r="Y790" s="300"/>
      <c r="Z790" s="300"/>
    </row>
    <row r="791" spans="1:26" ht="13.2">
      <c r="A791" s="301"/>
      <c r="B791" s="301"/>
      <c r="C791" s="301"/>
      <c r="D791" s="301"/>
      <c r="E791" s="300"/>
      <c r="F791" s="300"/>
      <c r="G791" s="300"/>
      <c r="H791" s="300"/>
      <c r="I791" s="300"/>
      <c r="J791" s="300"/>
      <c r="K791" s="300"/>
      <c r="L791" s="300"/>
      <c r="M791" s="300"/>
      <c r="N791" s="313"/>
      <c r="O791" s="300"/>
      <c r="P791" s="300"/>
      <c r="Q791" s="300"/>
      <c r="R791" s="300"/>
      <c r="S791" s="300"/>
      <c r="T791" s="300"/>
      <c r="U791" s="300"/>
      <c r="V791" s="313"/>
      <c r="W791" s="300"/>
      <c r="X791" s="313"/>
      <c r="Y791" s="300"/>
      <c r="Z791" s="300"/>
    </row>
    <row r="792" spans="1:26" ht="13.2">
      <c r="A792" s="301"/>
      <c r="B792" s="301"/>
      <c r="C792" s="301"/>
      <c r="D792" s="301"/>
      <c r="E792" s="300"/>
      <c r="F792" s="300"/>
      <c r="G792" s="300"/>
      <c r="H792" s="300"/>
      <c r="I792" s="300"/>
      <c r="J792" s="300"/>
      <c r="K792" s="300"/>
      <c r="L792" s="300"/>
      <c r="M792" s="300"/>
      <c r="N792" s="313"/>
      <c r="O792" s="300"/>
      <c r="P792" s="300"/>
      <c r="Q792" s="300"/>
      <c r="R792" s="300"/>
      <c r="S792" s="300"/>
      <c r="T792" s="300"/>
      <c r="U792" s="300"/>
      <c r="V792" s="313"/>
      <c r="W792" s="300"/>
      <c r="X792" s="313"/>
      <c r="Y792" s="300"/>
      <c r="Z792" s="300"/>
    </row>
    <row r="793" spans="1:26" ht="13.2">
      <c r="A793" s="301"/>
      <c r="B793" s="301"/>
      <c r="C793" s="301"/>
      <c r="D793" s="301"/>
      <c r="E793" s="300"/>
      <c r="F793" s="300"/>
      <c r="G793" s="300"/>
      <c r="H793" s="300"/>
      <c r="I793" s="300"/>
      <c r="J793" s="300"/>
      <c r="K793" s="300"/>
      <c r="L793" s="300"/>
      <c r="M793" s="300"/>
      <c r="N793" s="313"/>
      <c r="O793" s="300"/>
      <c r="P793" s="300"/>
      <c r="Q793" s="300"/>
      <c r="R793" s="300"/>
      <c r="S793" s="300"/>
      <c r="T793" s="300"/>
      <c r="U793" s="300"/>
      <c r="V793" s="313"/>
      <c r="W793" s="300"/>
      <c r="X793" s="313"/>
      <c r="Y793" s="300"/>
      <c r="Z793" s="300"/>
    </row>
    <row r="794" spans="1:26" ht="13.2">
      <c r="A794" s="301"/>
      <c r="B794" s="301"/>
      <c r="C794" s="301"/>
      <c r="D794" s="301"/>
      <c r="E794" s="300"/>
      <c r="F794" s="300"/>
      <c r="G794" s="300"/>
      <c r="H794" s="300"/>
      <c r="I794" s="300"/>
      <c r="J794" s="300"/>
      <c r="K794" s="300"/>
      <c r="L794" s="300"/>
      <c r="M794" s="300"/>
      <c r="N794" s="313"/>
      <c r="O794" s="300"/>
      <c r="P794" s="300"/>
      <c r="Q794" s="300"/>
      <c r="R794" s="300"/>
      <c r="S794" s="300"/>
      <c r="T794" s="300"/>
      <c r="U794" s="300"/>
      <c r="V794" s="313"/>
      <c r="W794" s="300"/>
      <c r="X794" s="313"/>
      <c r="Y794" s="300"/>
      <c r="Z794" s="300"/>
    </row>
    <row r="795" spans="1:26" ht="13.2">
      <c r="A795" s="301"/>
      <c r="B795" s="301"/>
      <c r="C795" s="301"/>
      <c r="D795" s="301"/>
      <c r="E795" s="300"/>
      <c r="F795" s="300"/>
      <c r="G795" s="300"/>
      <c r="H795" s="300"/>
      <c r="I795" s="300"/>
      <c r="J795" s="300"/>
      <c r="K795" s="300"/>
      <c r="L795" s="300"/>
      <c r="M795" s="300"/>
      <c r="N795" s="313"/>
      <c r="O795" s="300"/>
      <c r="P795" s="300"/>
      <c r="Q795" s="300"/>
      <c r="R795" s="300"/>
      <c r="S795" s="300"/>
      <c r="T795" s="300"/>
      <c r="U795" s="300"/>
      <c r="V795" s="313"/>
      <c r="W795" s="300"/>
      <c r="X795" s="313"/>
      <c r="Y795" s="300"/>
      <c r="Z795" s="300"/>
    </row>
    <row r="796" spans="1:26" ht="13.2">
      <c r="A796" s="301"/>
      <c r="B796" s="301"/>
      <c r="C796" s="301"/>
      <c r="D796" s="301"/>
      <c r="E796" s="300"/>
      <c r="F796" s="300"/>
      <c r="G796" s="300"/>
      <c r="H796" s="300"/>
      <c r="I796" s="300"/>
      <c r="J796" s="300"/>
      <c r="K796" s="300"/>
      <c r="L796" s="300"/>
      <c r="M796" s="300"/>
      <c r="N796" s="313"/>
      <c r="O796" s="300"/>
      <c r="P796" s="300"/>
      <c r="Q796" s="300"/>
      <c r="R796" s="300"/>
      <c r="S796" s="300"/>
      <c r="T796" s="300"/>
      <c r="U796" s="300"/>
      <c r="V796" s="313"/>
      <c r="W796" s="300"/>
      <c r="X796" s="313"/>
      <c r="Y796" s="300"/>
      <c r="Z796" s="300"/>
    </row>
    <row r="797" spans="1:26" ht="13.2">
      <c r="A797" s="301"/>
      <c r="B797" s="301"/>
      <c r="C797" s="301"/>
      <c r="D797" s="301"/>
      <c r="E797" s="300"/>
      <c r="F797" s="300"/>
      <c r="G797" s="300"/>
      <c r="H797" s="300"/>
      <c r="I797" s="300"/>
      <c r="J797" s="300"/>
      <c r="K797" s="300"/>
      <c r="L797" s="300"/>
      <c r="M797" s="300"/>
      <c r="N797" s="313"/>
      <c r="O797" s="300"/>
      <c r="P797" s="300"/>
      <c r="Q797" s="300"/>
      <c r="R797" s="300"/>
      <c r="S797" s="300"/>
      <c r="T797" s="300"/>
      <c r="U797" s="300"/>
      <c r="V797" s="313"/>
      <c r="W797" s="300"/>
      <c r="X797" s="313"/>
      <c r="Y797" s="300"/>
      <c r="Z797" s="300"/>
    </row>
    <row r="798" spans="1:26" ht="13.2">
      <c r="A798" s="301"/>
      <c r="B798" s="301"/>
      <c r="C798" s="301"/>
      <c r="D798" s="301"/>
      <c r="E798" s="300"/>
      <c r="F798" s="300"/>
      <c r="G798" s="300"/>
      <c r="H798" s="300"/>
      <c r="I798" s="300"/>
      <c r="J798" s="300"/>
      <c r="K798" s="300"/>
      <c r="L798" s="300"/>
      <c r="M798" s="300"/>
      <c r="N798" s="313"/>
      <c r="O798" s="300"/>
      <c r="P798" s="300"/>
      <c r="Q798" s="300"/>
      <c r="R798" s="300"/>
      <c r="S798" s="300"/>
      <c r="T798" s="300"/>
      <c r="U798" s="300"/>
      <c r="V798" s="313"/>
      <c r="W798" s="300"/>
      <c r="X798" s="313"/>
      <c r="Y798" s="300"/>
      <c r="Z798" s="300"/>
    </row>
    <row r="799" spans="1:26" ht="13.2">
      <c r="A799" s="301"/>
      <c r="B799" s="301"/>
      <c r="C799" s="301"/>
      <c r="D799" s="301"/>
      <c r="E799" s="300"/>
      <c r="F799" s="300"/>
      <c r="G799" s="300"/>
      <c r="H799" s="300"/>
      <c r="I799" s="300"/>
      <c r="J799" s="300"/>
      <c r="K799" s="300"/>
      <c r="L799" s="300"/>
      <c r="M799" s="300"/>
      <c r="N799" s="313"/>
      <c r="O799" s="300"/>
      <c r="P799" s="300"/>
      <c r="Q799" s="300"/>
      <c r="R799" s="300"/>
      <c r="S799" s="300"/>
      <c r="T799" s="300"/>
      <c r="U799" s="300"/>
      <c r="V799" s="313"/>
      <c r="W799" s="300"/>
      <c r="X799" s="313"/>
      <c r="Y799" s="300"/>
      <c r="Z799" s="300"/>
    </row>
    <row r="800" spans="1:26" ht="13.2">
      <c r="A800" s="301"/>
      <c r="B800" s="301"/>
      <c r="C800" s="301"/>
      <c r="D800" s="301"/>
      <c r="E800" s="300"/>
      <c r="F800" s="300"/>
      <c r="G800" s="300"/>
      <c r="H800" s="300"/>
      <c r="I800" s="300"/>
      <c r="J800" s="300"/>
      <c r="K800" s="300"/>
      <c r="L800" s="300"/>
      <c r="M800" s="300"/>
      <c r="N800" s="313"/>
      <c r="O800" s="300"/>
      <c r="P800" s="300"/>
      <c r="Q800" s="300"/>
      <c r="R800" s="300"/>
      <c r="S800" s="300"/>
      <c r="T800" s="300"/>
      <c r="U800" s="300"/>
      <c r="V800" s="313"/>
      <c r="W800" s="300"/>
      <c r="X800" s="313"/>
      <c r="Y800" s="300"/>
      <c r="Z800" s="300"/>
    </row>
    <row r="801" spans="1:26" ht="13.2">
      <c r="A801" s="301"/>
      <c r="B801" s="301"/>
      <c r="C801" s="301"/>
      <c r="D801" s="301"/>
      <c r="E801" s="300"/>
      <c r="F801" s="300"/>
      <c r="G801" s="300"/>
      <c r="H801" s="300"/>
      <c r="I801" s="300"/>
      <c r="J801" s="300"/>
      <c r="K801" s="300"/>
      <c r="L801" s="300"/>
      <c r="M801" s="300"/>
      <c r="N801" s="313"/>
      <c r="O801" s="300"/>
      <c r="P801" s="300"/>
      <c r="Q801" s="300"/>
      <c r="R801" s="300"/>
      <c r="S801" s="300"/>
      <c r="T801" s="300"/>
      <c r="U801" s="300"/>
      <c r="V801" s="313"/>
      <c r="W801" s="300"/>
      <c r="X801" s="313"/>
      <c r="Y801" s="300"/>
      <c r="Z801" s="300"/>
    </row>
    <row r="802" spans="1:26" ht="13.2">
      <c r="A802" s="301"/>
      <c r="B802" s="301"/>
      <c r="C802" s="301"/>
      <c r="D802" s="301"/>
      <c r="E802" s="300"/>
      <c r="F802" s="300"/>
      <c r="G802" s="300"/>
      <c r="H802" s="300"/>
      <c r="I802" s="300"/>
      <c r="J802" s="300"/>
      <c r="K802" s="300"/>
      <c r="L802" s="300"/>
      <c r="M802" s="300"/>
      <c r="N802" s="313"/>
      <c r="O802" s="300"/>
      <c r="P802" s="300"/>
      <c r="Q802" s="300"/>
      <c r="R802" s="300"/>
      <c r="S802" s="300"/>
      <c r="T802" s="300"/>
      <c r="U802" s="300"/>
      <c r="V802" s="313"/>
      <c r="W802" s="300"/>
      <c r="X802" s="313"/>
      <c r="Y802" s="300"/>
      <c r="Z802" s="300"/>
    </row>
    <row r="803" spans="1:26" ht="13.2">
      <c r="A803" s="301"/>
      <c r="B803" s="301"/>
      <c r="C803" s="301"/>
      <c r="D803" s="301"/>
      <c r="E803" s="300"/>
      <c r="F803" s="300"/>
      <c r="G803" s="300"/>
      <c r="H803" s="300"/>
      <c r="I803" s="300"/>
      <c r="J803" s="300"/>
      <c r="K803" s="300"/>
      <c r="L803" s="300"/>
      <c r="M803" s="300"/>
      <c r="N803" s="313"/>
      <c r="O803" s="300"/>
      <c r="P803" s="300"/>
      <c r="Q803" s="300"/>
      <c r="R803" s="300"/>
      <c r="S803" s="300"/>
      <c r="T803" s="300"/>
      <c r="U803" s="300"/>
      <c r="V803" s="313"/>
      <c r="W803" s="300"/>
      <c r="X803" s="313"/>
      <c r="Y803" s="300"/>
      <c r="Z803" s="300"/>
    </row>
    <row r="804" spans="1:26" ht="13.2">
      <c r="A804" s="301"/>
      <c r="B804" s="301"/>
      <c r="C804" s="301"/>
      <c r="D804" s="301"/>
      <c r="E804" s="300"/>
      <c r="F804" s="300"/>
      <c r="G804" s="300"/>
      <c r="H804" s="300"/>
      <c r="I804" s="300"/>
      <c r="J804" s="300"/>
      <c r="K804" s="300"/>
      <c r="L804" s="300"/>
      <c r="M804" s="300"/>
      <c r="N804" s="313"/>
      <c r="O804" s="300"/>
      <c r="P804" s="300"/>
      <c r="Q804" s="300"/>
      <c r="R804" s="300"/>
      <c r="S804" s="300"/>
      <c r="T804" s="300"/>
      <c r="U804" s="300"/>
      <c r="V804" s="313"/>
      <c r="W804" s="300"/>
      <c r="X804" s="313"/>
      <c r="Y804" s="300"/>
      <c r="Z804" s="300"/>
    </row>
    <row r="805" spans="1:26" ht="13.2">
      <c r="A805" s="301"/>
      <c r="B805" s="301"/>
      <c r="C805" s="301"/>
      <c r="D805" s="301"/>
      <c r="E805" s="300"/>
      <c r="F805" s="300"/>
      <c r="G805" s="300"/>
      <c r="H805" s="300"/>
      <c r="I805" s="300"/>
      <c r="J805" s="300"/>
      <c r="K805" s="300"/>
      <c r="L805" s="300"/>
      <c r="M805" s="300"/>
      <c r="N805" s="313"/>
      <c r="O805" s="300"/>
      <c r="P805" s="300"/>
      <c r="Q805" s="300"/>
      <c r="R805" s="300"/>
      <c r="S805" s="300"/>
      <c r="T805" s="300"/>
      <c r="U805" s="300"/>
      <c r="V805" s="313"/>
      <c r="W805" s="300"/>
      <c r="X805" s="313"/>
      <c r="Y805" s="300"/>
      <c r="Z805" s="300"/>
    </row>
    <row r="806" spans="1:26" ht="13.2">
      <c r="A806" s="301"/>
      <c r="B806" s="301"/>
      <c r="C806" s="301"/>
      <c r="D806" s="301"/>
      <c r="E806" s="300"/>
      <c r="F806" s="300"/>
      <c r="G806" s="300"/>
      <c r="H806" s="300"/>
      <c r="I806" s="300"/>
      <c r="J806" s="300"/>
      <c r="K806" s="300"/>
      <c r="L806" s="300"/>
      <c r="M806" s="300"/>
      <c r="N806" s="313"/>
      <c r="O806" s="300"/>
      <c r="P806" s="300"/>
      <c r="Q806" s="300"/>
      <c r="R806" s="300"/>
      <c r="S806" s="300"/>
      <c r="T806" s="300"/>
      <c r="U806" s="300"/>
      <c r="V806" s="313"/>
      <c r="W806" s="300"/>
      <c r="X806" s="313"/>
      <c r="Y806" s="300"/>
      <c r="Z806" s="300"/>
    </row>
    <row r="807" spans="1:26" ht="13.2">
      <c r="A807" s="301"/>
      <c r="B807" s="301"/>
      <c r="C807" s="301"/>
      <c r="D807" s="301"/>
      <c r="E807" s="300"/>
      <c r="F807" s="300"/>
      <c r="G807" s="300"/>
      <c r="H807" s="300"/>
      <c r="I807" s="300"/>
      <c r="J807" s="300"/>
      <c r="K807" s="300"/>
      <c r="L807" s="300"/>
      <c r="M807" s="300"/>
      <c r="N807" s="313"/>
      <c r="O807" s="300"/>
      <c r="P807" s="300"/>
      <c r="Q807" s="300"/>
      <c r="R807" s="300"/>
      <c r="S807" s="300"/>
      <c r="T807" s="300"/>
      <c r="U807" s="300"/>
      <c r="V807" s="313"/>
      <c r="W807" s="300"/>
      <c r="X807" s="313"/>
      <c r="Y807" s="300"/>
      <c r="Z807" s="300"/>
    </row>
    <row r="808" spans="1:26" ht="13.2">
      <c r="A808" s="301"/>
      <c r="B808" s="301"/>
      <c r="C808" s="301"/>
      <c r="D808" s="301"/>
      <c r="E808" s="300"/>
      <c r="F808" s="300"/>
      <c r="G808" s="300"/>
      <c r="H808" s="300"/>
      <c r="I808" s="300"/>
      <c r="J808" s="300"/>
      <c r="K808" s="300"/>
      <c r="L808" s="300"/>
      <c r="M808" s="300"/>
      <c r="N808" s="313"/>
      <c r="O808" s="300"/>
      <c r="P808" s="300"/>
      <c r="Q808" s="300"/>
      <c r="R808" s="300"/>
      <c r="S808" s="300"/>
      <c r="T808" s="300"/>
      <c r="U808" s="300"/>
      <c r="V808" s="313"/>
      <c r="W808" s="300"/>
      <c r="X808" s="313"/>
      <c r="Y808" s="300"/>
      <c r="Z808" s="300"/>
    </row>
    <row r="809" spans="1:26" ht="13.2">
      <c r="A809" s="301"/>
      <c r="B809" s="301"/>
      <c r="C809" s="301"/>
      <c r="D809" s="301"/>
      <c r="E809" s="300"/>
      <c r="F809" s="300"/>
      <c r="G809" s="300"/>
      <c r="H809" s="300"/>
      <c r="I809" s="300"/>
      <c r="J809" s="300"/>
      <c r="K809" s="300"/>
      <c r="L809" s="300"/>
      <c r="M809" s="300"/>
      <c r="N809" s="313"/>
      <c r="O809" s="300"/>
      <c r="P809" s="300"/>
      <c r="Q809" s="300"/>
      <c r="R809" s="300"/>
      <c r="S809" s="300"/>
      <c r="T809" s="300"/>
      <c r="U809" s="300"/>
      <c r="V809" s="313"/>
      <c r="W809" s="300"/>
      <c r="X809" s="313"/>
      <c r="Y809" s="300"/>
      <c r="Z809" s="300"/>
    </row>
    <row r="810" spans="1:26" ht="13.2">
      <c r="A810" s="301"/>
      <c r="B810" s="301"/>
      <c r="C810" s="301"/>
      <c r="D810" s="301"/>
      <c r="E810" s="300"/>
      <c r="F810" s="300"/>
      <c r="G810" s="300"/>
      <c r="H810" s="300"/>
      <c r="I810" s="300"/>
      <c r="J810" s="300"/>
      <c r="K810" s="300"/>
      <c r="L810" s="300"/>
      <c r="M810" s="300"/>
      <c r="N810" s="313"/>
      <c r="O810" s="300"/>
      <c r="P810" s="300"/>
      <c r="Q810" s="300"/>
      <c r="R810" s="300"/>
      <c r="S810" s="300"/>
      <c r="T810" s="300"/>
      <c r="U810" s="300"/>
      <c r="V810" s="313"/>
      <c r="W810" s="300"/>
      <c r="X810" s="313"/>
      <c r="Y810" s="300"/>
      <c r="Z810" s="300"/>
    </row>
    <row r="811" spans="1:26" ht="13.2">
      <c r="A811" s="301"/>
      <c r="B811" s="301"/>
      <c r="C811" s="301"/>
      <c r="D811" s="301"/>
      <c r="E811" s="300"/>
      <c r="F811" s="300"/>
      <c r="G811" s="300"/>
      <c r="H811" s="300"/>
      <c r="I811" s="300"/>
      <c r="J811" s="300"/>
      <c r="K811" s="300"/>
      <c r="L811" s="300"/>
      <c r="M811" s="300"/>
      <c r="N811" s="313"/>
      <c r="O811" s="300"/>
      <c r="P811" s="300"/>
      <c r="Q811" s="300"/>
      <c r="R811" s="300"/>
      <c r="S811" s="300"/>
      <c r="T811" s="300"/>
      <c r="U811" s="300"/>
      <c r="V811" s="313"/>
      <c r="W811" s="300"/>
      <c r="X811" s="313"/>
      <c r="Y811" s="300"/>
      <c r="Z811" s="300"/>
    </row>
    <row r="812" spans="1:26" ht="13.2">
      <c r="A812" s="301"/>
      <c r="B812" s="301"/>
      <c r="C812" s="301"/>
      <c r="D812" s="301"/>
      <c r="E812" s="300"/>
      <c r="F812" s="300"/>
      <c r="G812" s="300"/>
      <c r="H812" s="300"/>
      <c r="I812" s="300"/>
      <c r="J812" s="300"/>
      <c r="K812" s="300"/>
      <c r="L812" s="300"/>
      <c r="M812" s="300"/>
      <c r="N812" s="313"/>
      <c r="O812" s="300"/>
      <c r="P812" s="300"/>
      <c r="Q812" s="300"/>
      <c r="R812" s="300"/>
      <c r="S812" s="300"/>
      <c r="T812" s="300"/>
      <c r="U812" s="300"/>
      <c r="V812" s="313"/>
      <c r="W812" s="300"/>
      <c r="X812" s="313"/>
      <c r="Y812" s="300"/>
      <c r="Z812" s="300"/>
    </row>
    <row r="813" spans="1:26" ht="13.2">
      <c r="A813" s="301"/>
      <c r="B813" s="301"/>
      <c r="C813" s="301"/>
      <c r="D813" s="301"/>
      <c r="E813" s="300"/>
      <c r="F813" s="300"/>
      <c r="G813" s="300"/>
      <c r="H813" s="300"/>
      <c r="I813" s="300"/>
      <c r="J813" s="300"/>
      <c r="K813" s="300"/>
      <c r="L813" s="300"/>
      <c r="M813" s="300"/>
      <c r="N813" s="313"/>
      <c r="O813" s="300"/>
      <c r="P813" s="300"/>
      <c r="Q813" s="300"/>
      <c r="R813" s="300"/>
      <c r="S813" s="300"/>
      <c r="T813" s="300"/>
      <c r="U813" s="300"/>
      <c r="V813" s="313"/>
      <c r="W813" s="300"/>
      <c r="X813" s="313"/>
      <c r="Y813" s="300"/>
      <c r="Z813" s="300"/>
    </row>
    <row r="814" spans="1:26" ht="13.2">
      <c r="A814" s="301"/>
      <c r="B814" s="301"/>
      <c r="C814" s="301"/>
      <c r="D814" s="301"/>
      <c r="E814" s="300"/>
      <c r="F814" s="300"/>
      <c r="G814" s="300"/>
      <c r="H814" s="300"/>
      <c r="I814" s="300"/>
      <c r="J814" s="300"/>
      <c r="K814" s="300"/>
      <c r="L814" s="300"/>
      <c r="M814" s="300"/>
      <c r="N814" s="313"/>
      <c r="O814" s="300"/>
      <c r="P814" s="300"/>
      <c r="Q814" s="300"/>
      <c r="R814" s="300"/>
      <c r="S814" s="300"/>
      <c r="T814" s="300"/>
      <c r="U814" s="300"/>
      <c r="V814" s="313"/>
      <c r="W814" s="300"/>
      <c r="X814" s="313"/>
      <c r="Y814" s="300"/>
      <c r="Z814" s="300"/>
    </row>
    <row r="815" spans="1:26" ht="13.2">
      <c r="A815" s="301"/>
      <c r="B815" s="301"/>
      <c r="C815" s="301"/>
      <c r="D815" s="301"/>
      <c r="E815" s="300"/>
      <c r="F815" s="300"/>
      <c r="G815" s="300"/>
      <c r="H815" s="300"/>
      <c r="I815" s="300"/>
      <c r="J815" s="300"/>
      <c r="K815" s="300"/>
      <c r="L815" s="300"/>
      <c r="M815" s="300"/>
      <c r="N815" s="313"/>
      <c r="O815" s="300"/>
      <c r="P815" s="300"/>
      <c r="Q815" s="300"/>
      <c r="R815" s="300"/>
      <c r="S815" s="300"/>
      <c r="T815" s="300"/>
      <c r="U815" s="300"/>
      <c r="V815" s="313"/>
      <c r="W815" s="300"/>
      <c r="X815" s="313"/>
      <c r="Y815" s="300"/>
      <c r="Z815" s="300"/>
    </row>
    <row r="816" spans="1:26" ht="13.2">
      <c r="A816" s="301"/>
      <c r="B816" s="301"/>
      <c r="C816" s="301"/>
      <c r="D816" s="301"/>
      <c r="E816" s="300"/>
      <c r="F816" s="300"/>
      <c r="G816" s="300"/>
      <c r="H816" s="300"/>
      <c r="I816" s="300"/>
      <c r="J816" s="300"/>
      <c r="K816" s="300"/>
      <c r="L816" s="300"/>
      <c r="M816" s="300"/>
      <c r="N816" s="313"/>
      <c r="O816" s="300"/>
      <c r="P816" s="300"/>
      <c r="Q816" s="300"/>
      <c r="R816" s="300"/>
      <c r="S816" s="300"/>
      <c r="T816" s="300"/>
      <c r="U816" s="300"/>
      <c r="V816" s="313"/>
      <c r="W816" s="300"/>
      <c r="X816" s="313"/>
      <c r="Y816" s="300"/>
      <c r="Z816" s="300"/>
    </row>
    <row r="817" spans="1:26" ht="13.2">
      <c r="A817" s="301"/>
      <c r="B817" s="301"/>
      <c r="C817" s="301"/>
      <c r="D817" s="301"/>
      <c r="E817" s="300"/>
      <c r="F817" s="300"/>
      <c r="G817" s="300"/>
      <c r="H817" s="300"/>
      <c r="I817" s="300"/>
      <c r="J817" s="300"/>
      <c r="K817" s="300"/>
      <c r="L817" s="300"/>
      <c r="M817" s="300"/>
      <c r="N817" s="313"/>
      <c r="O817" s="300"/>
      <c r="P817" s="300"/>
      <c r="Q817" s="300"/>
      <c r="R817" s="300"/>
      <c r="S817" s="300"/>
      <c r="T817" s="300"/>
      <c r="U817" s="300"/>
      <c r="V817" s="313"/>
      <c r="W817" s="300"/>
      <c r="X817" s="313"/>
      <c r="Y817" s="300"/>
      <c r="Z817" s="300"/>
    </row>
    <row r="818" spans="1:26" ht="13.2">
      <c r="A818" s="301"/>
      <c r="B818" s="301"/>
      <c r="C818" s="301"/>
      <c r="D818" s="301"/>
      <c r="E818" s="300"/>
      <c r="F818" s="300"/>
      <c r="G818" s="300"/>
      <c r="H818" s="300"/>
      <c r="I818" s="300"/>
      <c r="J818" s="300"/>
      <c r="K818" s="300"/>
      <c r="L818" s="300"/>
      <c r="M818" s="300"/>
      <c r="N818" s="313"/>
      <c r="O818" s="300"/>
      <c r="P818" s="300"/>
      <c r="Q818" s="300"/>
      <c r="R818" s="300"/>
      <c r="S818" s="300"/>
      <c r="T818" s="300"/>
      <c r="U818" s="300"/>
      <c r="V818" s="313"/>
      <c r="W818" s="300"/>
      <c r="X818" s="313"/>
      <c r="Y818" s="300"/>
      <c r="Z818" s="300"/>
    </row>
    <row r="819" spans="1:26" ht="13.2">
      <c r="A819" s="301"/>
      <c r="B819" s="301"/>
      <c r="C819" s="301"/>
      <c r="D819" s="301"/>
      <c r="E819" s="300"/>
      <c r="F819" s="300"/>
      <c r="G819" s="300"/>
      <c r="H819" s="300"/>
      <c r="I819" s="300"/>
      <c r="J819" s="300"/>
      <c r="K819" s="300"/>
      <c r="L819" s="300"/>
      <c r="M819" s="300"/>
      <c r="N819" s="313"/>
      <c r="O819" s="300"/>
      <c r="P819" s="300"/>
      <c r="Q819" s="300"/>
      <c r="R819" s="300"/>
      <c r="S819" s="300"/>
      <c r="T819" s="300"/>
      <c r="U819" s="300"/>
      <c r="V819" s="313"/>
      <c r="W819" s="300"/>
      <c r="X819" s="313"/>
      <c r="Y819" s="300"/>
      <c r="Z819" s="300"/>
    </row>
    <row r="820" spans="1:26" ht="13.2">
      <c r="A820" s="301"/>
      <c r="B820" s="301"/>
      <c r="C820" s="301"/>
      <c r="D820" s="301"/>
      <c r="E820" s="300"/>
      <c r="F820" s="300"/>
      <c r="G820" s="300"/>
      <c r="H820" s="300"/>
      <c r="I820" s="300"/>
      <c r="J820" s="300"/>
      <c r="K820" s="300"/>
      <c r="L820" s="300"/>
      <c r="M820" s="300"/>
      <c r="N820" s="313"/>
      <c r="O820" s="300"/>
      <c r="P820" s="300"/>
      <c r="Q820" s="300"/>
      <c r="R820" s="300"/>
      <c r="S820" s="300"/>
      <c r="T820" s="300"/>
      <c r="U820" s="300"/>
      <c r="V820" s="313"/>
      <c r="W820" s="300"/>
      <c r="X820" s="313"/>
      <c r="Y820" s="300"/>
      <c r="Z820" s="300"/>
    </row>
    <row r="821" spans="1:26" ht="13.2">
      <c r="A821" s="301"/>
      <c r="B821" s="301"/>
      <c r="C821" s="301"/>
      <c r="D821" s="301"/>
      <c r="E821" s="300"/>
      <c r="F821" s="300"/>
      <c r="G821" s="300"/>
      <c r="H821" s="300"/>
      <c r="I821" s="300"/>
      <c r="J821" s="300"/>
      <c r="K821" s="300"/>
      <c r="L821" s="300"/>
      <c r="M821" s="300"/>
      <c r="N821" s="313"/>
      <c r="O821" s="300"/>
      <c r="P821" s="300"/>
      <c r="Q821" s="300"/>
      <c r="R821" s="300"/>
      <c r="S821" s="300"/>
      <c r="T821" s="300"/>
      <c r="U821" s="300"/>
      <c r="V821" s="313"/>
      <c r="W821" s="300"/>
      <c r="X821" s="313"/>
      <c r="Y821" s="300"/>
      <c r="Z821" s="300"/>
    </row>
    <row r="822" spans="1:26" ht="13.2">
      <c r="A822" s="301"/>
      <c r="B822" s="301"/>
      <c r="C822" s="301"/>
      <c r="D822" s="301"/>
      <c r="E822" s="300"/>
      <c r="F822" s="300"/>
      <c r="G822" s="300"/>
      <c r="H822" s="300"/>
      <c r="I822" s="300"/>
      <c r="J822" s="300"/>
      <c r="K822" s="300"/>
      <c r="L822" s="300"/>
      <c r="M822" s="300"/>
      <c r="N822" s="313"/>
      <c r="O822" s="300"/>
      <c r="P822" s="300"/>
      <c r="Q822" s="300"/>
      <c r="R822" s="300"/>
      <c r="S822" s="300"/>
      <c r="T822" s="300"/>
      <c r="U822" s="300"/>
      <c r="V822" s="313"/>
      <c r="W822" s="300"/>
      <c r="X822" s="313"/>
      <c r="Y822" s="300"/>
      <c r="Z822" s="300"/>
    </row>
    <row r="823" spans="1:26" ht="13.2">
      <c r="A823" s="301"/>
      <c r="B823" s="301"/>
      <c r="C823" s="301"/>
      <c r="D823" s="301"/>
      <c r="E823" s="300"/>
      <c r="F823" s="300"/>
      <c r="G823" s="300"/>
      <c r="H823" s="300"/>
      <c r="I823" s="300"/>
      <c r="J823" s="300"/>
      <c r="K823" s="300"/>
      <c r="L823" s="300"/>
      <c r="M823" s="300"/>
      <c r="N823" s="313"/>
      <c r="O823" s="300"/>
      <c r="P823" s="300"/>
      <c r="Q823" s="300"/>
      <c r="R823" s="300"/>
      <c r="S823" s="300"/>
      <c r="T823" s="300"/>
      <c r="U823" s="300"/>
      <c r="V823" s="313"/>
      <c r="W823" s="300"/>
      <c r="X823" s="313"/>
      <c r="Y823" s="300"/>
      <c r="Z823" s="300"/>
    </row>
    <row r="824" spans="1:26" ht="13.2">
      <c r="A824" s="301"/>
      <c r="B824" s="301"/>
      <c r="C824" s="301"/>
      <c r="D824" s="301"/>
      <c r="E824" s="300"/>
      <c r="F824" s="300"/>
      <c r="G824" s="300"/>
      <c r="H824" s="300"/>
      <c r="I824" s="300"/>
      <c r="J824" s="300"/>
      <c r="K824" s="300"/>
      <c r="L824" s="300"/>
      <c r="M824" s="300"/>
      <c r="N824" s="313"/>
      <c r="O824" s="300"/>
      <c r="P824" s="300"/>
      <c r="Q824" s="300"/>
      <c r="R824" s="300"/>
      <c r="S824" s="300"/>
      <c r="T824" s="300"/>
      <c r="U824" s="300"/>
      <c r="V824" s="313"/>
      <c r="W824" s="300"/>
      <c r="X824" s="313"/>
      <c r="Y824" s="300"/>
      <c r="Z824" s="300"/>
    </row>
    <row r="825" spans="1:26" ht="13.2">
      <c r="A825" s="301"/>
      <c r="B825" s="301"/>
      <c r="C825" s="301"/>
      <c r="D825" s="301"/>
      <c r="E825" s="300"/>
      <c r="F825" s="300"/>
      <c r="G825" s="300"/>
      <c r="H825" s="300"/>
      <c r="I825" s="300"/>
      <c r="J825" s="300"/>
      <c r="K825" s="300"/>
      <c r="L825" s="300"/>
      <c r="M825" s="300"/>
      <c r="N825" s="313"/>
      <c r="O825" s="300"/>
      <c r="P825" s="300"/>
      <c r="Q825" s="300"/>
      <c r="R825" s="300"/>
      <c r="S825" s="300"/>
      <c r="T825" s="300"/>
      <c r="U825" s="300"/>
      <c r="V825" s="313"/>
      <c r="W825" s="300"/>
      <c r="X825" s="313"/>
      <c r="Y825" s="300"/>
      <c r="Z825" s="300"/>
    </row>
    <row r="826" spans="1:26" ht="13.2">
      <c r="A826" s="301"/>
      <c r="B826" s="301"/>
      <c r="C826" s="301"/>
      <c r="D826" s="301"/>
      <c r="E826" s="300"/>
      <c r="F826" s="300"/>
      <c r="G826" s="300"/>
      <c r="H826" s="300"/>
      <c r="I826" s="300"/>
      <c r="J826" s="300"/>
      <c r="K826" s="300"/>
      <c r="L826" s="300"/>
      <c r="M826" s="300"/>
      <c r="N826" s="313"/>
      <c r="O826" s="300"/>
      <c r="P826" s="300"/>
      <c r="Q826" s="300"/>
      <c r="R826" s="300"/>
      <c r="S826" s="300"/>
      <c r="T826" s="300"/>
      <c r="U826" s="300"/>
      <c r="V826" s="313"/>
      <c r="W826" s="300"/>
      <c r="X826" s="313"/>
      <c r="Y826" s="300"/>
      <c r="Z826" s="300"/>
    </row>
    <row r="827" spans="1:26" ht="13.2">
      <c r="A827" s="301"/>
      <c r="B827" s="301"/>
      <c r="C827" s="301"/>
      <c r="D827" s="301"/>
      <c r="E827" s="300"/>
      <c r="F827" s="300"/>
      <c r="G827" s="300"/>
      <c r="H827" s="300"/>
      <c r="I827" s="300"/>
      <c r="J827" s="300"/>
      <c r="K827" s="300"/>
      <c r="L827" s="300"/>
      <c r="M827" s="300"/>
      <c r="N827" s="313"/>
      <c r="O827" s="300"/>
      <c r="P827" s="300"/>
      <c r="Q827" s="300"/>
      <c r="R827" s="300"/>
      <c r="S827" s="300"/>
      <c r="T827" s="300"/>
      <c r="U827" s="300"/>
      <c r="V827" s="313"/>
      <c r="W827" s="300"/>
      <c r="X827" s="313"/>
      <c r="Y827" s="300"/>
      <c r="Z827" s="300"/>
    </row>
    <row r="828" spans="1:26" ht="13.2">
      <c r="A828" s="301"/>
      <c r="B828" s="301"/>
      <c r="C828" s="301"/>
      <c r="D828" s="301"/>
      <c r="E828" s="300"/>
      <c r="F828" s="300"/>
      <c r="G828" s="300"/>
      <c r="H828" s="300"/>
      <c r="I828" s="300"/>
      <c r="J828" s="300"/>
      <c r="K828" s="300"/>
      <c r="L828" s="300"/>
      <c r="M828" s="300"/>
      <c r="N828" s="313"/>
      <c r="O828" s="300"/>
      <c r="P828" s="300"/>
      <c r="Q828" s="300"/>
      <c r="R828" s="300"/>
      <c r="S828" s="300"/>
      <c r="T828" s="300"/>
      <c r="U828" s="300"/>
      <c r="V828" s="313"/>
      <c r="W828" s="300"/>
      <c r="X828" s="313"/>
      <c r="Y828" s="300"/>
      <c r="Z828" s="300"/>
    </row>
    <row r="829" spans="1:26" ht="13.2">
      <c r="A829" s="301"/>
      <c r="B829" s="301"/>
      <c r="C829" s="301"/>
      <c r="D829" s="301"/>
      <c r="E829" s="300"/>
      <c r="F829" s="300"/>
      <c r="G829" s="300"/>
      <c r="H829" s="300"/>
      <c r="I829" s="300"/>
      <c r="J829" s="300"/>
      <c r="K829" s="300"/>
      <c r="L829" s="300"/>
      <c r="M829" s="300"/>
      <c r="N829" s="313"/>
      <c r="O829" s="300"/>
      <c r="P829" s="300"/>
      <c r="Q829" s="300"/>
      <c r="R829" s="300"/>
      <c r="S829" s="300"/>
      <c r="T829" s="300"/>
      <c r="U829" s="300"/>
      <c r="V829" s="313"/>
      <c r="W829" s="300"/>
      <c r="X829" s="313"/>
      <c r="Y829" s="300"/>
      <c r="Z829" s="300"/>
    </row>
    <row r="830" spans="1:26" ht="13.2">
      <c r="A830" s="301"/>
      <c r="B830" s="301"/>
      <c r="C830" s="301"/>
      <c r="D830" s="301"/>
      <c r="E830" s="300"/>
      <c r="F830" s="300"/>
      <c r="G830" s="300"/>
      <c r="H830" s="300"/>
      <c r="I830" s="300"/>
      <c r="J830" s="300"/>
      <c r="K830" s="300"/>
      <c r="L830" s="300"/>
      <c r="M830" s="300"/>
      <c r="N830" s="313"/>
      <c r="O830" s="300"/>
      <c r="P830" s="300"/>
      <c r="Q830" s="300"/>
      <c r="R830" s="300"/>
      <c r="S830" s="300"/>
      <c r="T830" s="300"/>
      <c r="U830" s="300"/>
      <c r="V830" s="313"/>
      <c r="W830" s="300"/>
      <c r="X830" s="313"/>
      <c r="Y830" s="300"/>
      <c r="Z830" s="300"/>
    </row>
    <row r="831" spans="1:26" ht="13.2">
      <c r="A831" s="301"/>
      <c r="B831" s="301"/>
      <c r="C831" s="301"/>
      <c r="D831" s="301"/>
      <c r="E831" s="300"/>
      <c r="F831" s="300"/>
      <c r="G831" s="300"/>
      <c r="H831" s="300"/>
      <c r="I831" s="300"/>
      <c r="J831" s="300"/>
      <c r="K831" s="300"/>
      <c r="L831" s="300"/>
      <c r="M831" s="300"/>
      <c r="N831" s="313"/>
      <c r="O831" s="300"/>
      <c r="P831" s="300"/>
      <c r="Q831" s="300"/>
      <c r="R831" s="300"/>
      <c r="S831" s="300"/>
      <c r="T831" s="300"/>
      <c r="U831" s="300"/>
      <c r="V831" s="313"/>
      <c r="W831" s="300"/>
      <c r="X831" s="313"/>
      <c r="Y831" s="300"/>
      <c r="Z831" s="300"/>
    </row>
    <row r="832" spans="1:26" ht="13.2">
      <c r="A832" s="301"/>
      <c r="B832" s="301"/>
      <c r="C832" s="301"/>
      <c r="D832" s="301"/>
      <c r="E832" s="300"/>
      <c r="F832" s="300"/>
      <c r="G832" s="300"/>
      <c r="H832" s="300"/>
      <c r="I832" s="300"/>
      <c r="J832" s="300"/>
      <c r="K832" s="300"/>
      <c r="L832" s="300"/>
      <c r="M832" s="300"/>
      <c r="N832" s="313"/>
      <c r="O832" s="300"/>
      <c r="P832" s="300"/>
      <c r="Q832" s="300"/>
      <c r="R832" s="300"/>
      <c r="S832" s="300"/>
      <c r="T832" s="300"/>
      <c r="U832" s="300"/>
      <c r="V832" s="313"/>
      <c r="W832" s="300"/>
      <c r="X832" s="313"/>
      <c r="Y832" s="300"/>
      <c r="Z832" s="300"/>
    </row>
    <row r="833" spans="1:26" ht="13.2">
      <c r="A833" s="301"/>
      <c r="B833" s="301"/>
      <c r="C833" s="301"/>
      <c r="D833" s="301"/>
      <c r="E833" s="300"/>
      <c r="F833" s="300"/>
      <c r="G833" s="300"/>
      <c r="H833" s="300"/>
      <c r="I833" s="300"/>
      <c r="J833" s="300"/>
      <c r="K833" s="300"/>
      <c r="L833" s="300"/>
      <c r="M833" s="300"/>
      <c r="N833" s="313"/>
      <c r="O833" s="300"/>
      <c r="P833" s="300"/>
      <c r="Q833" s="300"/>
      <c r="R833" s="300"/>
      <c r="S833" s="300"/>
      <c r="T833" s="300"/>
      <c r="U833" s="300"/>
      <c r="V833" s="313"/>
      <c r="W833" s="300"/>
      <c r="X833" s="313"/>
      <c r="Y833" s="300"/>
      <c r="Z833" s="300"/>
    </row>
    <row r="834" spans="1:26" ht="13.2">
      <c r="A834" s="301"/>
      <c r="B834" s="301"/>
      <c r="C834" s="301"/>
      <c r="D834" s="301"/>
      <c r="E834" s="300"/>
      <c r="F834" s="300"/>
      <c r="G834" s="300"/>
      <c r="H834" s="300"/>
      <c r="I834" s="300"/>
      <c r="J834" s="300"/>
      <c r="K834" s="300"/>
      <c r="L834" s="300"/>
      <c r="M834" s="300"/>
      <c r="N834" s="313"/>
      <c r="O834" s="300"/>
      <c r="P834" s="300"/>
      <c r="Q834" s="300"/>
      <c r="R834" s="300"/>
      <c r="S834" s="300"/>
      <c r="T834" s="300"/>
      <c r="U834" s="300"/>
      <c r="V834" s="313"/>
      <c r="W834" s="300"/>
      <c r="X834" s="313"/>
      <c r="Y834" s="300"/>
      <c r="Z834" s="300"/>
    </row>
    <row r="835" spans="1:26" ht="13.2">
      <c r="A835" s="301"/>
      <c r="B835" s="301"/>
      <c r="C835" s="301"/>
      <c r="D835" s="301"/>
      <c r="E835" s="300"/>
      <c r="F835" s="300"/>
      <c r="G835" s="300"/>
      <c r="H835" s="300"/>
      <c r="I835" s="300"/>
      <c r="J835" s="300"/>
      <c r="K835" s="300"/>
      <c r="L835" s="300"/>
      <c r="M835" s="300"/>
      <c r="N835" s="313"/>
      <c r="O835" s="300"/>
      <c r="P835" s="300"/>
      <c r="Q835" s="300"/>
      <c r="R835" s="300"/>
      <c r="S835" s="300"/>
      <c r="T835" s="300"/>
      <c r="U835" s="300"/>
      <c r="V835" s="313"/>
      <c r="W835" s="300"/>
      <c r="X835" s="313"/>
      <c r="Y835" s="300"/>
      <c r="Z835" s="300"/>
    </row>
    <row r="836" spans="1:26" ht="13.2">
      <c r="A836" s="301"/>
      <c r="B836" s="301"/>
      <c r="C836" s="301"/>
      <c r="D836" s="301"/>
      <c r="E836" s="300"/>
      <c r="F836" s="300"/>
      <c r="G836" s="300"/>
      <c r="H836" s="300"/>
      <c r="I836" s="300"/>
      <c r="J836" s="300"/>
      <c r="K836" s="300"/>
      <c r="L836" s="300"/>
      <c r="M836" s="300"/>
      <c r="N836" s="313"/>
      <c r="O836" s="300"/>
      <c r="P836" s="300"/>
      <c r="Q836" s="300"/>
      <c r="R836" s="300"/>
      <c r="S836" s="300"/>
      <c r="T836" s="300"/>
      <c r="U836" s="300"/>
      <c r="V836" s="313"/>
      <c r="W836" s="300"/>
      <c r="X836" s="313"/>
      <c r="Y836" s="300"/>
      <c r="Z836" s="300"/>
    </row>
    <row r="837" spans="1:26" ht="13.2">
      <c r="A837" s="301"/>
      <c r="B837" s="301"/>
      <c r="C837" s="301"/>
      <c r="D837" s="301"/>
      <c r="E837" s="300"/>
      <c r="F837" s="300"/>
      <c r="G837" s="300"/>
      <c r="H837" s="300"/>
      <c r="I837" s="300"/>
      <c r="J837" s="300"/>
      <c r="K837" s="300"/>
      <c r="L837" s="300"/>
      <c r="M837" s="300"/>
      <c r="N837" s="313"/>
      <c r="O837" s="300"/>
      <c r="P837" s="300"/>
      <c r="Q837" s="300"/>
      <c r="R837" s="300"/>
      <c r="S837" s="300"/>
      <c r="T837" s="300"/>
      <c r="U837" s="300"/>
      <c r="V837" s="313"/>
      <c r="W837" s="300"/>
      <c r="X837" s="313"/>
      <c r="Y837" s="300"/>
      <c r="Z837" s="300"/>
    </row>
    <row r="838" spans="1:26" ht="13.2">
      <c r="A838" s="301"/>
      <c r="B838" s="301"/>
      <c r="C838" s="301"/>
      <c r="D838" s="301"/>
      <c r="E838" s="300"/>
      <c r="F838" s="300"/>
      <c r="G838" s="300"/>
      <c r="H838" s="300"/>
      <c r="I838" s="300"/>
      <c r="J838" s="300"/>
      <c r="K838" s="300"/>
      <c r="L838" s="300"/>
      <c r="M838" s="300"/>
      <c r="N838" s="313"/>
      <c r="O838" s="300"/>
      <c r="P838" s="300"/>
      <c r="Q838" s="300"/>
      <c r="R838" s="300"/>
      <c r="S838" s="300"/>
      <c r="T838" s="300"/>
      <c r="U838" s="300"/>
      <c r="V838" s="313"/>
      <c r="W838" s="300"/>
      <c r="X838" s="313"/>
      <c r="Y838" s="300"/>
      <c r="Z838" s="300"/>
    </row>
    <row r="839" spans="1:26" ht="13.2">
      <c r="A839" s="301"/>
      <c r="B839" s="301"/>
      <c r="C839" s="301"/>
      <c r="D839" s="301"/>
      <c r="E839" s="300"/>
      <c r="F839" s="300"/>
      <c r="G839" s="300"/>
      <c r="H839" s="300"/>
      <c r="I839" s="300"/>
      <c r="J839" s="300"/>
      <c r="K839" s="300"/>
      <c r="L839" s="300"/>
      <c r="M839" s="300"/>
      <c r="N839" s="313"/>
      <c r="O839" s="300"/>
      <c r="P839" s="300"/>
      <c r="Q839" s="300"/>
      <c r="R839" s="300"/>
      <c r="S839" s="300"/>
      <c r="T839" s="300"/>
      <c r="U839" s="300"/>
      <c r="V839" s="313"/>
      <c r="W839" s="300"/>
      <c r="X839" s="313"/>
      <c r="Y839" s="300"/>
      <c r="Z839" s="300"/>
    </row>
    <row r="840" spans="1:26" ht="13.2">
      <c r="A840" s="301"/>
      <c r="B840" s="301"/>
      <c r="C840" s="301"/>
      <c r="D840" s="301"/>
      <c r="E840" s="300"/>
      <c r="F840" s="300"/>
      <c r="G840" s="300"/>
      <c r="H840" s="300"/>
      <c r="I840" s="300"/>
      <c r="J840" s="300"/>
      <c r="K840" s="300"/>
      <c r="L840" s="300"/>
      <c r="M840" s="300"/>
      <c r="N840" s="313"/>
      <c r="O840" s="300"/>
      <c r="P840" s="300"/>
      <c r="Q840" s="300"/>
      <c r="R840" s="300"/>
      <c r="S840" s="300"/>
      <c r="T840" s="300"/>
      <c r="U840" s="300"/>
      <c r="V840" s="313"/>
      <c r="W840" s="300"/>
      <c r="X840" s="313"/>
      <c r="Y840" s="300"/>
      <c r="Z840" s="300"/>
    </row>
    <row r="841" spans="1:26" ht="13.2">
      <c r="A841" s="301"/>
      <c r="B841" s="301"/>
      <c r="C841" s="301"/>
      <c r="D841" s="301"/>
      <c r="E841" s="300"/>
      <c r="F841" s="300"/>
      <c r="G841" s="300"/>
      <c r="H841" s="300"/>
      <c r="I841" s="300"/>
      <c r="J841" s="300"/>
      <c r="K841" s="300"/>
      <c r="L841" s="300"/>
      <c r="M841" s="300"/>
      <c r="N841" s="313"/>
      <c r="O841" s="300"/>
      <c r="P841" s="300"/>
      <c r="Q841" s="300"/>
      <c r="R841" s="300"/>
      <c r="S841" s="300"/>
      <c r="T841" s="300"/>
      <c r="U841" s="300"/>
      <c r="V841" s="313"/>
      <c r="W841" s="300"/>
      <c r="X841" s="313"/>
      <c r="Y841" s="300"/>
      <c r="Z841" s="300"/>
    </row>
    <row r="842" spans="1:26" ht="13.2">
      <c r="A842" s="301"/>
      <c r="B842" s="301"/>
      <c r="C842" s="301"/>
      <c r="D842" s="301"/>
      <c r="E842" s="300"/>
      <c r="F842" s="300"/>
      <c r="G842" s="300"/>
      <c r="H842" s="300"/>
      <c r="I842" s="300"/>
      <c r="J842" s="300"/>
      <c r="K842" s="300"/>
      <c r="L842" s="300"/>
      <c r="M842" s="300"/>
      <c r="N842" s="313"/>
      <c r="O842" s="300"/>
      <c r="P842" s="300"/>
      <c r="Q842" s="300"/>
      <c r="R842" s="300"/>
      <c r="S842" s="300"/>
      <c r="T842" s="300"/>
      <c r="U842" s="300"/>
      <c r="V842" s="313"/>
      <c r="W842" s="300"/>
      <c r="X842" s="313"/>
      <c r="Y842" s="300"/>
      <c r="Z842" s="300"/>
    </row>
    <row r="843" spans="1:26" ht="13.2">
      <c r="A843" s="301"/>
      <c r="B843" s="301"/>
      <c r="C843" s="301"/>
      <c r="D843" s="301"/>
      <c r="E843" s="300"/>
      <c r="F843" s="300"/>
      <c r="G843" s="300"/>
      <c r="H843" s="300"/>
      <c r="I843" s="300"/>
      <c r="J843" s="300"/>
      <c r="K843" s="300"/>
      <c r="L843" s="300"/>
      <c r="M843" s="300"/>
      <c r="N843" s="313"/>
      <c r="O843" s="300"/>
      <c r="P843" s="300"/>
      <c r="Q843" s="300"/>
      <c r="R843" s="300"/>
      <c r="S843" s="300"/>
      <c r="T843" s="300"/>
      <c r="U843" s="300"/>
      <c r="V843" s="313"/>
      <c r="W843" s="300"/>
      <c r="X843" s="313"/>
      <c r="Y843" s="300"/>
      <c r="Z843" s="300"/>
    </row>
    <row r="844" spans="1:26" ht="13.2">
      <c r="A844" s="301"/>
      <c r="B844" s="301"/>
      <c r="C844" s="301"/>
      <c r="D844" s="301"/>
      <c r="E844" s="300"/>
      <c r="F844" s="300"/>
      <c r="G844" s="300"/>
      <c r="H844" s="300"/>
      <c r="I844" s="300"/>
      <c r="J844" s="300"/>
      <c r="K844" s="300"/>
      <c r="L844" s="300"/>
      <c r="M844" s="300"/>
      <c r="N844" s="313"/>
      <c r="O844" s="300"/>
      <c r="P844" s="300"/>
      <c r="Q844" s="300"/>
      <c r="R844" s="300"/>
      <c r="S844" s="300"/>
      <c r="T844" s="300"/>
      <c r="U844" s="300"/>
      <c r="V844" s="313"/>
      <c r="W844" s="300"/>
      <c r="X844" s="313"/>
      <c r="Y844" s="300"/>
      <c r="Z844" s="300"/>
    </row>
    <row r="845" spans="1:26" ht="13.2">
      <c r="A845" s="301"/>
      <c r="B845" s="301"/>
      <c r="C845" s="301"/>
      <c r="D845" s="301"/>
      <c r="E845" s="300"/>
      <c r="F845" s="300"/>
      <c r="G845" s="300"/>
      <c r="H845" s="300"/>
      <c r="I845" s="300"/>
      <c r="J845" s="300"/>
      <c r="K845" s="300"/>
      <c r="L845" s="300"/>
      <c r="M845" s="300"/>
      <c r="N845" s="313"/>
      <c r="O845" s="300"/>
      <c r="P845" s="300"/>
      <c r="Q845" s="300"/>
      <c r="R845" s="300"/>
      <c r="S845" s="300"/>
      <c r="T845" s="300"/>
      <c r="U845" s="300"/>
      <c r="V845" s="313"/>
      <c r="W845" s="300"/>
      <c r="X845" s="313"/>
      <c r="Y845" s="300"/>
      <c r="Z845" s="300"/>
    </row>
    <row r="846" spans="1:26" ht="13.2">
      <c r="A846" s="301"/>
      <c r="B846" s="301"/>
      <c r="C846" s="301"/>
      <c r="D846" s="301"/>
      <c r="E846" s="300"/>
      <c r="F846" s="300"/>
      <c r="G846" s="300"/>
      <c r="H846" s="300"/>
      <c r="I846" s="300"/>
      <c r="J846" s="300"/>
      <c r="K846" s="300"/>
      <c r="L846" s="300"/>
      <c r="M846" s="300"/>
      <c r="N846" s="313"/>
      <c r="O846" s="300"/>
      <c r="P846" s="300"/>
      <c r="Q846" s="300"/>
      <c r="R846" s="300"/>
      <c r="S846" s="300"/>
      <c r="T846" s="300"/>
      <c r="U846" s="300"/>
      <c r="V846" s="313"/>
      <c r="W846" s="300"/>
      <c r="X846" s="313"/>
      <c r="Y846" s="300"/>
      <c r="Z846" s="300"/>
    </row>
    <row r="847" spans="1:26" ht="13.2">
      <c r="A847" s="301"/>
      <c r="B847" s="301"/>
      <c r="C847" s="301"/>
      <c r="D847" s="301"/>
      <c r="E847" s="300"/>
      <c r="F847" s="300"/>
      <c r="G847" s="300"/>
      <c r="H847" s="300"/>
      <c r="I847" s="300"/>
      <c r="J847" s="300"/>
      <c r="K847" s="300"/>
      <c r="L847" s="300"/>
      <c r="M847" s="300"/>
      <c r="N847" s="313"/>
      <c r="O847" s="300"/>
      <c r="P847" s="300"/>
      <c r="Q847" s="300"/>
      <c r="R847" s="300"/>
      <c r="S847" s="300"/>
      <c r="T847" s="300"/>
      <c r="U847" s="300"/>
      <c r="V847" s="313"/>
      <c r="W847" s="300"/>
      <c r="X847" s="313"/>
      <c r="Y847" s="300"/>
      <c r="Z847" s="300"/>
    </row>
    <row r="848" spans="1:26" ht="13.2">
      <c r="A848" s="301"/>
      <c r="B848" s="301"/>
      <c r="C848" s="301"/>
      <c r="D848" s="301"/>
      <c r="E848" s="300"/>
      <c r="F848" s="300"/>
      <c r="G848" s="300"/>
      <c r="H848" s="300"/>
      <c r="I848" s="300"/>
      <c r="J848" s="300"/>
      <c r="K848" s="300"/>
      <c r="L848" s="300"/>
      <c r="M848" s="300"/>
      <c r="N848" s="313"/>
      <c r="O848" s="300"/>
      <c r="P848" s="300"/>
      <c r="Q848" s="300"/>
      <c r="R848" s="300"/>
      <c r="S848" s="300"/>
      <c r="T848" s="300"/>
      <c r="U848" s="300"/>
      <c r="V848" s="313"/>
      <c r="W848" s="300"/>
      <c r="X848" s="313"/>
      <c r="Y848" s="300"/>
      <c r="Z848" s="300"/>
    </row>
    <row r="849" spans="1:26" ht="13.2">
      <c r="A849" s="301"/>
      <c r="B849" s="301"/>
      <c r="C849" s="301"/>
      <c r="D849" s="301"/>
      <c r="E849" s="300"/>
      <c r="F849" s="300"/>
      <c r="G849" s="300"/>
      <c r="H849" s="300"/>
      <c r="I849" s="300"/>
      <c r="J849" s="300"/>
      <c r="K849" s="300"/>
      <c r="L849" s="300"/>
      <c r="M849" s="300"/>
      <c r="N849" s="313"/>
      <c r="O849" s="300"/>
      <c r="P849" s="300"/>
      <c r="Q849" s="300"/>
      <c r="R849" s="300"/>
      <c r="S849" s="300"/>
      <c r="T849" s="300"/>
      <c r="U849" s="300"/>
      <c r="V849" s="313"/>
      <c r="W849" s="300"/>
      <c r="X849" s="313"/>
      <c r="Y849" s="300"/>
      <c r="Z849" s="300"/>
    </row>
    <row r="850" spans="1:26" ht="13.2">
      <c r="A850" s="301"/>
      <c r="B850" s="301"/>
      <c r="C850" s="301"/>
      <c r="D850" s="301"/>
      <c r="E850" s="300"/>
      <c r="F850" s="300"/>
      <c r="G850" s="300"/>
      <c r="H850" s="300"/>
      <c r="I850" s="300"/>
      <c r="J850" s="300"/>
      <c r="K850" s="300"/>
      <c r="L850" s="300"/>
      <c r="M850" s="300"/>
      <c r="N850" s="313"/>
      <c r="O850" s="300"/>
      <c r="P850" s="300"/>
      <c r="Q850" s="300"/>
      <c r="R850" s="300"/>
      <c r="S850" s="300"/>
      <c r="T850" s="300"/>
      <c r="U850" s="300"/>
      <c r="V850" s="313"/>
      <c r="W850" s="300"/>
      <c r="X850" s="313"/>
      <c r="Y850" s="300"/>
      <c r="Z850" s="300"/>
    </row>
    <row r="851" spans="1:26" ht="13.2">
      <c r="A851" s="301"/>
      <c r="B851" s="301"/>
      <c r="C851" s="301"/>
      <c r="D851" s="301"/>
      <c r="E851" s="300"/>
      <c r="F851" s="300"/>
      <c r="G851" s="300"/>
      <c r="H851" s="300"/>
      <c r="I851" s="300"/>
      <c r="J851" s="300"/>
      <c r="K851" s="300"/>
      <c r="L851" s="300"/>
      <c r="M851" s="300"/>
      <c r="N851" s="313"/>
      <c r="O851" s="300"/>
      <c r="P851" s="300"/>
      <c r="Q851" s="300"/>
      <c r="R851" s="300"/>
      <c r="S851" s="300"/>
      <c r="T851" s="300"/>
      <c r="U851" s="300"/>
      <c r="V851" s="313"/>
      <c r="W851" s="300"/>
      <c r="X851" s="313"/>
      <c r="Y851" s="300"/>
      <c r="Z851" s="300"/>
    </row>
    <row r="852" spans="1:26" ht="13.2">
      <c r="A852" s="301"/>
      <c r="B852" s="301"/>
      <c r="C852" s="301"/>
      <c r="D852" s="301"/>
      <c r="E852" s="300"/>
      <c r="F852" s="300"/>
      <c r="G852" s="300"/>
      <c r="H852" s="300"/>
      <c r="I852" s="300"/>
      <c r="J852" s="300"/>
      <c r="K852" s="300"/>
      <c r="L852" s="300"/>
      <c r="M852" s="300"/>
      <c r="N852" s="313"/>
      <c r="O852" s="300"/>
      <c r="P852" s="300"/>
      <c r="Q852" s="300"/>
      <c r="R852" s="300"/>
      <c r="S852" s="300"/>
      <c r="T852" s="300"/>
      <c r="U852" s="300"/>
      <c r="V852" s="313"/>
      <c r="W852" s="300"/>
      <c r="X852" s="313"/>
      <c r="Y852" s="300"/>
      <c r="Z852" s="300"/>
    </row>
    <row r="853" spans="1:26" ht="13.2">
      <c r="A853" s="301"/>
      <c r="B853" s="301"/>
      <c r="C853" s="301"/>
      <c r="D853" s="301"/>
      <c r="E853" s="300"/>
      <c r="F853" s="300"/>
      <c r="G853" s="300"/>
      <c r="H853" s="300"/>
      <c r="I853" s="300"/>
      <c r="J853" s="300"/>
      <c r="K853" s="300"/>
      <c r="L853" s="300"/>
      <c r="M853" s="300"/>
      <c r="N853" s="313"/>
      <c r="O853" s="300"/>
      <c r="P853" s="300"/>
      <c r="Q853" s="300"/>
      <c r="R853" s="300"/>
      <c r="S853" s="300"/>
      <c r="T853" s="300"/>
      <c r="U853" s="300"/>
      <c r="V853" s="313"/>
      <c r="W853" s="300"/>
      <c r="X853" s="313"/>
      <c r="Y853" s="300"/>
      <c r="Z853" s="300"/>
    </row>
    <row r="854" spans="1:26" ht="13.2">
      <c r="A854" s="301"/>
      <c r="B854" s="301"/>
      <c r="C854" s="301"/>
      <c r="D854" s="301"/>
      <c r="E854" s="300"/>
      <c r="F854" s="300"/>
      <c r="G854" s="300"/>
      <c r="H854" s="300"/>
      <c r="I854" s="300"/>
      <c r="J854" s="300"/>
      <c r="K854" s="300"/>
      <c r="L854" s="300"/>
      <c r="M854" s="300"/>
      <c r="N854" s="313"/>
      <c r="O854" s="300"/>
      <c r="P854" s="300"/>
      <c r="Q854" s="300"/>
      <c r="R854" s="300"/>
      <c r="S854" s="300"/>
      <c r="T854" s="300"/>
      <c r="U854" s="300"/>
      <c r="V854" s="313"/>
      <c r="W854" s="300"/>
      <c r="X854" s="313"/>
      <c r="Y854" s="300"/>
      <c r="Z854" s="300"/>
    </row>
    <row r="855" spans="1:26" ht="13.2">
      <c r="A855" s="301"/>
      <c r="B855" s="301"/>
      <c r="C855" s="301"/>
      <c r="D855" s="301"/>
      <c r="E855" s="300"/>
      <c r="F855" s="300"/>
      <c r="G855" s="300"/>
      <c r="H855" s="300"/>
      <c r="I855" s="300"/>
      <c r="J855" s="300"/>
      <c r="K855" s="300"/>
      <c r="L855" s="300"/>
      <c r="M855" s="300"/>
      <c r="N855" s="313"/>
      <c r="O855" s="300"/>
      <c r="P855" s="300"/>
      <c r="Q855" s="300"/>
      <c r="R855" s="300"/>
      <c r="S855" s="300"/>
      <c r="T855" s="300"/>
      <c r="U855" s="300"/>
      <c r="V855" s="313"/>
      <c r="W855" s="300"/>
      <c r="X855" s="313"/>
      <c r="Y855" s="300"/>
      <c r="Z855" s="300"/>
    </row>
    <row r="856" spans="1:26" ht="13.2">
      <c r="A856" s="301"/>
      <c r="B856" s="301"/>
      <c r="C856" s="301"/>
      <c r="D856" s="301"/>
      <c r="E856" s="300"/>
      <c r="F856" s="300"/>
      <c r="G856" s="300"/>
      <c r="H856" s="300"/>
      <c r="I856" s="300"/>
      <c r="J856" s="300"/>
      <c r="K856" s="300"/>
      <c r="L856" s="300"/>
      <c r="M856" s="300"/>
      <c r="N856" s="313"/>
      <c r="O856" s="300"/>
      <c r="P856" s="300"/>
      <c r="Q856" s="300"/>
      <c r="R856" s="300"/>
      <c r="S856" s="300"/>
      <c r="T856" s="300"/>
      <c r="U856" s="300"/>
      <c r="V856" s="313"/>
      <c r="W856" s="300"/>
      <c r="X856" s="313"/>
      <c r="Y856" s="300"/>
      <c r="Z856" s="300"/>
    </row>
    <row r="857" spans="1:26" ht="13.2">
      <c r="A857" s="301"/>
      <c r="B857" s="301"/>
      <c r="C857" s="301"/>
      <c r="D857" s="301"/>
      <c r="E857" s="300"/>
      <c r="F857" s="300"/>
      <c r="G857" s="300"/>
      <c r="H857" s="300"/>
      <c r="I857" s="300"/>
      <c r="J857" s="300"/>
      <c r="K857" s="300"/>
      <c r="L857" s="300"/>
      <c r="M857" s="300"/>
      <c r="N857" s="313"/>
      <c r="O857" s="300"/>
      <c r="P857" s="300"/>
      <c r="Q857" s="300"/>
      <c r="R857" s="300"/>
      <c r="S857" s="300"/>
      <c r="T857" s="300"/>
      <c r="U857" s="300"/>
      <c r="V857" s="313"/>
      <c r="W857" s="300"/>
      <c r="X857" s="313"/>
      <c r="Y857" s="300"/>
      <c r="Z857" s="300"/>
    </row>
    <row r="858" spans="1:26" ht="13.2">
      <c r="A858" s="301"/>
      <c r="B858" s="301"/>
      <c r="C858" s="301"/>
      <c r="D858" s="301"/>
      <c r="E858" s="300"/>
      <c r="F858" s="300"/>
      <c r="G858" s="300"/>
      <c r="H858" s="300"/>
      <c r="I858" s="300"/>
      <c r="J858" s="300"/>
      <c r="K858" s="300"/>
      <c r="L858" s="300"/>
      <c r="M858" s="300"/>
      <c r="N858" s="313"/>
      <c r="O858" s="300"/>
      <c r="P858" s="300"/>
      <c r="Q858" s="300"/>
      <c r="R858" s="300"/>
      <c r="S858" s="300"/>
      <c r="T858" s="300"/>
      <c r="U858" s="300"/>
      <c r="V858" s="313"/>
      <c r="W858" s="300"/>
      <c r="X858" s="313"/>
      <c r="Y858" s="300"/>
      <c r="Z858" s="300"/>
    </row>
    <row r="859" spans="1:26" ht="13.2">
      <c r="A859" s="301"/>
      <c r="B859" s="301"/>
      <c r="C859" s="301"/>
      <c r="D859" s="301"/>
      <c r="E859" s="300"/>
      <c r="F859" s="300"/>
      <c r="G859" s="300"/>
      <c r="H859" s="300"/>
      <c r="I859" s="300"/>
      <c r="J859" s="300"/>
      <c r="K859" s="300"/>
      <c r="L859" s="300"/>
      <c r="M859" s="300"/>
      <c r="N859" s="313"/>
      <c r="O859" s="300"/>
      <c r="P859" s="300"/>
      <c r="Q859" s="300"/>
      <c r="R859" s="300"/>
      <c r="S859" s="300"/>
      <c r="T859" s="300"/>
      <c r="U859" s="300"/>
      <c r="V859" s="313"/>
      <c r="W859" s="300"/>
      <c r="X859" s="313"/>
      <c r="Y859" s="300"/>
      <c r="Z859" s="300"/>
    </row>
    <row r="860" spans="1:26" ht="13.2">
      <c r="A860" s="301"/>
      <c r="B860" s="301"/>
      <c r="C860" s="301"/>
      <c r="D860" s="301"/>
      <c r="E860" s="300"/>
      <c r="F860" s="300"/>
      <c r="G860" s="300"/>
      <c r="H860" s="300"/>
      <c r="I860" s="300"/>
      <c r="J860" s="300"/>
      <c r="K860" s="300"/>
      <c r="L860" s="300"/>
      <c r="M860" s="300"/>
      <c r="N860" s="313"/>
      <c r="O860" s="300"/>
      <c r="P860" s="300"/>
      <c r="Q860" s="300"/>
      <c r="R860" s="300"/>
      <c r="S860" s="300"/>
      <c r="T860" s="300"/>
      <c r="U860" s="300"/>
      <c r="V860" s="313"/>
      <c r="W860" s="300"/>
      <c r="X860" s="313"/>
      <c r="Y860" s="300"/>
      <c r="Z860" s="300"/>
    </row>
    <row r="861" spans="1:26" ht="13.2">
      <c r="A861" s="301"/>
      <c r="B861" s="301"/>
      <c r="C861" s="301"/>
      <c r="D861" s="301"/>
      <c r="E861" s="300"/>
      <c r="F861" s="300"/>
      <c r="G861" s="300"/>
      <c r="H861" s="300"/>
      <c r="I861" s="300"/>
      <c r="J861" s="300"/>
      <c r="K861" s="300"/>
      <c r="L861" s="300"/>
      <c r="M861" s="300"/>
      <c r="N861" s="313"/>
      <c r="O861" s="300"/>
      <c r="P861" s="300"/>
      <c r="Q861" s="300"/>
      <c r="R861" s="300"/>
      <c r="S861" s="300"/>
      <c r="T861" s="300"/>
      <c r="U861" s="300"/>
      <c r="V861" s="313"/>
      <c r="W861" s="300"/>
      <c r="X861" s="313"/>
      <c r="Y861" s="300"/>
      <c r="Z861" s="300"/>
    </row>
    <row r="862" spans="1:26" ht="13.2">
      <c r="A862" s="301"/>
      <c r="B862" s="301"/>
      <c r="C862" s="301"/>
      <c r="D862" s="301"/>
      <c r="E862" s="300"/>
      <c r="F862" s="300"/>
      <c r="G862" s="300"/>
      <c r="H862" s="300"/>
      <c r="I862" s="300"/>
      <c r="J862" s="300"/>
      <c r="K862" s="300"/>
      <c r="L862" s="300"/>
      <c r="M862" s="300"/>
      <c r="N862" s="313"/>
      <c r="O862" s="300"/>
      <c r="P862" s="300"/>
      <c r="Q862" s="300"/>
      <c r="R862" s="300"/>
      <c r="S862" s="300"/>
      <c r="T862" s="300"/>
      <c r="U862" s="300"/>
      <c r="V862" s="313"/>
      <c r="W862" s="300"/>
      <c r="X862" s="313"/>
      <c r="Y862" s="300"/>
      <c r="Z862" s="300"/>
    </row>
    <row r="863" spans="1:26" ht="13.2">
      <c r="A863" s="301"/>
      <c r="B863" s="301"/>
      <c r="C863" s="301"/>
      <c r="D863" s="301"/>
      <c r="E863" s="300"/>
      <c r="F863" s="300"/>
      <c r="G863" s="300"/>
      <c r="H863" s="300"/>
      <c r="I863" s="300"/>
      <c r="J863" s="300"/>
      <c r="K863" s="300"/>
      <c r="L863" s="300"/>
      <c r="M863" s="300"/>
      <c r="N863" s="313"/>
      <c r="O863" s="300"/>
      <c r="P863" s="300"/>
      <c r="Q863" s="300"/>
      <c r="R863" s="300"/>
      <c r="S863" s="300"/>
      <c r="T863" s="300"/>
      <c r="U863" s="300"/>
      <c r="V863" s="313"/>
      <c r="W863" s="300"/>
      <c r="X863" s="313"/>
      <c r="Y863" s="300"/>
      <c r="Z863" s="300"/>
    </row>
    <row r="864" spans="1:26" ht="13.2">
      <c r="A864" s="301"/>
      <c r="B864" s="301"/>
      <c r="C864" s="301"/>
      <c r="D864" s="301"/>
      <c r="E864" s="300"/>
      <c r="F864" s="300"/>
      <c r="G864" s="300"/>
      <c r="H864" s="300"/>
      <c r="I864" s="300"/>
      <c r="J864" s="300"/>
      <c r="K864" s="300"/>
      <c r="L864" s="300"/>
      <c r="M864" s="300"/>
      <c r="N864" s="313"/>
      <c r="O864" s="300"/>
      <c r="P864" s="300"/>
      <c r="Q864" s="300"/>
      <c r="R864" s="300"/>
      <c r="S864" s="300"/>
      <c r="T864" s="300"/>
      <c r="U864" s="300"/>
      <c r="V864" s="313"/>
      <c r="W864" s="300"/>
      <c r="X864" s="313"/>
      <c r="Y864" s="300"/>
      <c r="Z864" s="300"/>
    </row>
    <row r="865" spans="1:26" ht="13.2">
      <c r="A865" s="301"/>
      <c r="B865" s="301"/>
      <c r="C865" s="301"/>
      <c r="D865" s="301"/>
      <c r="E865" s="300"/>
      <c r="F865" s="300"/>
      <c r="G865" s="300"/>
      <c r="H865" s="300"/>
      <c r="I865" s="300"/>
      <c r="J865" s="300"/>
      <c r="K865" s="300"/>
      <c r="L865" s="300"/>
      <c r="M865" s="300"/>
      <c r="N865" s="313"/>
      <c r="O865" s="300"/>
      <c r="P865" s="300"/>
      <c r="Q865" s="300"/>
      <c r="R865" s="300"/>
      <c r="S865" s="300"/>
      <c r="T865" s="300"/>
      <c r="U865" s="300"/>
      <c r="V865" s="313"/>
      <c r="W865" s="300"/>
      <c r="X865" s="313"/>
      <c r="Y865" s="300"/>
      <c r="Z865" s="300"/>
    </row>
    <row r="866" spans="1:26" ht="13.2">
      <c r="A866" s="301"/>
      <c r="B866" s="301"/>
      <c r="C866" s="301"/>
      <c r="D866" s="301"/>
      <c r="E866" s="300"/>
      <c r="F866" s="300"/>
      <c r="G866" s="300"/>
      <c r="H866" s="300"/>
      <c r="I866" s="300"/>
      <c r="J866" s="300"/>
      <c r="K866" s="300"/>
      <c r="L866" s="300"/>
      <c r="M866" s="300"/>
      <c r="N866" s="313"/>
      <c r="O866" s="300"/>
      <c r="P866" s="300"/>
      <c r="Q866" s="300"/>
      <c r="R866" s="300"/>
      <c r="S866" s="300"/>
      <c r="T866" s="300"/>
      <c r="U866" s="300"/>
      <c r="V866" s="313"/>
      <c r="W866" s="300"/>
      <c r="X866" s="313"/>
      <c r="Y866" s="300"/>
      <c r="Z866" s="300"/>
    </row>
    <row r="867" spans="1:26" ht="13.2">
      <c r="A867" s="301"/>
      <c r="B867" s="301"/>
      <c r="C867" s="301"/>
      <c r="D867" s="301"/>
      <c r="E867" s="300"/>
      <c r="F867" s="300"/>
      <c r="G867" s="300"/>
      <c r="H867" s="300"/>
      <c r="I867" s="300"/>
      <c r="J867" s="300"/>
      <c r="K867" s="300"/>
      <c r="L867" s="300"/>
      <c r="M867" s="300"/>
      <c r="N867" s="313"/>
      <c r="O867" s="300"/>
      <c r="P867" s="300"/>
      <c r="Q867" s="300"/>
      <c r="R867" s="300"/>
      <c r="S867" s="300"/>
      <c r="T867" s="300"/>
      <c r="U867" s="300"/>
      <c r="V867" s="313"/>
      <c r="W867" s="300"/>
      <c r="X867" s="313"/>
      <c r="Y867" s="300"/>
      <c r="Z867" s="300"/>
    </row>
    <row r="868" spans="1:26" ht="13.2">
      <c r="A868" s="301"/>
      <c r="B868" s="301"/>
      <c r="C868" s="301"/>
      <c r="D868" s="301"/>
      <c r="E868" s="300"/>
      <c r="F868" s="300"/>
      <c r="G868" s="300"/>
      <c r="H868" s="300"/>
      <c r="I868" s="300"/>
      <c r="J868" s="300"/>
      <c r="K868" s="300"/>
      <c r="L868" s="300"/>
      <c r="M868" s="300"/>
      <c r="N868" s="313"/>
      <c r="O868" s="300"/>
      <c r="P868" s="300"/>
      <c r="Q868" s="300"/>
      <c r="R868" s="300"/>
      <c r="S868" s="300"/>
      <c r="T868" s="300"/>
      <c r="U868" s="300"/>
      <c r="V868" s="313"/>
      <c r="W868" s="300"/>
      <c r="X868" s="313"/>
      <c r="Y868" s="300"/>
      <c r="Z868" s="300"/>
    </row>
    <row r="869" spans="1:26" ht="13.2">
      <c r="A869" s="301"/>
      <c r="B869" s="301"/>
      <c r="C869" s="301"/>
      <c r="D869" s="301"/>
      <c r="E869" s="300"/>
      <c r="F869" s="300"/>
      <c r="G869" s="300"/>
      <c r="H869" s="300"/>
      <c r="I869" s="300"/>
      <c r="J869" s="300"/>
      <c r="K869" s="300"/>
      <c r="L869" s="300"/>
      <c r="M869" s="300"/>
      <c r="N869" s="313"/>
      <c r="O869" s="300"/>
      <c r="P869" s="300"/>
      <c r="Q869" s="300"/>
      <c r="R869" s="300"/>
      <c r="S869" s="300"/>
      <c r="T869" s="300"/>
      <c r="U869" s="300"/>
      <c r="V869" s="313"/>
      <c r="W869" s="300"/>
      <c r="X869" s="313"/>
      <c r="Y869" s="300"/>
      <c r="Z869" s="300"/>
    </row>
    <row r="870" spans="1:26" ht="13.2">
      <c r="A870" s="301"/>
      <c r="B870" s="301"/>
      <c r="C870" s="301"/>
      <c r="D870" s="301"/>
      <c r="E870" s="300"/>
      <c r="F870" s="300"/>
      <c r="G870" s="300"/>
      <c r="H870" s="300"/>
      <c r="I870" s="300"/>
      <c r="J870" s="300"/>
      <c r="K870" s="300"/>
      <c r="L870" s="300"/>
      <c r="M870" s="300"/>
      <c r="N870" s="313"/>
      <c r="O870" s="300"/>
      <c r="P870" s="300"/>
      <c r="Q870" s="300"/>
      <c r="R870" s="300"/>
      <c r="S870" s="300"/>
      <c r="T870" s="300"/>
      <c r="U870" s="300"/>
      <c r="V870" s="313"/>
      <c r="W870" s="300"/>
      <c r="X870" s="313"/>
      <c r="Y870" s="300"/>
      <c r="Z870" s="300"/>
    </row>
    <row r="871" spans="1:26" ht="13.2">
      <c r="A871" s="301"/>
      <c r="B871" s="301"/>
      <c r="C871" s="301"/>
      <c r="D871" s="301"/>
      <c r="E871" s="300"/>
      <c r="F871" s="300"/>
      <c r="G871" s="300"/>
      <c r="H871" s="300"/>
      <c r="I871" s="300"/>
      <c r="J871" s="300"/>
      <c r="K871" s="300"/>
      <c r="L871" s="300"/>
      <c r="M871" s="300"/>
      <c r="N871" s="313"/>
      <c r="O871" s="300"/>
      <c r="P871" s="300"/>
      <c r="Q871" s="300"/>
      <c r="R871" s="300"/>
      <c r="S871" s="300"/>
      <c r="T871" s="300"/>
      <c r="U871" s="300"/>
      <c r="V871" s="313"/>
      <c r="W871" s="300"/>
      <c r="X871" s="313"/>
      <c r="Y871" s="300"/>
      <c r="Z871" s="300"/>
    </row>
    <row r="872" spans="1:26" ht="13.2">
      <c r="A872" s="301"/>
      <c r="B872" s="301"/>
      <c r="C872" s="301"/>
      <c r="D872" s="301"/>
      <c r="E872" s="300"/>
      <c r="F872" s="300"/>
      <c r="G872" s="300"/>
      <c r="H872" s="300"/>
      <c r="I872" s="300"/>
      <c r="J872" s="300"/>
      <c r="K872" s="300"/>
      <c r="L872" s="300"/>
      <c r="M872" s="300"/>
      <c r="N872" s="313"/>
      <c r="O872" s="300"/>
      <c r="P872" s="300"/>
      <c r="Q872" s="300"/>
      <c r="R872" s="300"/>
      <c r="S872" s="300"/>
      <c r="T872" s="300"/>
      <c r="U872" s="300"/>
      <c r="V872" s="313"/>
      <c r="W872" s="300"/>
      <c r="X872" s="313"/>
      <c r="Y872" s="300"/>
      <c r="Z872" s="300"/>
    </row>
    <row r="873" spans="1:26" ht="13.2">
      <c r="A873" s="301"/>
      <c r="B873" s="301"/>
      <c r="C873" s="301"/>
      <c r="D873" s="301"/>
      <c r="E873" s="300"/>
      <c r="F873" s="300"/>
      <c r="G873" s="300"/>
      <c r="H873" s="300"/>
      <c r="I873" s="300"/>
      <c r="J873" s="300"/>
      <c r="K873" s="300"/>
      <c r="L873" s="300"/>
      <c r="M873" s="300"/>
      <c r="N873" s="313"/>
      <c r="O873" s="300"/>
      <c r="P873" s="300"/>
      <c r="Q873" s="300"/>
      <c r="R873" s="300"/>
      <c r="S873" s="300"/>
      <c r="T873" s="300"/>
      <c r="U873" s="300"/>
      <c r="V873" s="313"/>
      <c r="W873" s="300"/>
      <c r="X873" s="313"/>
      <c r="Y873" s="300"/>
      <c r="Z873" s="300"/>
    </row>
    <row r="874" spans="1:26" ht="13.2">
      <c r="A874" s="301"/>
      <c r="B874" s="301"/>
      <c r="C874" s="301"/>
      <c r="D874" s="301"/>
      <c r="E874" s="300"/>
      <c r="F874" s="300"/>
      <c r="G874" s="300"/>
      <c r="H874" s="300"/>
      <c r="I874" s="300"/>
      <c r="J874" s="300"/>
      <c r="K874" s="300"/>
      <c r="L874" s="300"/>
      <c r="M874" s="300"/>
      <c r="N874" s="313"/>
      <c r="O874" s="300"/>
      <c r="P874" s="300"/>
      <c r="Q874" s="300"/>
      <c r="R874" s="300"/>
      <c r="S874" s="300"/>
      <c r="T874" s="300"/>
      <c r="U874" s="300"/>
      <c r="V874" s="313"/>
      <c r="W874" s="300"/>
      <c r="X874" s="313"/>
      <c r="Y874" s="300"/>
      <c r="Z874" s="300"/>
    </row>
    <row r="875" spans="1:26" ht="13.2">
      <c r="A875" s="301"/>
      <c r="B875" s="301"/>
      <c r="C875" s="301"/>
      <c r="D875" s="301"/>
      <c r="E875" s="300"/>
      <c r="F875" s="300"/>
      <c r="G875" s="300"/>
      <c r="H875" s="300"/>
      <c r="I875" s="300"/>
      <c r="J875" s="300"/>
      <c r="K875" s="300"/>
      <c r="L875" s="300"/>
      <c r="M875" s="300"/>
      <c r="N875" s="313"/>
      <c r="O875" s="300"/>
      <c r="P875" s="300"/>
      <c r="Q875" s="300"/>
      <c r="R875" s="300"/>
      <c r="S875" s="300"/>
      <c r="T875" s="300"/>
      <c r="U875" s="300"/>
      <c r="V875" s="313"/>
      <c r="W875" s="300"/>
      <c r="X875" s="313"/>
      <c r="Y875" s="300"/>
      <c r="Z875" s="300"/>
    </row>
    <row r="876" spans="1:26" ht="13.2">
      <c r="A876" s="301"/>
      <c r="B876" s="301"/>
      <c r="C876" s="301"/>
      <c r="D876" s="301"/>
      <c r="E876" s="300"/>
      <c r="F876" s="300"/>
      <c r="G876" s="300"/>
      <c r="H876" s="300"/>
      <c r="I876" s="300"/>
      <c r="J876" s="300"/>
      <c r="K876" s="300"/>
      <c r="L876" s="300"/>
      <c r="M876" s="300"/>
      <c r="N876" s="313"/>
      <c r="O876" s="300"/>
      <c r="P876" s="300"/>
      <c r="Q876" s="300"/>
      <c r="R876" s="300"/>
      <c r="S876" s="300"/>
      <c r="T876" s="300"/>
      <c r="U876" s="300"/>
      <c r="V876" s="313"/>
      <c r="W876" s="300"/>
      <c r="X876" s="313"/>
      <c r="Y876" s="300"/>
      <c r="Z876" s="300"/>
    </row>
    <row r="877" spans="1:26" ht="13.2">
      <c r="A877" s="301"/>
      <c r="B877" s="301"/>
      <c r="C877" s="301"/>
      <c r="D877" s="301"/>
      <c r="E877" s="300"/>
      <c r="F877" s="300"/>
      <c r="G877" s="300"/>
      <c r="H877" s="300"/>
      <c r="I877" s="300"/>
      <c r="J877" s="300"/>
      <c r="K877" s="300"/>
      <c r="L877" s="300"/>
      <c r="M877" s="300"/>
      <c r="N877" s="313"/>
      <c r="O877" s="300"/>
      <c r="P877" s="300"/>
      <c r="Q877" s="300"/>
      <c r="R877" s="300"/>
      <c r="S877" s="300"/>
      <c r="T877" s="300"/>
      <c r="U877" s="300"/>
      <c r="V877" s="313"/>
      <c r="W877" s="300"/>
      <c r="X877" s="313"/>
      <c r="Y877" s="300"/>
      <c r="Z877" s="300"/>
    </row>
    <row r="878" spans="1:26" ht="13.2">
      <c r="A878" s="301"/>
      <c r="B878" s="301"/>
      <c r="C878" s="301"/>
      <c r="D878" s="301"/>
      <c r="E878" s="300"/>
      <c r="F878" s="300"/>
      <c r="G878" s="300"/>
      <c r="H878" s="300"/>
      <c r="I878" s="300"/>
      <c r="J878" s="300"/>
      <c r="K878" s="300"/>
      <c r="L878" s="300"/>
      <c r="M878" s="300"/>
      <c r="N878" s="313"/>
      <c r="O878" s="300"/>
      <c r="P878" s="300"/>
      <c r="Q878" s="300"/>
      <c r="R878" s="300"/>
      <c r="S878" s="300"/>
      <c r="T878" s="300"/>
      <c r="U878" s="300"/>
      <c r="V878" s="313"/>
      <c r="W878" s="300"/>
      <c r="X878" s="313"/>
      <c r="Y878" s="300"/>
      <c r="Z878" s="300"/>
    </row>
    <row r="879" spans="1:26" ht="13.2">
      <c r="A879" s="301"/>
      <c r="B879" s="301"/>
      <c r="C879" s="301"/>
      <c r="D879" s="301"/>
      <c r="E879" s="300"/>
      <c r="F879" s="300"/>
      <c r="G879" s="300"/>
      <c r="H879" s="300"/>
      <c r="I879" s="300"/>
      <c r="J879" s="300"/>
      <c r="K879" s="300"/>
      <c r="L879" s="300"/>
      <c r="M879" s="300"/>
      <c r="N879" s="313"/>
      <c r="O879" s="300"/>
      <c r="P879" s="300"/>
      <c r="Q879" s="300"/>
      <c r="R879" s="300"/>
      <c r="S879" s="300"/>
      <c r="T879" s="300"/>
      <c r="U879" s="300"/>
      <c r="V879" s="313"/>
      <c r="W879" s="300"/>
      <c r="X879" s="313"/>
      <c r="Y879" s="300"/>
      <c r="Z879" s="300"/>
    </row>
    <row r="880" spans="1:26" ht="13.2">
      <c r="A880" s="301"/>
      <c r="B880" s="301"/>
      <c r="C880" s="301"/>
      <c r="D880" s="301"/>
      <c r="E880" s="300"/>
      <c r="F880" s="300"/>
      <c r="G880" s="300"/>
      <c r="H880" s="300"/>
      <c r="I880" s="300"/>
      <c r="J880" s="300"/>
      <c r="K880" s="300"/>
      <c r="L880" s="300"/>
      <c r="M880" s="300"/>
      <c r="N880" s="313"/>
      <c r="O880" s="300"/>
      <c r="P880" s="300"/>
      <c r="Q880" s="300"/>
      <c r="R880" s="300"/>
      <c r="S880" s="300"/>
      <c r="T880" s="300"/>
      <c r="U880" s="300"/>
      <c r="V880" s="313"/>
      <c r="W880" s="300"/>
      <c r="X880" s="313"/>
      <c r="Y880" s="300"/>
      <c r="Z880" s="300"/>
    </row>
    <row r="881" spans="1:26" ht="13.2">
      <c r="A881" s="301"/>
      <c r="B881" s="301"/>
      <c r="C881" s="301"/>
      <c r="D881" s="301"/>
      <c r="E881" s="300"/>
      <c r="F881" s="300"/>
      <c r="G881" s="300"/>
      <c r="H881" s="300"/>
      <c r="I881" s="300"/>
      <c r="J881" s="300"/>
      <c r="K881" s="300"/>
      <c r="L881" s="300"/>
      <c r="M881" s="300"/>
      <c r="N881" s="313"/>
      <c r="O881" s="300"/>
      <c r="P881" s="300"/>
      <c r="Q881" s="300"/>
      <c r="R881" s="300"/>
      <c r="S881" s="300"/>
      <c r="T881" s="300"/>
      <c r="U881" s="300"/>
      <c r="V881" s="313"/>
      <c r="W881" s="300"/>
      <c r="X881" s="313"/>
      <c r="Y881" s="300"/>
      <c r="Z881" s="300"/>
    </row>
    <row r="882" spans="1:26" ht="13.2">
      <c r="A882" s="301"/>
      <c r="B882" s="301"/>
      <c r="C882" s="301"/>
      <c r="D882" s="301"/>
      <c r="E882" s="300"/>
      <c r="F882" s="300"/>
      <c r="G882" s="300"/>
      <c r="H882" s="300"/>
      <c r="I882" s="300"/>
      <c r="J882" s="300"/>
      <c r="K882" s="300"/>
      <c r="L882" s="300"/>
      <c r="M882" s="300"/>
      <c r="N882" s="313"/>
      <c r="O882" s="300"/>
      <c r="P882" s="300"/>
      <c r="Q882" s="300"/>
      <c r="R882" s="300"/>
      <c r="S882" s="300"/>
      <c r="T882" s="300"/>
      <c r="U882" s="300"/>
      <c r="V882" s="313"/>
      <c r="W882" s="300"/>
      <c r="X882" s="313"/>
      <c r="Y882" s="300"/>
      <c r="Z882" s="300"/>
    </row>
    <row r="883" spans="1:26" ht="13.2">
      <c r="A883" s="301"/>
      <c r="B883" s="301"/>
      <c r="C883" s="301"/>
      <c r="D883" s="301"/>
      <c r="E883" s="300"/>
      <c r="F883" s="300"/>
      <c r="G883" s="300"/>
      <c r="H883" s="300"/>
      <c r="I883" s="300"/>
      <c r="J883" s="300"/>
      <c r="K883" s="300"/>
      <c r="L883" s="300"/>
      <c r="M883" s="300"/>
      <c r="N883" s="313"/>
      <c r="O883" s="300"/>
      <c r="P883" s="300"/>
      <c r="Q883" s="300"/>
      <c r="R883" s="300"/>
      <c r="S883" s="300"/>
      <c r="T883" s="300"/>
      <c r="U883" s="300"/>
      <c r="V883" s="313"/>
      <c r="W883" s="300"/>
      <c r="X883" s="313"/>
      <c r="Y883" s="300"/>
      <c r="Z883" s="300"/>
    </row>
    <row r="884" spans="1:26" ht="13.2">
      <c r="A884" s="301"/>
      <c r="B884" s="301"/>
      <c r="C884" s="301"/>
      <c r="D884" s="301"/>
      <c r="E884" s="300"/>
      <c r="F884" s="300"/>
      <c r="G884" s="300"/>
      <c r="H884" s="300"/>
      <c r="I884" s="300"/>
      <c r="J884" s="300"/>
      <c r="K884" s="300"/>
      <c r="L884" s="300"/>
      <c r="M884" s="300"/>
      <c r="N884" s="313"/>
      <c r="O884" s="300"/>
      <c r="P884" s="300"/>
      <c r="Q884" s="300"/>
      <c r="R884" s="300"/>
      <c r="S884" s="300"/>
      <c r="T884" s="300"/>
      <c r="U884" s="300"/>
      <c r="V884" s="313"/>
      <c r="W884" s="300"/>
      <c r="X884" s="313"/>
      <c r="Y884" s="300"/>
      <c r="Z884" s="300"/>
    </row>
    <row r="885" spans="1:26" ht="13.2">
      <c r="A885" s="301"/>
      <c r="B885" s="301"/>
      <c r="C885" s="301"/>
      <c r="D885" s="301"/>
      <c r="E885" s="300"/>
      <c r="F885" s="300"/>
      <c r="G885" s="300"/>
      <c r="H885" s="300"/>
      <c r="I885" s="300"/>
      <c r="J885" s="300"/>
      <c r="K885" s="300"/>
      <c r="L885" s="300"/>
      <c r="M885" s="300"/>
      <c r="N885" s="313"/>
      <c r="O885" s="300"/>
      <c r="P885" s="300"/>
      <c r="Q885" s="300"/>
      <c r="R885" s="300"/>
      <c r="S885" s="300"/>
      <c r="T885" s="300"/>
      <c r="U885" s="300"/>
      <c r="V885" s="313"/>
      <c r="W885" s="300"/>
      <c r="X885" s="313"/>
      <c r="Y885" s="300"/>
      <c r="Z885" s="300"/>
    </row>
    <row r="886" spans="1:26" ht="13.2">
      <c r="A886" s="301"/>
      <c r="B886" s="301"/>
      <c r="C886" s="301"/>
      <c r="D886" s="301"/>
      <c r="E886" s="300"/>
      <c r="F886" s="300"/>
      <c r="G886" s="300"/>
      <c r="H886" s="300"/>
      <c r="I886" s="300"/>
      <c r="J886" s="300"/>
      <c r="K886" s="300"/>
      <c r="L886" s="300"/>
      <c r="M886" s="300"/>
      <c r="N886" s="313"/>
      <c r="O886" s="300"/>
      <c r="P886" s="300"/>
      <c r="Q886" s="300"/>
      <c r="R886" s="300"/>
      <c r="S886" s="300"/>
      <c r="T886" s="300"/>
      <c r="U886" s="300"/>
      <c r="V886" s="313"/>
      <c r="W886" s="300"/>
      <c r="X886" s="313"/>
      <c r="Y886" s="300"/>
      <c r="Z886" s="300"/>
    </row>
    <row r="887" spans="1:26" ht="13.2">
      <c r="A887" s="301"/>
      <c r="B887" s="301"/>
      <c r="C887" s="301"/>
      <c r="D887" s="301"/>
      <c r="E887" s="300"/>
      <c r="F887" s="300"/>
      <c r="G887" s="300"/>
      <c r="H887" s="300"/>
      <c r="I887" s="300"/>
      <c r="J887" s="300"/>
      <c r="K887" s="300"/>
      <c r="L887" s="300"/>
      <c r="M887" s="300"/>
      <c r="N887" s="313"/>
      <c r="O887" s="300"/>
      <c r="P887" s="300"/>
      <c r="Q887" s="300"/>
      <c r="R887" s="300"/>
      <c r="S887" s="300"/>
      <c r="T887" s="300"/>
      <c r="U887" s="300"/>
      <c r="V887" s="313"/>
      <c r="W887" s="300"/>
      <c r="X887" s="313"/>
      <c r="Y887" s="300"/>
      <c r="Z887" s="300"/>
    </row>
    <row r="888" spans="1:26" ht="13.2">
      <c r="A888" s="301"/>
      <c r="B888" s="301"/>
      <c r="C888" s="301"/>
      <c r="D888" s="301"/>
      <c r="E888" s="300"/>
      <c r="F888" s="300"/>
      <c r="G888" s="300"/>
      <c r="H888" s="300"/>
      <c r="I888" s="300"/>
      <c r="J888" s="300"/>
      <c r="K888" s="300"/>
      <c r="L888" s="300"/>
      <c r="M888" s="300"/>
      <c r="N888" s="313"/>
      <c r="O888" s="300"/>
      <c r="P888" s="300"/>
      <c r="Q888" s="300"/>
      <c r="R888" s="300"/>
      <c r="S888" s="300"/>
      <c r="T888" s="300"/>
      <c r="U888" s="300"/>
      <c r="V888" s="313"/>
      <c r="W888" s="300"/>
      <c r="X888" s="313"/>
      <c r="Y888" s="300"/>
      <c r="Z888" s="300"/>
    </row>
    <row r="889" spans="1:26" ht="13.2">
      <c r="A889" s="301"/>
      <c r="B889" s="301"/>
      <c r="C889" s="301"/>
      <c r="D889" s="301"/>
      <c r="E889" s="300"/>
      <c r="F889" s="300"/>
      <c r="G889" s="300"/>
      <c r="H889" s="300"/>
      <c r="I889" s="300"/>
      <c r="J889" s="300"/>
      <c r="K889" s="300"/>
      <c r="L889" s="300"/>
      <c r="M889" s="300"/>
      <c r="N889" s="313"/>
      <c r="O889" s="300"/>
      <c r="P889" s="300"/>
      <c r="Q889" s="300"/>
      <c r="R889" s="300"/>
      <c r="S889" s="300"/>
      <c r="T889" s="300"/>
      <c r="U889" s="300"/>
      <c r="V889" s="313"/>
      <c r="W889" s="300"/>
      <c r="X889" s="313"/>
      <c r="Y889" s="300"/>
      <c r="Z889" s="300"/>
    </row>
    <row r="890" spans="1:26" ht="13.2">
      <c r="A890" s="301"/>
      <c r="B890" s="301"/>
      <c r="C890" s="301"/>
      <c r="D890" s="301"/>
      <c r="E890" s="300"/>
      <c r="F890" s="300"/>
      <c r="G890" s="300"/>
      <c r="H890" s="300"/>
      <c r="I890" s="300"/>
      <c r="J890" s="300"/>
      <c r="K890" s="300"/>
      <c r="L890" s="300"/>
      <c r="M890" s="300"/>
      <c r="N890" s="313"/>
      <c r="O890" s="300"/>
      <c r="P890" s="300"/>
      <c r="Q890" s="300"/>
      <c r="R890" s="300"/>
      <c r="S890" s="300"/>
      <c r="T890" s="300"/>
      <c r="U890" s="300"/>
      <c r="V890" s="313"/>
      <c r="W890" s="300"/>
      <c r="X890" s="313"/>
      <c r="Y890" s="300"/>
      <c r="Z890" s="300"/>
    </row>
    <row r="891" spans="1:26" ht="13.2">
      <c r="A891" s="301"/>
      <c r="B891" s="301"/>
      <c r="C891" s="301"/>
      <c r="D891" s="301"/>
      <c r="E891" s="300"/>
      <c r="F891" s="300"/>
      <c r="G891" s="300"/>
      <c r="H891" s="300"/>
      <c r="I891" s="300"/>
      <c r="J891" s="300"/>
      <c r="K891" s="300"/>
      <c r="L891" s="300"/>
      <c r="M891" s="300"/>
      <c r="N891" s="313"/>
      <c r="O891" s="300"/>
      <c r="P891" s="300"/>
      <c r="Q891" s="300"/>
      <c r="R891" s="300"/>
      <c r="S891" s="300"/>
      <c r="T891" s="300"/>
      <c r="U891" s="300"/>
      <c r="V891" s="313"/>
      <c r="W891" s="300"/>
      <c r="X891" s="313"/>
      <c r="Y891" s="300"/>
      <c r="Z891" s="300"/>
    </row>
    <row r="892" spans="1:26" ht="13.2">
      <c r="A892" s="301"/>
      <c r="B892" s="301"/>
      <c r="C892" s="301"/>
      <c r="D892" s="301"/>
      <c r="E892" s="300"/>
      <c r="F892" s="300"/>
      <c r="G892" s="300"/>
      <c r="H892" s="300"/>
      <c r="I892" s="300"/>
      <c r="J892" s="300"/>
      <c r="K892" s="300"/>
      <c r="L892" s="300"/>
      <c r="M892" s="300"/>
      <c r="N892" s="313"/>
      <c r="O892" s="300"/>
      <c r="P892" s="300"/>
      <c r="Q892" s="300"/>
      <c r="R892" s="300"/>
      <c r="S892" s="300"/>
      <c r="T892" s="300"/>
      <c r="U892" s="300"/>
      <c r="V892" s="313"/>
      <c r="W892" s="300"/>
      <c r="X892" s="313"/>
      <c r="Y892" s="300"/>
      <c r="Z892" s="300"/>
    </row>
    <row r="893" spans="1:26" ht="13.2">
      <c r="A893" s="301"/>
      <c r="B893" s="301"/>
      <c r="C893" s="301"/>
      <c r="D893" s="301"/>
      <c r="E893" s="300"/>
      <c r="F893" s="300"/>
      <c r="G893" s="300"/>
      <c r="H893" s="300"/>
      <c r="I893" s="300"/>
      <c r="J893" s="300"/>
      <c r="K893" s="300"/>
      <c r="L893" s="300"/>
      <c r="M893" s="300"/>
      <c r="N893" s="313"/>
      <c r="O893" s="300"/>
      <c r="P893" s="300"/>
      <c r="Q893" s="300"/>
      <c r="R893" s="300"/>
      <c r="S893" s="300"/>
      <c r="T893" s="300"/>
      <c r="U893" s="300"/>
      <c r="V893" s="313"/>
      <c r="W893" s="300"/>
      <c r="X893" s="313"/>
      <c r="Y893" s="300"/>
      <c r="Z893" s="300"/>
    </row>
    <row r="894" spans="1:26" ht="13.2">
      <c r="A894" s="301"/>
      <c r="B894" s="301"/>
      <c r="C894" s="301"/>
      <c r="D894" s="301"/>
      <c r="E894" s="300"/>
      <c r="F894" s="300"/>
      <c r="G894" s="300"/>
      <c r="H894" s="300"/>
      <c r="I894" s="300"/>
      <c r="J894" s="300"/>
      <c r="K894" s="300"/>
      <c r="L894" s="300"/>
      <c r="M894" s="300"/>
      <c r="N894" s="313"/>
      <c r="O894" s="300"/>
      <c r="P894" s="300"/>
      <c r="Q894" s="300"/>
      <c r="R894" s="300"/>
      <c r="S894" s="300"/>
      <c r="T894" s="300"/>
      <c r="U894" s="300"/>
      <c r="V894" s="313"/>
      <c r="W894" s="300"/>
      <c r="X894" s="313"/>
      <c r="Y894" s="300"/>
      <c r="Z894" s="300"/>
    </row>
    <row r="895" spans="1:26" ht="13.2">
      <c r="A895" s="301"/>
      <c r="B895" s="301"/>
      <c r="C895" s="301"/>
      <c r="D895" s="301"/>
      <c r="E895" s="300"/>
      <c r="F895" s="300"/>
      <c r="G895" s="300"/>
      <c r="H895" s="300"/>
      <c r="I895" s="300"/>
      <c r="J895" s="300"/>
      <c r="K895" s="300"/>
      <c r="L895" s="300"/>
      <c r="M895" s="300"/>
      <c r="N895" s="313"/>
      <c r="O895" s="300"/>
      <c r="P895" s="300"/>
      <c r="Q895" s="300"/>
      <c r="R895" s="300"/>
      <c r="S895" s="300"/>
      <c r="T895" s="300"/>
      <c r="U895" s="300"/>
      <c r="V895" s="313"/>
      <c r="W895" s="300"/>
      <c r="X895" s="313"/>
      <c r="Y895" s="300"/>
      <c r="Z895" s="300"/>
    </row>
    <row r="896" spans="1:26" ht="13.2">
      <c r="A896" s="301"/>
      <c r="B896" s="301"/>
      <c r="C896" s="301"/>
      <c r="D896" s="301"/>
      <c r="E896" s="300"/>
      <c r="F896" s="300"/>
      <c r="G896" s="300"/>
      <c r="H896" s="300"/>
      <c r="I896" s="300"/>
      <c r="J896" s="300"/>
      <c r="K896" s="300"/>
      <c r="L896" s="300"/>
      <c r="M896" s="300"/>
      <c r="N896" s="313"/>
      <c r="O896" s="300"/>
      <c r="P896" s="300"/>
      <c r="Q896" s="300"/>
      <c r="R896" s="300"/>
      <c r="S896" s="300"/>
      <c r="T896" s="300"/>
      <c r="U896" s="300"/>
      <c r="V896" s="313"/>
      <c r="W896" s="300"/>
      <c r="X896" s="313"/>
      <c r="Y896" s="300"/>
      <c r="Z896" s="300"/>
    </row>
    <row r="897" spans="1:26" ht="13.2">
      <c r="A897" s="301"/>
      <c r="B897" s="301"/>
      <c r="C897" s="301"/>
      <c r="D897" s="301"/>
      <c r="E897" s="300"/>
      <c r="F897" s="300"/>
      <c r="G897" s="300"/>
      <c r="H897" s="300"/>
      <c r="I897" s="300"/>
      <c r="J897" s="300"/>
      <c r="K897" s="300"/>
      <c r="L897" s="300"/>
      <c r="M897" s="300"/>
      <c r="N897" s="313"/>
      <c r="O897" s="300"/>
      <c r="P897" s="300"/>
      <c r="Q897" s="300"/>
      <c r="R897" s="300"/>
      <c r="S897" s="300"/>
      <c r="T897" s="300"/>
      <c r="U897" s="300"/>
      <c r="V897" s="313"/>
      <c r="W897" s="300"/>
      <c r="X897" s="313"/>
      <c r="Y897" s="300"/>
      <c r="Z897" s="300"/>
    </row>
    <row r="898" spans="1:26" ht="13.2">
      <c r="A898" s="301"/>
      <c r="B898" s="301"/>
      <c r="C898" s="301"/>
      <c r="D898" s="301"/>
      <c r="E898" s="300"/>
      <c r="F898" s="300"/>
      <c r="G898" s="300"/>
      <c r="H898" s="300"/>
      <c r="I898" s="300"/>
      <c r="J898" s="300"/>
      <c r="K898" s="300"/>
      <c r="L898" s="300"/>
      <c r="M898" s="300"/>
      <c r="N898" s="313"/>
      <c r="O898" s="300"/>
      <c r="P898" s="300"/>
      <c r="Q898" s="300"/>
      <c r="R898" s="300"/>
      <c r="S898" s="300"/>
      <c r="T898" s="300"/>
      <c r="U898" s="300"/>
      <c r="V898" s="313"/>
      <c r="W898" s="300"/>
      <c r="X898" s="313"/>
      <c r="Y898" s="300"/>
      <c r="Z898" s="300"/>
    </row>
    <row r="899" spans="1:26" ht="13.2">
      <c r="A899" s="301"/>
      <c r="B899" s="301"/>
      <c r="C899" s="301"/>
      <c r="D899" s="301"/>
      <c r="E899" s="300"/>
      <c r="F899" s="300"/>
      <c r="G899" s="300"/>
      <c r="H899" s="300"/>
      <c r="I899" s="300"/>
      <c r="J899" s="300"/>
      <c r="K899" s="300"/>
      <c r="L899" s="300"/>
      <c r="M899" s="300"/>
      <c r="N899" s="313"/>
      <c r="O899" s="300"/>
      <c r="P899" s="300"/>
      <c r="Q899" s="300"/>
      <c r="R899" s="300"/>
      <c r="S899" s="300"/>
      <c r="T899" s="300"/>
      <c r="U899" s="300"/>
      <c r="V899" s="313"/>
      <c r="W899" s="300"/>
      <c r="X899" s="313"/>
      <c r="Y899" s="300"/>
      <c r="Z899" s="300"/>
    </row>
    <row r="900" spans="1:26" ht="13.2">
      <c r="A900" s="301"/>
      <c r="B900" s="301"/>
      <c r="C900" s="301"/>
      <c r="D900" s="301"/>
      <c r="E900" s="300"/>
      <c r="F900" s="300"/>
      <c r="G900" s="300"/>
      <c r="H900" s="300"/>
      <c r="I900" s="300"/>
      <c r="J900" s="300"/>
      <c r="K900" s="300"/>
      <c r="L900" s="300"/>
      <c r="M900" s="300"/>
      <c r="N900" s="313"/>
      <c r="O900" s="300"/>
      <c r="P900" s="300"/>
      <c r="Q900" s="300"/>
      <c r="R900" s="300"/>
      <c r="S900" s="300"/>
      <c r="T900" s="300"/>
      <c r="U900" s="300"/>
      <c r="V900" s="313"/>
      <c r="W900" s="300"/>
      <c r="X900" s="313"/>
      <c r="Y900" s="300"/>
      <c r="Z900" s="300"/>
    </row>
    <row r="901" spans="1:26" ht="13.2">
      <c r="A901" s="301"/>
      <c r="B901" s="301"/>
      <c r="C901" s="301"/>
      <c r="D901" s="301"/>
      <c r="E901" s="300"/>
      <c r="F901" s="300"/>
      <c r="G901" s="300"/>
      <c r="H901" s="300"/>
      <c r="I901" s="300"/>
      <c r="J901" s="300"/>
      <c r="K901" s="300"/>
      <c r="L901" s="300"/>
      <c r="M901" s="300"/>
      <c r="N901" s="313"/>
      <c r="O901" s="300"/>
      <c r="P901" s="300"/>
      <c r="Q901" s="300"/>
      <c r="R901" s="300"/>
      <c r="S901" s="300"/>
      <c r="T901" s="300"/>
      <c r="U901" s="300"/>
      <c r="V901" s="313"/>
      <c r="W901" s="300"/>
      <c r="X901" s="313"/>
      <c r="Y901" s="300"/>
      <c r="Z901" s="300"/>
    </row>
    <row r="902" spans="1:26" ht="13.2">
      <c r="A902" s="301"/>
      <c r="B902" s="301"/>
      <c r="C902" s="301"/>
      <c r="D902" s="301"/>
      <c r="E902" s="300"/>
      <c r="F902" s="300"/>
      <c r="G902" s="300"/>
      <c r="H902" s="300"/>
      <c r="I902" s="300"/>
      <c r="J902" s="300"/>
      <c r="K902" s="300"/>
      <c r="L902" s="300"/>
      <c r="M902" s="300"/>
      <c r="N902" s="313"/>
      <c r="O902" s="300"/>
      <c r="P902" s="300"/>
      <c r="Q902" s="300"/>
      <c r="R902" s="300"/>
      <c r="S902" s="300"/>
      <c r="T902" s="300"/>
      <c r="U902" s="300"/>
      <c r="V902" s="313"/>
      <c r="W902" s="300"/>
      <c r="X902" s="313"/>
      <c r="Y902" s="300"/>
      <c r="Z902" s="300"/>
    </row>
    <row r="903" spans="1:26" ht="13.2">
      <c r="A903" s="301"/>
      <c r="B903" s="301"/>
      <c r="C903" s="301"/>
      <c r="D903" s="301"/>
      <c r="E903" s="300"/>
      <c r="F903" s="300"/>
      <c r="G903" s="300"/>
      <c r="H903" s="300"/>
      <c r="I903" s="300"/>
      <c r="J903" s="300"/>
      <c r="K903" s="300"/>
      <c r="L903" s="300"/>
      <c r="M903" s="300"/>
      <c r="N903" s="313"/>
      <c r="O903" s="300"/>
      <c r="P903" s="300"/>
      <c r="Q903" s="300"/>
      <c r="R903" s="300"/>
      <c r="S903" s="300"/>
      <c r="T903" s="300"/>
      <c r="U903" s="300"/>
      <c r="V903" s="313"/>
      <c r="W903" s="300"/>
      <c r="X903" s="313"/>
      <c r="Y903" s="300"/>
      <c r="Z903" s="300"/>
    </row>
    <row r="904" spans="1:26" ht="13.2">
      <c r="A904" s="301"/>
      <c r="B904" s="301"/>
      <c r="C904" s="301"/>
      <c r="D904" s="301"/>
      <c r="E904" s="300"/>
      <c r="F904" s="300"/>
      <c r="G904" s="300"/>
      <c r="H904" s="300"/>
      <c r="I904" s="300"/>
      <c r="J904" s="300"/>
      <c r="K904" s="300"/>
      <c r="L904" s="300"/>
      <c r="M904" s="300"/>
      <c r="N904" s="313"/>
      <c r="O904" s="300"/>
      <c r="P904" s="300"/>
      <c r="Q904" s="300"/>
      <c r="R904" s="300"/>
      <c r="S904" s="300"/>
      <c r="T904" s="300"/>
      <c r="U904" s="300"/>
      <c r="V904" s="313"/>
      <c r="W904" s="300"/>
      <c r="X904" s="313"/>
      <c r="Y904" s="300"/>
      <c r="Z904" s="300"/>
    </row>
    <row r="905" spans="1:26" ht="13.2">
      <c r="A905" s="301"/>
      <c r="B905" s="301"/>
      <c r="C905" s="301"/>
      <c r="D905" s="301"/>
      <c r="E905" s="300"/>
      <c r="F905" s="300"/>
      <c r="G905" s="300"/>
      <c r="H905" s="300"/>
      <c r="I905" s="300"/>
      <c r="J905" s="300"/>
      <c r="K905" s="300"/>
      <c r="L905" s="300"/>
      <c r="M905" s="300"/>
      <c r="N905" s="313"/>
      <c r="O905" s="300"/>
      <c r="P905" s="300"/>
      <c r="Q905" s="300"/>
      <c r="R905" s="300"/>
      <c r="S905" s="300"/>
      <c r="T905" s="300"/>
      <c r="U905" s="300"/>
      <c r="V905" s="313"/>
      <c r="W905" s="300"/>
      <c r="X905" s="313"/>
      <c r="Y905" s="300"/>
      <c r="Z905" s="300"/>
    </row>
    <row r="906" spans="1:26" ht="13.2">
      <c r="A906" s="301"/>
      <c r="B906" s="301"/>
      <c r="C906" s="301"/>
      <c r="D906" s="301"/>
      <c r="E906" s="300"/>
      <c r="F906" s="300"/>
      <c r="G906" s="300"/>
      <c r="H906" s="300"/>
      <c r="I906" s="300"/>
      <c r="J906" s="300"/>
      <c r="K906" s="300"/>
      <c r="L906" s="300"/>
      <c r="M906" s="300"/>
      <c r="N906" s="313"/>
      <c r="O906" s="300"/>
      <c r="P906" s="300"/>
      <c r="Q906" s="300"/>
      <c r="R906" s="300"/>
      <c r="S906" s="300"/>
      <c r="T906" s="300"/>
      <c r="U906" s="300"/>
      <c r="V906" s="313"/>
      <c r="W906" s="300"/>
      <c r="X906" s="313"/>
      <c r="Y906" s="300"/>
      <c r="Z906" s="300"/>
    </row>
    <row r="907" spans="1:26" ht="13.2">
      <c r="A907" s="301"/>
      <c r="B907" s="301"/>
      <c r="C907" s="301"/>
      <c r="D907" s="301"/>
      <c r="E907" s="300"/>
      <c r="F907" s="300"/>
      <c r="G907" s="300"/>
      <c r="H907" s="300"/>
      <c r="I907" s="300"/>
      <c r="J907" s="300"/>
      <c r="K907" s="300"/>
      <c r="L907" s="300"/>
      <c r="M907" s="300"/>
      <c r="N907" s="313"/>
      <c r="O907" s="300"/>
      <c r="P907" s="300"/>
      <c r="Q907" s="300"/>
      <c r="R907" s="300"/>
      <c r="S907" s="300"/>
      <c r="T907" s="300"/>
      <c r="U907" s="300"/>
      <c r="V907" s="313"/>
      <c r="W907" s="300"/>
      <c r="X907" s="313"/>
      <c r="Y907" s="300"/>
      <c r="Z907" s="300"/>
    </row>
    <row r="908" spans="1:26" ht="13.2">
      <c r="A908" s="301"/>
      <c r="B908" s="301"/>
      <c r="C908" s="301"/>
      <c r="D908" s="301"/>
      <c r="E908" s="300"/>
      <c r="F908" s="300"/>
      <c r="G908" s="300"/>
      <c r="H908" s="300"/>
      <c r="I908" s="300"/>
      <c r="J908" s="300"/>
      <c r="K908" s="300"/>
      <c r="L908" s="300"/>
      <c r="M908" s="300"/>
      <c r="N908" s="313"/>
      <c r="O908" s="300"/>
      <c r="P908" s="300"/>
      <c r="Q908" s="300"/>
      <c r="R908" s="300"/>
      <c r="S908" s="300"/>
      <c r="T908" s="300"/>
      <c r="U908" s="300"/>
      <c r="V908" s="313"/>
      <c r="W908" s="300"/>
      <c r="X908" s="313"/>
      <c r="Y908" s="300"/>
      <c r="Z908" s="300"/>
    </row>
    <row r="909" spans="1:26" ht="13.2">
      <c r="A909" s="301"/>
      <c r="B909" s="301"/>
      <c r="C909" s="301"/>
      <c r="D909" s="301"/>
      <c r="E909" s="300"/>
      <c r="F909" s="300"/>
      <c r="G909" s="300"/>
      <c r="H909" s="300"/>
      <c r="I909" s="300"/>
      <c r="J909" s="300"/>
      <c r="K909" s="300"/>
      <c r="L909" s="300"/>
      <c r="M909" s="300"/>
      <c r="N909" s="313"/>
      <c r="O909" s="300"/>
      <c r="P909" s="300"/>
      <c r="Q909" s="300"/>
      <c r="R909" s="300"/>
      <c r="S909" s="300"/>
      <c r="T909" s="300"/>
      <c r="U909" s="300"/>
      <c r="V909" s="313"/>
      <c r="W909" s="300"/>
      <c r="X909" s="313"/>
      <c r="Y909" s="300"/>
      <c r="Z909" s="300"/>
    </row>
    <row r="910" spans="1:26" ht="13.2">
      <c r="A910" s="301"/>
      <c r="B910" s="301"/>
      <c r="C910" s="301"/>
      <c r="D910" s="301"/>
      <c r="E910" s="300"/>
      <c r="F910" s="300"/>
      <c r="G910" s="300"/>
      <c r="H910" s="300"/>
      <c r="I910" s="300"/>
      <c r="J910" s="300"/>
      <c r="K910" s="300"/>
      <c r="L910" s="300"/>
      <c r="M910" s="300"/>
      <c r="N910" s="313"/>
      <c r="O910" s="300"/>
      <c r="P910" s="300"/>
      <c r="Q910" s="300"/>
      <c r="R910" s="300"/>
      <c r="S910" s="300"/>
      <c r="T910" s="300"/>
      <c r="U910" s="300"/>
      <c r="V910" s="313"/>
      <c r="W910" s="300"/>
      <c r="X910" s="313"/>
      <c r="Y910" s="300"/>
      <c r="Z910" s="300"/>
    </row>
    <row r="911" spans="1:26" ht="13.2">
      <c r="A911" s="301"/>
      <c r="B911" s="301"/>
      <c r="C911" s="301"/>
      <c r="D911" s="301"/>
      <c r="E911" s="300"/>
      <c r="F911" s="300"/>
      <c r="G911" s="300"/>
      <c r="H911" s="300"/>
      <c r="I911" s="300"/>
      <c r="J911" s="300"/>
      <c r="K911" s="300"/>
      <c r="L911" s="300"/>
      <c r="M911" s="300"/>
      <c r="N911" s="313"/>
      <c r="O911" s="300"/>
      <c r="P911" s="300"/>
      <c r="Q911" s="300"/>
      <c r="R911" s="300"/>
      <c r="S911" s="300"/>
      <c r="T911" s="300"/>
      <c r="U911" s="300"/>
      <c r="V911" s="313"/>
      <c r="W911" s="300"/>
      <c r="X911" s="313"/>
      <c r="Y911" s="300"/>
      <c r="Z911" s="300"/>
    </row>
    <row r="912" spans="1:26" ht="13.2">
      <c r="A912" s="301"/>
      <c r="B912" s="301"/>
      <c r="C912" s="301"/>
      <c r="D912" s="301"/>
      <c r="E912" s="300"/>
      <c r="F912" s="300"/>
      <c r="G912" s="300"/>
      <c r="H912" s="300"/>
      <c r="I912" s="300"/>
      <c r="J912" s="300"/>
      <c r="K912" s="300"/>
      <c r="L912" s="300"/>
      <c r="M912" s="300"/>
      <c r="N912" s="313"/>
      <c r="O912" s="300"/>
      <c r="P912" s="300"/>
      <c r="Q912" s="300"/>
      <c r="R912" s="300"/>
      <c r="S912" s="300"/>
      <c r="T912" s="300"/>
      <c r="U912" s="300"/>
      <c r="V912" s="313"/>
      <c r="W912" s="300"/>
      <c r="X912" s="313"/>
      <c r="Y912" s="300"/>
      <c r="Z912" s="300"/>
    </row>
    <row r="913" spans="1:26" ht="13.2">
      <c r="A913" s="301"/>
      <c r="B913" s="301"/>
      <c r="C913" s="301"/>
      <c r="D913" s="301"/>
      <c r="E913" s="300"/>
      <c r="F913" s="300"/>
      <c r="G913" s="300"/>
      <c r="H913" s="300"/>
      <c r="I913" s="300"/>
      <c r="J913" s="300"/>
      <c r="K913" s="300"/>
      <c r="L913" s="300"/>
      <c r="M913" s="300"/>
      <c r="N913" s="313"/>
      <c r="O913" s="300"/>
      <c r="P913" s="300"/>
      <c r="Q913" s="300"/>
      <c r="R913" s="300"/>
      <c r="S913" s="300"/>
      <c r="T913" s="300"/>
      <c r="U913" s="300"/>
      <c r="V913" s="313"/>
      <c r="W913" s="300"/>
      <c r="X913" s="313"/>
      <c r="Y913" s="300"/>
      <c r="Z913" s="300"/>
    </row>
    <row r="914" spans="1:26" ht="13.2">
      <c r="A914" s="301"/>
      <c r="B914" s="301"/>
      <c r="C914" s="301"/>
      <c r="D914" s="301"/>
      <c r="E914" s="300"/>
      <c r="F914" s="300"/>
      <c r="G914" s="300"/>
      <c r="H914" s="300"/>
      <c r="I914" s="300"/>
      <c r="J914" s="300"/>
      <c r="K914" s="300"/>
      <c r="L914" s="300"/>
      <c r="M914" s="300"/>
      <c r="N914" s="313"/>
      <c r="O914" s="300"/>
      <c r="P914" s="300"/>
      <c r="Q914" s="300"/>
      <c r="R914" s="300"/>
      <c r="S914" s="300"/>
      <c r="T914" s="300"/>
      <c r="U914" s="300"/>
      <c r="V914" s="313"/>
      <c r="W914" s="300"/>
      <c r="X914" s="313"/>
      <c r="Y914" s="300"/>
      <c r="Z914" s="300"/>
    </row>
    <row r="915" spans="1:26" ht="13.2">
      <c r="A915" s="301"/>
      <c r="B915" s="301"/>
      <c r="C915" s="301"/>
      <c r="D915" s="301"/>
      <c r="E915" s="300"/>
      <c r="F915" s="300"/>
      <c r="G915" s="300"/>
      <c r="H915" s="300"/>
      <c r="I915" s="300"/>
      <c r="J915" s="300"/>
      <c r="K915" s="300"/>
      <c r="L915" s="300"/>
      <c r="M915" s="300"/>
      <c r="N915" s="313"/>
      <c r="O915" s="300"/>
      <c r="P915" s="300"/>
      <c r="Q915" s="300"/>
      <c r="R915" s="300"/>
      <c r="S915" s="300"/>
      <c r="T915" s="300"/>
      <c r="U915" s="300"/>
      <c r="V915" s="313"/>
      <c r="W915" s="300"/>
      <c r="X915" s="313"/>
      <c r="Y915" s="300"/>
      <c r="Z915" s="300"/>
    </row>
    <row r="916" spans="1:26" ht="13.2">
      <c r="A916" s="301"/>
      <c r="B916" s="301"/>
      <c r="C916" s="301"/>
      <c r="D916" s="301"/>
      <c r="E916" s="300"/>
      <c r="F916" s="300"/>
      <c r="G916" s="300"/>
      <c r="H916" s="300"/>
      <c r="I916" s="300"/>
      <c r="J916" s="300"/>
      <c r="K916" s="300"/>
      <c r="L916" s="300"/>
      <c r="M916" s="300"/>
      <c r="N916" s="313"/>
      <c r="O916" s="300"/>
      <c r="P916" s="300"/>
      <c r="Q916" s="300"/>
      <c r="R916" s="300"/>
      <c r="S916" s="300"/>
      <c r="T916" s="300"/>
      <c r="U916" s="300"/>
      <c r="V916" s="313"/>
      <c r="W916" s="300"/>
      <c r="X916" s="313"/>
      <c r="Y916" s="300"/>
      <c r="Z916" s="300"/>
    </row>
    <row r="917" spans="1:26" ht="13.2">
      <c r="A917" s="301"/>
      <c r="B917" s="301"/>
      <c r="C917" s="301"/>
      <c r="D917" s="301"/>
      <c r="E917" s="300"/>
      <c r="F917" s="300"/>
      <c r="G917" s="300"/>
      <c r="H917" s="300"/>
      <c r="I917" s="300"/>
      <c r="J917" s="300"/>
      <c r="K917" s="300"/>
      <c r="L917" s="300"/>
      <c r="M917" s="300"/>
      <c r="N917" s="313"/>
      <c r="O917" s="300"/>
      <c r="P917" s="300"/>
      <c r="Q917" s="300"/>
      <c r="R917" s="300"/>
      <c r="S917" s="300"/>
      <c r="T917" s="300"/>
      <c r="U917" s="300"/>
      <c r="V917" s="313"/>
      <c r="W917" s="300"/>
      <c r="X917" s="313"/>
      <c r="Y917" s="300"/>
      <c r="Z917" s="300"/>
    </row>
    <row r="918" spans="1:26" ht="13.2">
      <c r="A918" s="301"/>
      <c r="B918" s="301"/>
      <c r="C918" s="301"/>
      <c r="D918" s="301"/>
      <c r="E918" s="300"/>
      <c r="F918" s="300"/>
      <c r="G918" s="300"/>
      <c r="H918" s="300"/>
      <c r="I918" s="300"/>
      <c r="J918" s="300"/>
      <c r="K918" s="300"/>
      <c r="L918" s="300"/>
      <c r="M918" s="300"/>
      <c r="N918" s="313"/>
      <c r="O918" s="300"/>
      <c r="P918" s="300"/>
      <c r="Q918" s="300"/>
      <c r="R918" s="300"/>
      <c r="S918" s="300"/>
      <c r="T918" s="300"/>
      <c r="U918" s="300"/>
      <c r="V918" s="313"/>
      <c r="W918" s="300"/>
      <c r="X918" s="313"/>
      <c r="Y918" s="300"/>
      <c r="Z918" s="300"/>
    </row>
    <row r="919" spans="1:26" ht="13.2">
      <c r="A919" s="301"/>
      <c r="B919" s="301"/>
      <c r="C919" s="301"/>
      <c r="D919" s="301"/>
      <c r="E919" s="300"/>
      <c r="F919" s="300"/>
      <c r="G919" s="300"/>
      <c r="H919" s="300"/>
      <c r="I919" s="300"/>
      <c r="J919" s="300"/>
      <c r="K919" s="300"/>
      <c r="L919" s="300"/>
      <c r="M919" s="300"/>
      <c r="N919" s="313"/>
      <c r="O919" s="300"/>
      <c r="P919" s="300"/>
      <c r="Q919" s="300"/>
      <c r="R919" s="300"/>
      <c r="S919" s="300"/>
      <c r="T919" s="300"/>
      <c r="U919" s="300"/>
      <c r="V919" s="313"/>
      <c r="W919" s="300"/>
      <c r="X919" s="313"/>
      <c r="Y919" s="300"/>
      <c r="Z919" s="300"/>
    </row>
    <row r="920" spans="1:26" ht="13.2">
      <c r="A920" s="301"/>
      <c r="B920" s="301"/>
      <c r="C920" s="301"/>
      <c r="D920" s="301"/>
      <c r="E920" s="300"/>
      <c r="F920" s="300"/>
      <c r="G920" s="300"/>
      <c r="H920" s="300"/>
      <c r="I920" s="300"/>
      <c r="J920" s="300"/>
      <c r="K920" s="300"/>
      <c r="L920" s="300"/>
      <c r="M920" s="300"/>
      <c r="N920" s="313"/>
      <c r="O920" s="300"/>
      <c r="P920" s="300"/>
      <c r="Q920" s="300"/>
      <c r="R920" s="300"/>
      <c r="S920" s="300"/>
      <c r="T920" s="300"/>
      <c r="U920" s="300"/>
      <c r="V920" s="313"/>
      <c r="W920" s="300"/>
      <c r="X920" s="313"/>
      <c r="Y920" s="300"/>
      <c r="Z920" s="300"/>
    </row>
    <row r="921" spans="1:26" ht="13.2">
      <c r="A921" s="301"/>
      <c r="B921" s="301"/>
      <c r="C921" s="301"/>
      <c r="D921" s="301"/>
      <c r="E921" s="300"/>
      <c r="F921" s="300"/>
      <c r="G921" s="300"/>
      <c r="H921" s="300"/>
      <c r="I921" s="300"/>
      <c r="J921" s="300"/>
      <c r="K921" s="300"/>
      <c r="L921" s="300"/>
      <c r="M921" s="300"/>
      <c r="N921" s="313"/>
      <c r="O921" s="300"/>
      <c r="P921" s="300"/>
      <c r="Q921" s="300"/>
      <c r="R921" s="300"/>
      <c r="S921" s="300"/>
      <c r="T921" s="300"/>
      <c r="U921" s="300"/>
      <c r="V921" s="313"/>
      <c r="W921" s="300"/>
      <c r="X921" s="313"/>
      <c r="Y921" s="300"/>
      <c r="Z921" s="300"/>
    </row>
    <row r="922" spans="1:26" ht="13.2">
      <c r="A922" s="301"/>
      <c r="B922" s="301"/>
      <c r="C922" s="301"/>
      <c r="D922" s="301"/>
      <c r="E922" s="300"/>
      <c r="F922" s="300"/>
      <c r="G922" s="300"/>
      <c r="H922" s="300"/>
      <c r="I922" s="300"/>
      <c r="J922" s="300"/>
      <c r="K922" s="300"/>
      <c r="L922" s="300"/>
      <c r="M922" s="300"/>
      <c r="N922" s="313"/>
      <c r="O922" s="300"/>
      <c r="P922" s="300"/>
      <c r="Q922" s="300"/>
      <c r="R922" s="300"/>
      <c r="S922" s="300"/>
      <c r="T922" s="300"/>
      <c r="U922" s="300"/>
      <c r="V922" s="313"/>
      <c r="W922" s="300"/>
      <c r="X922" s="313"/>
      <c r="Y922" s="300"/>
      <c r="Z922" s="300"/>
    </row>
    <row r="923" spans="1:26" ht="13.2">
      <c r="A923" s="301"/>
      <c r="B923" s="301"/>
      <c r="C923" s="301"/>
      <c r="D923" s="301"/>
      <c r="E923" s="300"/>
      <c r="F923" s="300"/>
      <c r="G923" s="300"/>
      <c r="H923" s="300"/>
      <c r="I923" s="300"/>
      <c r="J923" s="300"/>
      <c r="K923" s="300"/>
      <c r="L923" s="300"/>
      <c r="M923" s="300"/>
      <c r="N923" s="313"/>
      <c r="O923" s="300"/>
      <c r="P923" s="300"/>
      <c r="Q923" s="300"/>
      <c r="R923" s="300"/>
      <c r="S923" s="300"/>
      <c r="T923" s="300"/>
      <c r="U923" s="300"/>
      <c r="V923" s="313"/>
      <c r="W923" s="300"/>
      <c r="X923" s="313"/>
      <c r="Y923" s="300"/>
      <c r="Z923" s="300"/>
    </row>
    <row r="924" spans="1:26" ht="13.2">
      <c r="A924" s="301"/>
      <c r="B924" s="301"/>
      <c r="C924" s="301"/>
      <c r="D924" s="301"/>
      <c r="E924" s="300"/>
      <c r="F924" s="300"/>
      <c r="G924" s="300"/>
      <c r="H924" s="300"/>
      <c r="I924" s="300"/>
      <c r="J924" s="300"/>
      <c r="K924" s="300"/>
      <c r="L924" s="300"/>
      <c r="M924" s="300"/>
      <c r="N924" s="313"/>
      <c r="O924" s="300"/>
      <c r="P924" s="300"/>
      <c r="Q924" s="300"/>
      <c r="R924" s="300"/>
      <c r="S924" s="300"/>
      <c r="T924" s="300"/>
      <c r="U924" s="300"/>
      <c r="V924" s="313"/>
      <c r="W924" s="300"/>
      <c r="X924" s="313"/>
      <c r="Y924" s="300"/>
      <c r="Z924" s="300"/>
    </row>
    <row r="925" spans="1:26" ht="13.2">
      <c r="A925" s="301"/>
      <c r="B925" s="301"/>
      <c r="C925" s="301"/>
      <c r="D925" s="301"/>
      <c r="E925" s="300"/>
      <c r="F925" s="300"/>
      <c r="G925" s="300"/>
      <c r="H925" s="300"/>
      <c r="I925" s="300"/>
      <c r="J925" s="300"/>
      <c r="K925" s="300"/>
      <c r="L925" s="300"/>
      <c r="M925" s="300"/>
      <c r="N925" s="313"/>
      <c r="O925" s="300"/>
      <c r="P925" s="300"/>
      <c r="Q925" s="300"/>
      <c r="R925" s="300"/>
      <c r="S925" s="300"/>
      <c r="T925" s="300"/>
      <c r="U925" s="300"/>
      <c r="V925" s="313"/>
      <c r="W925" s="300"/>
      <c r="X925" s="313"/>
      <c r="Y925" s="300"/>
      <c r="Z925" s="300"/>
    </row>
    <row r="926" spans="1:26" ht="13.2">
      <c r="A926" s="301"/>
      <c r="B926" s="301"/>
      <c r="C926" s="301"/>
      <c r="D926" s="301"/>
      <c r="E926" s="300"/>
      <c r="F926" s="300"/>
      <c r="G926" s="300"/>
      <c r="H926" s="300"/>
      <c r="I926" s="300"/>
      <c r="J926" s="300"/>
      <c r="K926" s="300"/>
      <c r="L926" s="300"/>
      <c r="M926" s="300"/>
      <c r="N926" s="313"/>
      <c r="O926" s="300"/>
      <c r="P926" s="300"/>
      <c r="Q926" s="300"/>
      <c r="R926" s="300"/>
      <c r="S926" s="300"/>
      <c r="T926" s="300"/>
      <c r="U926" s="300"/>
      <c r="V926" s="313"/>
      <c r="W926" s="300"/>
      <c r="X926" s="313"/>
      <c r="Y926" s="300"/>
      <c r="Z926" s="300"/>
    </row>
    <row r="927" spans="1:26" ht="13.2">
      <c r="A927" s="301"/>
      <c r="B927" s="301"/>
      <c r="C927" s="301"/>
      <c r="D927" s="301"/>
      <c r="E927" s="300"/>
      <c r="F927" s="300"/>
      <c r="G927" s="300"/>
      <c r="H927" s="300"/>
      <c r="I927" s="300"/>
      <c r="J927" s="300"/>
      <c r="K927" s="300"/>
      <c r="L927" s="300"/>
      <c r="M927" s="300"/>
      <c r="N927" s="313"/>
      <c r="O927" s="300"/>
      <c r="P927" s="300"/>
      <c r="Q927" s="300"/>
      <c r="R927" s="300"/>
      <c r="S927" s="300"/>
      <c r="T927" s="300"/>
      <c r="U927" s="300"/>
      <c r="V927" s="313"/>
      <c r="W927" s="300"/>
      <c r="X927" s="313"/>
      <c r="Y927" s="300"/>
      <c r="Z927" s="300"/>
    </row>
    <row r="928" spans="1:26" ht="13.2">
      <c r="A928" s="301"/>
      <c r="B928" s="301"/>
      <c r="C928" s="301"/>
      <c r="D928" s="301"/>
      <c r="E928" s="300"/>
      <c r="F928" s="300"/>
      <c r="G928" s="300"/>
      <c r="H928" s="300"/>
      <c r="I928" s="300"/>
      <c r="J928" s="300"/>
      <c r="K928" s="300"/>
      <c r="L928" s="300"/>
      <c r="M928" s="300"/>
      <c r="N928" s="313"/>
      <c r="O928" s="300"/>
      <c r="P928" s="300"/>
      <c r="Q928" s="300"/>
      <c r="R928" s="300"/>
      <c r="S928" s="300"/>
      <c r="T928" s="300"/>
      <c r="U928" s="300"/>
      <c r="V928" s="313"/>
      <c r="W928" s="300"/>
      <c r="X928" s="313"/>
      <c r="Y928" s="300"/>
      <c r="Z928" s="300"/>
    </row>
    <row r="929" spans="1:26" ht="13.2">
      <c r="A929" s="301"/>
      <c r="B929" s="301"/>
      <c r="C929" s="301"/>
      <c r="D929" s="301"/>
      <c r="E929" s="300"/>
      <c r="F929" s="300"/>
      <c r="G929" s="300"/>
      <c r="H929" s="300"/>
      <c r="I929" s="300"/>
      <c r="J929" s="300"/>
      <c r="K929" s="300"/>
      <c r="L929" s="300"/>
      <c r="M929" s="300"/>
      <c r="N929" s="313"/>
      <c r="O929" s="300"/>
      <c r="P929" s="300"/>
      <c r="Q929" s="300"/>
      <c r="R929" s="300"/>
      <c r="S929" s="300"/>
      <c r="T929" s="300"/>
      <c r="U929" s="300"/>
      <c r="V929" s="313"/>
      <c r="W929" s="300"/>
      <c r="X929" s="313"/>
      <c r="Y929" s="300"/>
      <c r="Z929" s="300"/>
    </row>
    <row r="930" spans="1:26" ht="13.2">
      <c r="A930" s="301"/>
      <c r="B930" s="301"/>
      <c r="C930" s="301"/>
      <c r="D930" s="301"/>
      <c r="E930" s="300"/>
      <c r="F930" s="300"/>
      <c r="G930" s="300"/>
      <c r="H930" s="300"/>
      <c r="I930" s="300"/>
      <c r="J930" s="300"/>
      <c r="K930" s="300"/>
      <c r="L930" s="300"/>
      <c r="M930" s="300"/>
      <c r="N930" s="313"/>
      <c r="O930" s="300"/>
      <c r="P930" s="300"/>
      <c r="Q930" s="300"/>
      <c r="R930" s="300"/>
      <c r="S930" s="300"/>
      <c r="T930" s="300"/>
      <c r="U930" s="300"/>
      <c r="V930" s="313"/>
      <c r="W930" s="300"/>
      <c r="X930" s="313"/>
      <c r="Y930" s="300"/>
      <c r="Z930" s="300"/>
    </row>
    <row r="931" spans="1:26" ht="13.2">
      <c r="A931" s="301"/>
      <c r="B931" s="301"/>
      <c r="C931" s="301"/>
      <c r="D931" s="301"/>
      <c r="E931" s="300"/>
      <c r="F931" s="300"/>
      <c r="G931" s="300"/>
      <c r="H931" s="300"/>
      <c r="I931" s="300"/>
      <c r="J931" s="300"/>
      <c r="K931" s="300"/>
      <c r="L931" s="300"/>
      <c r="M931" s="300"/>
      <c r="N931" s="313"/>
      <c r="O931" s="300"/>
      <c r="P931" s="300"/>
      <c r="Q931" s="300"/>
      <c r="R931" s="300"/>
      <c r="S931" s="300"/>
      <c r="T931" s="300"/>
      <c r="U931" s="300"/>
      <c r="V931" s="313"/>
      <c r="W931" s="300"/>
      <c r="X931" s="313"/>
      <c r="Y931" s="300"/>
      <c r="Z931" s="300"/>
    </row>
    <row r="932" spans="1:26" ht="13.2">
      <c r="A932" s="301"/>
      <c r="B932" s="301"/>
      <c r="C932" s="301"/>
      <c r="D932" s="301"/>
      <c r="E932" s="300"/>
      <c r="F932" s="300"/>
      <c r="G932" s="300"/>
      <c r="H932" s="300"/>
      <c r="I932" s="300"/>
      <c r="J932" s="300"/>
      <c r="K932" s="300"/>
      <c r="L932" s="300"/>
      <c r="M932" s="300"/>
      <c r="N932" s="313"/>
      <c r="O932" s="300"/>
      <c r="P932" s="300"/>
      <c r="Q932" s="300"/>
      <c r="R932" s="300"/>
      <c r="S932" s="300"/>
      <c r="T932" s="300"/>
      <c r="U932" s="300"/>
      <c r="V932" s="313"/>
      <c r="W932" s="300"/>
      <c r="X932" s="313"/>
      <c r="Y932" s="300"/>
      <c r="Z932" s="300"/>
    </row>
    <row r="933" spans="1:26" ht="13.2">
      <c r="A933" s="301"/>
      <c r="B933" s="301"/>
      <c r="C933" s="301"/>
      <c r="D933" s="301"/>
      <c r="E933" s="300"/>
      <c r="F933" s="300"/>
      <c r="G933" s="300"/>
      <c r="H933" s="300"/>
      <c r="I933" s="300"/>
      <c r="J933" s="300"/>
      <c r="K933" s="300"/>
      <c r="L933" s="300"/>
      <c r="M933" s="300"/>
      <c r="N933" s="313"/>
      <c r="O933" s="300"/>
      <c r="P933" s="300"/>
      <c r="Q933" s="300"/>
      <c r="R933" s="300"/>
      <c r="S933" s="300"/>
      <c r="T933" s="300"/>
      <c r="U933" s="300"/>
      <c r="V933" s="313"/>
      <c r="W933" s="300"/>
      <c r="X933" s="313"/>
      <c r="Y933" s="300"/>
      <c r="Z933" s="300"/>
    </row>
    <row r="934" spans="1:26" ht="13.2">
      <c r="A934" s="301"/>
      <c r="B934" s="301"/>
      <c r="C934" s="301"/>
      <c r="D934" s="301"/>
      <c r="E934" s="300"/>
      <c r="F934" s="300"/>
      <c r="G934" s="300"/>
      <c r="H934" s="300"/>
      <c r="I934" s="300"/>
      <c r="J934" s="300"/>
      <c r="K934" s="300"/>
      <c r="L934" s="300"/>
      <c r="M934" s="300"/>
      <c r="N934" s="313"/>
      <c r="O934" s="300"/>
      <c r="P934" s="300"/>
      <c r="Q934" s="300"/>
      <c r="R934" s="300"/>
      <c r="S934" s="300"/>
      <c r="T934" s="300"/>
      <c r="U934" s="300"/>
      <c r="V934" s="313"/>
      <c r="W934" s="300"/>
      <c r="X934" s="313"/>
      <c r="Y934" s="300"/>
      <c r="Z934" s="300"/>
    </row>
    <row r="935" spans="1:26" ht="13.2">
      <c r="A935" s="301"/>
      <c r="B935" s="301"/>
      <c r="C935" s="301"/>
      <c r="D935" s="301"/>
      <c r="E935" s="300"/>
      <c r="F935" s="300"/>
      <c r="G935" s="300"/>
      <c r="H935" s="300"/>
      <c r="I935" s="300"/>
      <c r="J935" s="300"/>
      <c r="K935" s="300"/>
      <c r="L935" s="300"/>
      <c r="M935" s="300"/>
      <c r="N935" s="313"/>
      <c r="O935" s="300"/>
      <c r="P935" s="300"/>
      <c r="Q935" s="300"/>
      <c r="R935" s="300"/>
      <c r="S935" s="300"/>
      <c r="T935" s="300"/>
      <c r="U935" s="300"/>
      <c r="V935" s="313"/>
      <c r="W935" s="300"/>
      <c r="X935" s="313"/>
      <c r="Y935" s="300"/>
      <c r="Z935" s="300"/>
    </row>
    <row r="936" spans="1:26" ht="13.2">
      <c r="A936" s="301"/>
      <c r="B936" s="301"/>
      <c r="C936" s="301"/>
      <c r="D936" s="301"/>
      <c r="E936" s="300"/>
      <c r="F936" s="300"/>
      <c r="G936" s="300"/>
      <c r="H936" s="300"/>
      <c r="I936" s="300"/>
      <c r="J936" s="300"/>
      <c r="K936" s="300"/>
      <c r="L936" s="300"/>
      <c r="M936" s="300"/>
      <c r="N936" s="313"/>
      <c r="O936" s="300"/>
      <c r="P936" s="300"/>
      <c r="Q936" s="300"/>
      <c r="R936" s="300"/>
      <c r="S936" s="300"/>
      <c r="T936" s="300"/>
      <c r="U936" s="300"/>
      <c r="V936" s="313"/>
      <c r="W936" s="300"/>
      <c r="X936" s="313"/>
      <c r="Y936" s="300"/>
      <c r="Z936" s="300"/>
    </row>
    <row r="937" spans="1:26" ht="13.2">
      <c r="A937" s="301"/>
      <c r="B937" s="301"/>
      <c r="C937" s="301"/>
      <c r="D937" s="301"/>
      <c r="E937" s="300"/>
      <c r="F937" s="300"/>
      <c r="G937" s="300"/>
      <c r="H937" s="300"/>
      <c r="I937" s="300"/>
      <c r="J937" s="300"/>
      <c r="K937" s="300"/>
      <c r="L937" s="300"/>
      <c r="M937" s="300"/>
      <c r="N937" s="313"/>
      <c r="O937" s="300"/>
      <c r="P937" s="300"/>
      <c r="Q937" s="300"/>
      <c r="R937" s="300"/>
      <c r="S937" s="300"/>
      <c r="T937" s="300"/>
      <c r="U937" s="300"/>
      <c r="V937" s="313"/>
      <c r="W937" s="300"/>
      <c r="X937" s="313"/>
      <c r="Y937" s="300"/>
      <c r="Z937" s="300"/>
    </row>
    <row r="938" spans="1:26" ht="13.2">
      <c r="A938" s="301"/>
      <c r="B938" s="301"/>
      <c r="C938" s="301"/>
      <c r="D938" s="301"/>
      <c r="E938" s="300"/>
      <c r="F938" s="300"/>
      <c r="G938" s="300"/>
      <c r="H938" s="300"/>
      <c r="I938" s="300"/>
      <c r="J938" s="300"/>
      <c r="K938" s="300"/>
      <c r="L938" s="300"/>
      <c r="M938" s="300"/>
      <c r="N938" s="313"/>
      <c r="O938" s="300"/>
      <c r="P938" s="300"/>
      <c r="Q938" s="300"/>
      <c r="R938" s="300"/>
      <c r="S938" s="300"/>
      <c r="T938" s="300"/>
      <c r="U938" s="300"/>
      <c r="V938" s="313"/>
      <c r="W938" s="300"/>
      <c r="X938" s="313"/>
      <c r="Y938" s="300"/>
      <c r="Z938" s="300"/>
    </row>
    <row r="939" spans="1:26" ht="13.2">
      <c r="A939" s="301"/>
      <c r="B939" s="301"/>
      <c r="C939" s="301"/>
      <c r="D939" s="301"/>
      <c r="E939" s="300"/>
      <c r="F939" s="300"/>
      <c r="G939" s="300"/>
      <c r="H939" s="300"/>
      <c r="I939" s="300"/>
      <c r="J939" s="300"/>
      <c r="K939" s="300"/>
      <c r="L939" s="300"/>
      <c r="M939" s="300"/>
      <c r="N939" s="313"/>
      <c r="O939" s="300"/>
      <c r="P939" s="300"/>
      <c r="Q939" s="300"/>
      <c r="R939" s="300"/>
      <c r="S939" s="300"/>
      <c r="T939" s="300"/>
      <c r="U939" s="300"/>
      <c r="V939" s="313"/>
      <c r="W939" s="300"/>
      <c r="X939" s="313"/>
      <c r="Y939" s="300"/>
      <c r="Z939" s="300"/>
    </row>
    <row r="940" spans="1:26" ht="13.2">
      <c r="A940" s="301"/>
      <c r="B940" s="301"/>
      <c r="C940" s="301"/>
      <c r="D940" s="301"/>
      <c r="E940" s="300"/>
      <c r="F940" s="300"/>
      <c r="G940" s="300"/>
      <c r="H940" s="300"/>
      <c r="I940" s="300"/>
      <c r="J940" s="300"/>
      <c r="K940" s="300"/>
      <c r="L940" s="300"/>
      <c r="M940" s="300"/>
      <c r="N940" s="313"/>
      <c r="O940" s="300"/>
      <c r="P940" s="300"/>
      <c r="Q940" s="300"/>
      <c r="R940" s="300"/>
      <c r="S940" s="300"/>
      <c r="T940" s="300"/>
      <c r="U940" s="300"/>
      <c r="V940" s="313"/>
      <c r="W940" s="300"/>
      <c r="X940" s="313"/>
      <c r="Y940" s="300"/>
      <c r="Z940" s="300"/>
    </row>
    <row r="941" spans="1:26" ht="13.2">
      <c r="A941" s="301"/>
      <c r="B941" s="301"/>
      <c r="C941" s="301"/>
      <c r="D941" s="301"/>
      <c r="E941" s="300"/>
      <c r="F941" s="300"/>
      <c r="G941" s="300"/>
      <c r="H941" s="300"/>
      <c r="I941" s="300"/>
      <c r="J941" s="300"/>
      <c r="K941" s="300"/>
      <c r="L941" s="300"/>
      <c r="M941" s="300"/>
      <c r="N941" s="313"/>
      <c r="O941" s="300"/>
      <c r="P941" s="300"/>
      <c r="Q941" s="300"/>
      <c r="R941" s="300"/>
      <c r="S941" s="300"/>
      <c r="T941" s="300"/>
      <c r="U941" s="300"/>
      <c r="V941" s="313"/>
      <c r="W941" s="300"/>
      <c r="X941" s="313"/>
      <c r="Y941" s="300"/>
      <c r="Z941" s="300"/>
    </row>
    <row r="942" spans="1:26" ht="13.2">
      <c r="A942" s="301"/>
      <c r="B942" s="301"/>
      <c r="C942" s="301"/>
      <c r="D942" s="301"/>
      <c r="E942" s="300"/>
      <c r="F942" s="300"/>
      <c r="G942" s="300"/>
      <c r="H942" s="300"/>
      <c r="I942" s="300"/>
      <c r="J942" s="300"/>
      <c r="K942" s="300"/>
      <c r="L942" s="300"/>
      <c r="M942" s="300"/>
      <c r="N942" s="313"/>
      <c r="O942" s="300"/>
      <c r="P942" s="300"/>
      <c r="Q942" s="300"/>
      <c r="R942" s="300"/>
      <c r="S942" s="300"/>
      <c r="T942" s="300"/>
      <c r="U942" s="300"/>
      <c r="V942" s="313"/>
      <c r="W942" s="300"/>
      <c r="X942" s="313"/>
      <c r="Y942" s="300"/>
      <c r="Z942" s="300"/>
    </row>
    <row r="943" spans="1:26" ht="13.2">
      <c r="A943" s="301"/>
      <c r="B943" s="301"/>
      <c r="C943" s="301"/>
      <c r="D943" s="301"/>
      <c r="E943" s="300"/>
      <c r="F943" s="300"/>
      <c r="G943" s="300"/>
      <c r="H943" s="300"/>
      <c r="I943" s="300"/>
      <c r="J943" s="300"/>
      <c r="K943" s="300"/>
      <c r="L943" s="300"/>
      <c r="M943" s="300"/>
      <c r="N943" s="313"/>
      <c r="O943" s="300"/>
      <c r="P943" s="300"/>
      <c r="Q943" s="300"/>
      <c r="R943" s="300"/>
      <c r="S943" s="300"/>
      <c r="T943" s="300"/>
      <c r="U943" s="300"/>
      <c r="V943" s="313"/>
      <c r="W943" s="300"/>
      <c r="X943" s="313"/>
      <c r="Y943" s="300"/>
      <c r="Z943" s="300"/>
    </row>
    <row r="944" spans="1:26" ht="13.2">
      <c r="A944" s="301"/>
      <c r="B944" s="301"/>
      <c r="C944" s="301"/>
      <c r="D944" s="301"/>
      <c r="E944" s="300"/>
      <c r="F944" s="300"/>
      <c r="G944" s="300"/>
      <c r="H944" s="300"/>
      <c r="I944" s="300"/>
      <c r="J944" s="300"/>
      <c r="K944" s="300"/>
      <c r="L944" s="300"/>
      <c r="M944" s="300"/>
      <c r="N944" s="313"/>
      <c r="O944" s="300"/>
      <c r="P944" s="300"/>
      <c r="Q944" s="300"/>
      <c r="R944" s="300"/>
      <c r="S944" s="300"/>
      <c r="T944" s="300"/>
      <c r="U944" s="300"/>
      <c r="V944" s="313"/>
      <c r="W944" s="300"/>
      <c r="X944" s="313"/>
      <c r="Y944" s="300"/>
      <c r="Z944" s="300"/>
    </row>
    <row r="945" spans="1:26" ht="13.2">
      <c r="A945" s="301"/>
      <c r="B945" s="301"/>
      <c r="C945" s="301"/>
      <c r="D945" s="301"/>
      <c r="E945" s="300"/>
      <c r="F945" s="300"/>
      <c r="G945" s="300"/>
      <c r="H945" s="300"/>
      <c r="I945" s="300"/>
      <c r="J945" s="300"/>
      <c r="K945" s="300"/>
      <c r="L945" s="300"/>
      <c r="M945" s="300"/>
      <c r="N945" s="313"/>
      <c r="O945" s="300"/>
      <c r="P945" s="300"/>
      <c r="Q945" s="300"/>
      <c r="R945" s="300"/>
      <c r="S945" s="300"/>
      <c r="T945" s="300"/>
      <c r="U945" s="300"/>
      <c r="V945" s="313"/>
      <c r="W945" s="300"/>
      <c r="X945" s="313"/>
      <c r="Y945" s="300"/>
      <c r="Z945" s="300"/>
    </row>
    <row r="946" spans="1:26" ht="13.2">
      <c r="A946" s="301"/>
      <c r="B946" s="301"/>
      <c r="C946" s="301"/>
      <c r="D946" s="301"/>
      <c r="E946" s="300"/>
      <c r="F946" s="300"/>
      <c r="G946" s="300"/>
      <c r="H946" s="300"/>
      <c r="I946" s="300"/>
      <c r="J946" s="300"/>
      <c r="K946" s="300"/>
      <c r="L946" s="300"/>
      <c r="M946" s="300"/>
      <c r="N946" s="313"/>
      <c r="O946" s="300"/>
      <c r="P946" s="300"/>
      <c r="Q946" s="300"/>
      <c r="R946" s="300"/>
      <c r="S946" s="300"/>
      <c r="T946" s="300"/>
      <c r="U946" s="300"/>
      <c r="V946" s="313"/>
      <c r="W946" s="300"/>
      <c r="X946" s="313"/>
      <c r="Y946" s="300"/>
      <c r="Z946" s="300"/>
    </row>
    <row r="947" spans="1:26" ht="13.2">
      <c r="A947" s="301"/>
      <c r="B947" s="301"/>
      <c r="C947" s="301"/>
      <c r="D947" s="301"/>
      <c r="E947" s="300"/>
      <c r="F947" s="300"/>
      <c r="G947" s="300"/>
      <c r="H947" s="300"/>
      <c r="I947" s="300"/>
      <c r="J947" s="300"/>
      <c r="K947" s="300"/>
      <c r="L947" s="300"/>
      <c r="M947" s="300"/>
      <c r="N947" s="313"/>
      <c r="O947" s="300"/>
      <c r="P947" s="300"/>
      <c r="Q947" s="300"/>
      <c r="R947" s="300"/>
      <c r="S947" s="300"/>
      <c r="T947" s="300"/>
      <c r="U947" s="300"/>
      <c r="V947" s="313"/>
      <c r="W947" s="300"/>
      <c r="X947" s="313"/>
      <c r="Y947" s="300"/>
      <c r="Z947" s="300"/>
    </row>
    <row r="948" spans="1:26" ht="13.2">
      <c r="A948" s="301"/>
      <c r="B948" s="301"/>
      <c r="C948" s="301"/>
      <c r="D948" s="301"/>
      <c r="E948" s="300"/>
      <c r="F948" s="300"/>
      <c r="G948" s="300"/>
      <c r="H948" s="300"/>
      <c r="I948" s="300"/>
      <c r="J948" s="300"/>
      <c r="K948" s="300"/>
      <c r="L948" s="300"/>
      <c r="M948" s="300"/>
      <c r="N948" s="313"/>
      <c r="O948" s="300"/>
      <c r="P948" s="300"/>
      <c r="Q948" s="300"/>
      <c r="R948" s="300"/>
      <c r="S948" s="300"/>
      <c r="T948" s="300"/>
      <c r="U948" s="300"/>
      <c r="V948" s="313"/>
      <c r="W948" s="300"/>
      <c r="X948" s="313"/>
      <c r="Y948" s="300"/>
      <c r="Z948" s="300"/>
    </row>
    <row r="949" spans="1:26" ht="13.2">
      <c r="A949" s="301"/>
      <c r="B949" s="301"/>
      <c r="C949" s="301"/>
      <c r="D949" s="301"/>
      <c r="E949" s="300"/>
      <c r="F949" s="300"/>
      <c r="G949" s="300"/>
      <c r="H949" s="300"/>
      <c r="I949" s="300"/>
      <c r="J949" s="300"/>
      <c r="K949" s="300"/>
      <c r="L949" s="300"/>
      <c r="M949" s="300"/>
      <c r="N949" s="313"/>
      <c r="O949" s="300"/>
      <c r="P949" s="300"/>
      <c r="Q949" s="300"/>
      <c r="R949" s="300"/>
      <c r="S949" s="300"/>
      <c r="T949" s="300"/>
      <c r="U949" s="300"/>
      <c r="V949" s="313"/>
      <c r="W949" s="300"/>
      <c r="X949" s="313"/>
      <c r="Y949" s="300"/>
      <c r="Z949" s="300"/>
    </row>
    <row r="950" spans="1:26" ht="13.2">
      <c r="A950" s="301"/>
      <c r="B950" s="301"/>
      <c r="C950" s="301"/>
      <c r="D950" s="301"/>
      <c r="E950" s="300"/>
      <c r="F950" s="300"/>
      <c r="G950" s="300"/>
      <c r="H950" s="300"/>
      <c r="I950" s="300"/>
      <c r="J950" s="300"/>
      <c r="K950" s="300"/>
      <c r="L950" s="300"/>
      <c r="M950" s="300"/>
      <c r="N950" s="313"/>
      <c r="O950" s="300"/>
      <c r="P950" s="300"/>
      <c r="Q950" s="300"/>
      <c r="R950" s="300"/>
      <c r="S950" s="300"/>
      <c r="T950" s="300"/>
      <c r="U950" s="300"/>
      <c r="V950" s="313"/>
      <c r="W950" s="300"/>
      <c r="X950" s="313"/>
      <c r="Y950" s="300"/>
      <c r="Z950" s="300"/>
    </row>
    <row r="951" spans="1:26" ht="13.2">
      <c r="A951" s="301"/>
      <c r="B951" s="301"/>
      <c r="C951" s="301"/>
      <c r="D951" s="301"/>
      <c r="E951" s="300"/>
      <c r="F951" s="300"/>
      <c r="G951" s="300"/>
      <c r="H951" s="300"/>
      <c r="I951" s="300"/>
      <c r="J951" s="300"/>
      <c r="K951" s="300"/>
      <c r="L951" s="300"/>
      <c r="M951" s="300"/>
      <c r="N951" s="313"/>
      <c r="O951" s="300"/>
      <c r="P951" s="300"/>
      <c r="Q951" s="300"/>
      <c r="R951" s="300"/>
      <c r="S951" s="300"/>
      <c r="T951" s="300"/>
      <c r="U951" s="300"/>
      <c r="V951" s="313"/>
      <c r="W951" s="300"/>
      <c r="X951" s="313"/>
      <c r="Y951" s="300"/>
      <c r="Z951" s="300"/>
    </row>
    <row r="952" spans="1:26" ht="13.2">
      <c r="A952" s="301"/>
      <c r="B952" s="301"/>
      <c r="C952" s="301"/>
      <c r="D952" s="301"/>
      <c r="E952" s="300"/>
      <c r="F952" s="300"/>
      <c r="G952" s="300"/>
      <c r="H952" s="300"/>
      <c r="I952" s="300"/>
      <c r="J952" s="300"/>
      <c r="K952" s="300"/>
      <c r="L952" s="300"/>
      <c r="M952" s="300"/>
      <c r="N952" s="313"/>
      <c r="O952" s="300"/>
      <c r="P952" s="300"/>
      <c r="Q952" s="300"/>
      <c r="R952" s="300"/>
      <c r="S952" s="300"/>
      <c r="T952" s="300"/>
      <c r="U952" s="300"/>
      <c r="V952" s="313"/>
      <c r="W952" s="300"/>
      <c r="X952" s="313"/>
      <c r="Y952" s="300"/>
      <c r="Z952" s="300"/>
    </row>
    <row r="953" spans="1:26" ht="13.2">
      <c r="A953" s="301"/>
      <c r="B953" s="301"/>
      <c r="C953" s="301"/>
      <c r="D953" s="301"/>
      <c r="E953" s="300"/>
      <c r="F953" s="300"/>
      <c r="G953" s="300"/>
      <c r="H953" s="300"/>
      <c r="I953" s="300"/>
      <c r="J953" s="300"/>
      <c r="K953" s="300"/>
      <c r="L953" s="300"/>
      <c r="M953" s="300"/>
      <c r="N953" s="313"/>
      <c r="O953" s="300"/>
      <c r="P953" s="300"/>
      <c r="Q953" s="300"/>
      <c r="R953" s="300"/>
      <c r="S953" s="300"/>
      <c r="T953" s="300"/>
      <c r="U953" s="300"/>
      <c r="V953" s="313"/>
      <c r="W953" s="300"/>
      <c r="X953" s="313"/>
      <c r="Y953" s="300"/>
      <c r="Z953" s="300"/>
    </row>
    <row r="954" spans="1:26" ht="13.2">
      <c r="A954" s="301"/>
      <c r="B954" s="301"/>
      <c r="C954" s="301"/>
      <c r="D954" s="301"/>
      <c r="E954" s="300"/>
      <c r="F954" s="300"/>
      <c r="G954" s="300"/>
      <c r="H954" s="300"/>
      <c r="I954" s="300"/>
      <c r="J954" s="300"/>
      <c r="K954" s="300"/>
      <c r="L954" s="300"/>
      <c r="M954" s="300"/>
      <c r="N954" s="313"/>
      <c r="O954" s="300"/>
      <c r="P954" s="300"/>
      <c r="Q954" s="300"/>
      <c r="R954" s="300"/>
      <c r="S954" s="300"/>
      <c r="T954" s="300"/>
      <c r="U954" s="300"/>
      <c r="V954" s="313"/>
      <c r="W954" s="300"/>
      <c r="X954" s="313"/>
      <c r="Y954" s="300"/>
      <c r="Z954" s="300"/>
    </row>
    <row r="955" spans="1:26" ht="13.2">
      <c r="A955" s="301"/>
      <c r="B955" s="301"/>
      <c r="C955" s="301"/>
      <c r="D955" s="301"/>
      <c r="E955" s="300"/>
      <c r="F955" s="300"/>
      <c r="G955" s="300"/>
      <c r="H955" s="300"/>
      <c r="I955" s="300"/>
      <c r="J955" s="300"/>
      <c r="K955" s="300"/>
      <c r="L955" s="300"/>
      <c r="M955" s="300"/>
      <c r="N955" s="313"/>
      <c r="O955" s="300"/>
      <c r="P955" s="300"/>
      <c r="Q955" s="300"/>
      <c r="R955" s="300"/>
      <c r="S955" s="300"/>
      <c r="T955" s="300"/>
      <c r="U955" s="300"/>
      <c r="V955" s="313"/>
      <c r="W955" s="300"/>
      <c r="X955" s="313"/>
      <c r="Y955" s="300"/>
      <c r="Z955" s="300"/>
    </row>
    <row r="956" spans="1:26" ht="13.2">
      <c r="A956" s="301"/>
      <c r="B956" s="301"/>
      <c r="C956" s="301"/>
      <c r="D956" s="301"/>
      <c r="E956" s="300"/>
      <c r="F956" s="300"/>
      <c r="G956" s="300"/>
      <c r="H956" s="300"/>
      <c r="I956" s="300"/>
      <c r="J956" s="300"/>
      <c r="K956" s="300"/>
      <c r="L956" s="300"/>
      <c r="M956" s="300"/>
      <c r="N956" s="313"/>
      <c r="O956" s="300"/>
      <c r="P956" s="300"/>
      <c r="Q956" s="300"/>
      <c r="R956" s="300"/>
      <c r="S956" s="300"/>
      <c r="T956" s="300"/>
      <c r="U956" s="300"/>
      <c r="V956" s="313"/>
      <c r="W956" s="300"/>
      <c r="X956" s="313"/>
      <c r="Y956" s="300"/>
      <c r="Z956" s="300"/>
    </row>
    <row r="957" spans="1:26" ht="13.2">
      <c r="A957" s="301"/>
      <c r="B957" s="301"/>
      <c r="C957" s="301"/>
      <c r="D957" s="301"/>
      <c r="E957" s="300"/>
      <c r="F957" s="300"/>
      <c r="G957" s="300"/>
      <c r="H957" s="300"/>
      <c r="I957" s="300"/>
      <c r="J957" s="300"/>
      <c r="K957" s="300"/>
      <c r="L957" s="300"/>
      <c r="M957" s="300"/>
      <c r="N957" s="313"/>
      <c r="O957" s="300"/>
      <c r="P957" s="300"/>
      <c r="Q957" s="300"/>
      <c r="R957" s="300"/>
      <c r="S957" s="300"/>
      <c r="T957" s="300"/>
      <c r="U957" s="300"/>
      <c r="V957" s="313"/>
      <c r="W957" s="300"/>
      <c r="X957" s="313"/>
      <c r="Y957" s="300"/>
      <c r="Z957" s="300"/>
    </row>
    <row r="958" spans="1:26" ht="13.2">
      <c r="A958" s="301"/>
      <c r="B958" s="301"/>
      <c r="C958" s="301"/>
      <c r="D958" s="301"/>
      <c r="E958" s="300"/>
      <c r="F958" s="300"/>
      <c r="G958" s="300"/>
      <c r="H958" s="300"/>
      <c r="I958" s="300"/>
      <c r="J958" s="300"/>
      <c r="K958" s="300"/>
      <c r="L958" s="300"/>
      <c r="M958" s="300"/>
      <c r="N958" s="313"/>
      <c r="O958" s="300"/>
      <c r="P958" s="300"/>
      <c r="Q958" s="300"/>
      <c r="R958" s="300"/>
      <c r="S958" s="300"/>
      <c r="T958" s="300"/>
      <c r="U958" s="300"/>
      <c r="V958" s="313"/>
      <c r="W958" s="300"/>
      <c r="X958" s="313"/>
      <c r="Y958" s="300"/>
      <c r="Z958" s="300"/>
    </row>
    <row r="959" spans="1:26" ht="13.2">
      <c r="A959" s="301"/>
      <c r="B959" s="301"/>
      <c r="C959" s="301"/>
      <c r="D959" s="301"/>
      <c r="E959" s="300"/>
      <c r="F959" s="300"/>
      <c r="G959" s="300"/>
      <c r="H959" s="300"/>
      <c r="I959" s="300"/>
      <c r="J959" s="300"/>
      <c r="K959" s="300"/>
      <c r="L959" s="300"/>
      <c r="M959" s="300"/>
      <c r="N959" s="313"/>
      <c r="O959" s="300"/>
      <c r="P959" s="300"/>
      <c r="Q959" s="300"/>
      <c r="R959" s="300"/>
      <c r="S959" s="300"/>
      <c r="T959" s="300"/>
      <c r="U959" s="300"/>
      <c r="V959" s="313"/>
      <c r="W959" s="300"/>
      <c r="X959" s="313"/>
      <c r="Y959" s="300"/>
      <c r="Z959" s="300"/>
    </row>
    <row r="960" spans="1:26" ht="13.2">
      <c r="A960" s="301"/>
      <c r="B960" s="301"/>
      <c r="C960" s="301"/>
      <c r="D960" s="301"/>
      <c r="E960" s="300"/>
      <c r="F960" s="300"/>
      <c r="G960" s="300"/>
      <c r="H960" s="300"/>
      <c r="I960" s="300"/>
      <c r="J960" s="300"/>
      <c r="K960" s="300"/>
      <c r="L960" s="300"/>
      <c r="M960" s="300"/>
      <c r="N960" s="313"/>
      <c r="O960" s="300"/>
      <c r="P960" s="300"/>
      <c r="Q960" s="300"/>
      <c r="R960" s="300"/>
      <c r="S960" s="300"/>
      <c r="T960" s="300"/>
      <c r="U960" s="300"/>
      <c r="V960" s="313"/>
      <c r="W960" s="300"/>
      <c r="X960" s="313"/>
      <c r="Y960" s="300"/>
      <c r="Z960" s="300"/>
    </row>
    <row r="961" spans="1:26" ht="13.2">
      <c r="A961" s="301"/>
      <c r="B961" s="301"/>
      <c r="C961" s="301"/>
      <c r="D961" s="301"/>
      <c r="E961" s="300"/>
      <c r="F961" s="300"/>
      <c r="G961" s="300"/>
      <c r="H961" s="300"/>
      <c r="I961" s="300"/>
      <c r="J961" s="300"/>
      <c r="K961" s="300"/>
      <c r="L961" s="300"/>
      <c r="M961" s="300"/>
      <c r="N961" s="313"/>
      <c r="O961" s="300"/>
      <c r="P961" s="300"/>
      <c r="Q961" s="300"/>
      <c r="R961" s="300"/>
      <c r="S961" s="300"/>
      <c r="T961" s="300"/>
      <c r="U961" s="300"/>
      <c r="V961" s="313"/>
      <c r="W961" s="300"/>
      <c r="X961" s="313"/>
      <c r="Y961" s="300"/>
      <c r="Z961" s="300"/>
    </row>
    <row r="962" spans="1:26" ht="13.2">
      <c r="A962" s="301"/>
      <c r="B962" s="301"/>
      <c r="C962" s="301"/>
      <c r="D962" s="301"/>
      <c r="E962" s="300"/>
      <c r="F962" s="300"/>
      <c r="G962" s="300"/>
      <c r="H962" s="300"/>
      <c r="I962" s="300"/>
      <c r="J962" s="300"/>
      <c r="K962" s="300"/>
      <c r="L962" s="300"/>
      <c r="M962" s="300"/>
      <c r="N962" s="313"/>
      <c r="O962" s="300"/>
      <c r="P962" s="300"/>
      <c r="Q962" s="300"/>
      <c r="R962" s="300"/>
      <c r="S962" s="300"/>
      <c r="T962" s="300"/>
      <c r="U962" s="300"/>
      <c r="V962" s="313"/>
      <c r="W962" s="300"/>
      <c r="X962" s="313"/>
      <c r="Y962" s="300"/>
      <c r="Z962" s="300"/>
    </row>
    <row r="963" spans="1:26" ht="13.2">
      <c r="A963" s="301"/>
      <c r="B963" s="301"/>
      <c r="C963" s="301"/>
      <c r="D963" s="301"/>
      <c r="E963" s="300"/>
      <c r="F963" s="300"/>
      <c r="G963" s="300"/>
      <c r="H963" s="300"/>
      <c r="I963" s="300"/>
      <c r="J963" s="300"/>
      <c r="K963" s="300"/>
      <c r="L963" s="300"/>
      <c r="M963" s="300"/>
      <c r="N963" s="313"/>
      <c r="O963" s="300"/>
      <c r="P963" s="300"/>
      <c r="Q963" s="300"/>
      <c r="R963" s="300"/>
      <c r="S963" s="300"/>
      <c r="T963" s="300"/>
      <c r="U963" s="300"/>
      <c r="V963" s="313"/>
      <c r="W963" s="300"/>
      <c r="X963" s="313"/>
      <c r="Y963" s="300"/>
      <c r="Z963" s="300"/>
    </row>
    <row r="964" spans="1:26" ht="13.2">
      <c r="A964" s="301"/>
      <c r="B964" s="301"/>
      <c r="C964" s="301"/>
      <c r="D964" s="301"/>
      <c r="E964" s="300"/>
      <c r="F964" s="300"/>
      <c r="G964" s="300"/>
      <c r="H964" s="300"/>
      <c r="I964" s="300"/>
      <c r="J964" s="300"/>
      <c r="K964" s="300"/>
      <c r="L964" s="300"/>
      <c r="M964" s="300"/>
      <c r="N964" s="313"/>
      <c r="O964" s="300"/>
      <c r="P964" s="300"/>
      <c r="Q964" s="300"/>
      <c r="R964" s="300"/>
      <c r="S964" s="300"/>
      <c r="T964" s="300"/>
      <c r="U964" s="300"/>
      <c r="V964" s="313"/>
      <c r="W964" s="300"/>
      <c r="X964" s="313"/>
      <c r="Y964" s="300"/>
      <c r="Z964" s="300"/>
    </row>
    <row r="965" spans="1:26" ht="13.2">
      <c r="A965" s="301"/>
      <c r="B965" s="301"/>
      <c r="C965" s="301"/>
      <c r="D965" s="301"/>
      <c r="E965" s="300"/>
      <c r="F965" s="300"/>
      <c r="G965" s="300"/>
      <c r="H965" s="300"/>
      <c r="I965" s="300"/>
      <c r="J965" s="300"/>
      <c r="K965" s="300"/>
      <c r="L965" s="300"/>
      <c r="M965" s="300"/>
      <c r="N965" s="313"/>
      <c r="O965" s="300"/>
      <c r="P965" s="300"/>
      <c r="Q965" s="300"/>
      <c r="R965" s="300"/>
      <c r="S965" s="300"/>
      <c r="T965" s="300"/>
      <c r="U965" s="300"/>
      <c r="V965" s="313"/>
      <c r="W965" s="300"/>
      <c r="X965" s="313"/>
      <c r="Y965" s="300"/>
      <c r="Z965" s="300"/>
    </row>
    <row r="966" spans="1:26" ht="13.2">
      <c r="A966" s="301"/>
      <c r="B966" s="301"/>
      <c r="C966" s="301"/>
      <c r="D966" s="301"/>
      <c r="E966" s="300"/>
      <c r="F966" s="300"/>
      <c r="G966" s="300"/>
      <c r="H966" s="300"/>
      <c r="I966" s="300"/>
      <c r="J966" s="300"/>
      <c r="K966" s="300"/>
      <c r="L966" s="300"/>
      <c r="M966" s="300"/>
      <c r="N966" s="313"/>
      <c r="O966" s="300"/>
      <c r="P966" s="300"/>
      <c r="Q966" s="300"/>
      <c r="R966" s="300"/>
      <c r="S966" s="300"/>
      <c r="T966" s="300"/>
      <c r="U966" s="300"/>
      <c r="V966" s="313"/>
      <c r="W966" s="300"/>
      <c r="X966" s="313"/>
      <c r="Y966" s="300"/>
      <c r="Z966" s="300"/>
    </row>
    <row r="967" spans="1:26" ht="13.2">
      <c r="A967" s="301"/>
      <c r="B967" s="301"/>
      <c r="C967" s="301"/>
      <c r="D967" s="301"/>
      <c r="E967" s="300"/>
      <c r="F967" s="300"/>
      <c r="G967" s="300"/>
      <c r="H967" s="300"/>
      <c r="I967" s="300"/>
      <c r="J967" s="300"/>
      <c r="K967" s="300"/>
      <c r="L967" s="300"/>
      <c r="M967" s="300"/>
      <c r="N967" s="313"/>
      <c r="O967" s="300"/>
      <c r="P967" s="300"/>
      <c r="Q967" s="300"/>
      <c r="R967" s="300"/>
      <c r="S967" s="300"/>
      <c r="T967" s="300"/>
      <c r="U967" s="300"/>
      <c r="V967" s="313"/>
      <c r="W967" s="300"/>
      <c r="X967" s="313"/>
      <c r="Y967" s="300"/>
      <c r="Z967" s="300"/>
    </row>
    <row r="968" spans="1:26" ht="13.2">
      <c r="A968" s="301"/>
      <c r="B968" s="301"/>
      <c r="C968" s="301"/>
      <c r="D968" s="301"/>
      <c r="E968" s="300"/>
      <c r="F968" s="300"/>
      <c r="G968" s="300"/>
      <c r="H968" s="300"/>
      <c r="I968" s="300"/>
      <c r="J968" s="300"/>
      <c r="K968" s="300"/>
      <c r="L968" s="300"/>
      <c r="M968" s="300"/>
      <c r="N968" s="313"/>
      <c r="O968" s="300"/>
      <c r="P968" s="300"/>
      <c r="Q968" s="300"/>
      <c r="R968" s="300"/>
      <c r="S968" s="300"/>
      <c r="T968" s="300"/>
      <c r="U968" s="300"/>
      <c r="V968" s="313"/>
      <c r="W968" s="300"/>
      <c r="X968" s="313"/>
      <c r="Y968" s="300"/>
      <c r="Z968" s="300"/>
    </row>
    <row r="969" spans="1:26" ht="13.2">
      <c r="A969" s="301"/>
      <c r="B969" s="301"/>
      <c r="C969" s="301"/>
      <c r="D969" s="301"/>
      <c r="E969" s="300"/>
      <c r="F969" s="300"/>
      <c r="G969" s="300"/>
      <c r="H969" s="300"/>
      <c r="I969" s="300"/>
      <c r="J969" s="300"/>
      <c r="K969" s="300"/>
      <c r="L969" s="300"/>
      <c r="M969" s="300"/>
      <c r="N969" s="313"/>
      <c r="O969" s="300"/>
      <c r="P969" s="300"/>
      <c r="Q969" s="300"/>
      <c r="R969" s="300"/>
      <c r="S969" s="300"/>
      <c r="T969" s="300"/>
      <c r="U969" s="300"/>
      <c r="V969" s="313"/>
      <c r="W969" s="300"/>
      <c r="X969" s="313"/>
      <c r="Y969" s="300"/>
      <c r="Z969" s="300"/>
    </row>
    <row r="970" spans="1:26" ht="13.2">
      <c r="A970" s="301"/>
      <c r="B970" s="301"/>
      <c r="C970" s="301"/>
      <c r="D970" s="301"/>
      <c r="E970" s="300"/>
      <c r="F970" s="300"/>
      <c r="G970" s="300"/>
      <c r="H970" s="300"/>
      <c r="I970" s="300"/>
      <c r="J970" s="300"/>
      <c r="K970" s="300"/>
      <c r="L970" s="300"/>
      <c r="M970" s="300"/>
      <c r="N970" s="313"/>
      <c r="O970" s="300"/>
      <c r="P970" s="300"/>
      <c r="Q970" s="300"/>
      <c r="R970" s="300"/>
      <c r="S970" s="300"/>
      <c r="T970" s="300"/>
      <c r="U970" s="300"/>
      <c r="V970" s="313"/>
      <c r="W970" s="300"/>
      <c r="X970" s="313"/>
      <c r="Y970" s="300"/>
      <c r="Z970" s="300"/>
    </row>
    <row r="971" spans="1:26" ht="13.2">
      <c r="A971" s="301"/>
      <c r="B971" s="301"/>
      <c r="C971" s="301"/>
      <c r="D971" s="301"/>
      <c r="E971" s="300"/>
      <c r="F971" s="300"/>
      <c r="G971" s="300"/>
      <c r="H971" s="300"/>
      <c r="I971" s="300"/>
      <c r="J971" s="300"/>
      <c r="K971" s="300"/>
      <c r="L971" s="300"/>
      <c r="M971" s="300"/>
      <c r="N971" s="313"/>
      <c r="O971" s="300"/>
      <c r="P971" s="300"/>
      <c r="Q971" s="300"/>
      <c r="R971" s="300"/>
      <c r="S971" s="300"/>
      <c r="T971" s="300"/>
      <c r="U971" s="300"/>
      <c r="V971" s="313"/>
      <c r="W971" s="300"/>
      <c r="X971" s="313"/>
      <c r="Y971" s="300"/>
      <c r="Z971" s="300"/>
    </row>
    <row r="972" spans="1:26" ht="13.2">
      <c r="A972" s="301"/>
      <c r="B972" s="301"/>
      <c r="C972" s="301"/>
      <c r="D972" s="301"/>
      <c r="E972" s="300"/>
      <c r="F972" s="300"/>
      <c r="G972" s="300"/>
      <c r="H972" s="300"/>
      <c r="I972" s="300"/>
      <c r="J972" s="300"/>
      <c r="K972" s="300"/>
      <c r="L972" s="300"/>
      <c r="M972" s="300"/>
      <c r="N972" s="313"/>
      <c r="O972" s="300"/>
      <c r="P972" s="300"/>
      <c r="Q972" s="300"/>
      <c r="R972" s="300"/>
      <c r="S972" s="300"/>
      <c r="T972" s="300"/>
      <c r="U972" s="300"/>
      <c r="V972" s="313"/>
      <c r="W972" s="300"/>
      <c r="X972" s="313"/>
      <c r="Y972" s="300"/>
      <c r="Z972" s="300"/>
    </row>
    <row r="973" spans="1:26" ht="13.2">
      <c r="A973" s="301"/>
      <c r="B973" s="301"/>
      <c r="C973" s="301"/>
      <c r="D973" s="301"/>
      <c r="E973" s="300"/>
      <c r="F973" s="300"/>
      <c r="G973" s="300"/>
      <c r="H973" s="300"/>
      <c r="I973" s="300"/>
      <c r="J973" s="300"/>
      <c r="K973" s="300"/>
      <c r="L973" s="300"/>
      <c r="M973" s="300"/>
      <c r="N973" s="313"/>
      <c r="O973" s="300"/>
      <c r="P973" s="300"/>
      <c r="Q973" s="300"/>
      <c r="R973" s="300"/>
      <c r="S973" s="300"/>
      <c r="T973" s="300"/>
      <c r="U973" s="300"/>
      <c r="V973" s="313"/>
      <c r="W973" s="300"/>
      <c r="X973" s="313"/>
      <c r="Y973" s="300"/>
      <c r="Z973" s="300"/>
    </row>
    <row r="974" spans="1:26" ht="13.2">
      <c r="A974" s="301"/>
      <c r="B974" s="301"/>
      <c r="C974" s="301"/>
      <c r="D974" s="301"/>
      <c r="E974" s="300"/>
      <c r="F974" s="300"/>
      <c r="G974" s="300"/>
      <c r="H974" s="300"/>
      <c r="I974" s="300"/>
      <c r="J974" s="300"/>
      <c r="K974" s="300"/>
      <c r="L974" s="300"/>
      <c r="M974" s="300"/>
      <c r="N974" s="313"/>
      <c r="O974" s="300"/>
      <c r="P974" s="300"/>
      <c r="Q974" s="300"/>
      <c r="R974" s="300"/>
      <c r="S974" s="300"/>
      <c r="T974" s="300"/>
      <c r="U974" s="300"/>
      <c r="V974" s="313"/>
      <c r="W974" s="300"/>
      <c r="X974" s="313"/>
      <c r="Y974" s="300"/>
      <c r="Z974" s="300"/>
    </row>
    <row r="975" spans="1:26" ht="13.2">
      <c r="A975" s="301"/>
      <c r="B975" s="301"/>
      <c r="C975" s="301"/>
      <c r="D975" s="301"/>
      <c r="E975" s="300"/>
      <c r="F975" s="300"/>
      <c r="G975" s="300"/>
      <c r="H975" s="300"/>
      <c r="I975" s="300"/>
      <c r="J975" s="300"/>
      <c r="K975" s="300"/>
      <c r="L975" s="300"/>
      <c r="M975" s="300"/>
      <c r="N975" s="313"/>
      <c r="O975" s="300"/>
      <c r="P975" s="300"/>
      <c r="Q975" s="300"/>
      <c r="R975" s="300"/>
      <c r="S975" s="300"/>
      <c r="T975" s="300"/>
      <c r="U975" s="300"/>
      <c r="V975" s="313"/>
      <c r="W975" s="300"/>
      <c r="X975" s="313"/>
      <c r="Y975" s="300"/>
      <c r="Z975" s="300"/>
    </row>
    <row r="976" spans="1:26" ht="13.2">
      <c r="A976" s="301"/>
      <c r="B976" s="301"/>
      <c r="C976" s="301"/>
      <c r="D976" s="301"/>
      <c r="E976" s="300"/>
      <c r="F976" s="300"/>
      <c r="G976" s="300"/>
      <c r="H976" s="300"/>
      <c r="I976" s="300"/>
      <c r="J976" s="300"/>
      <c r="K976" s="300"/>
      <c r="L976" s="300"/>
      <c r="M976" s="300"/>
      <c r="N976" s="313"/>
      <c r="O976" s="300"/>
      <c r="P976" s="300"/>
      <c r="Q976" s="300"/>
      <c r="R976" s="300"/>
      <c r="S976" s="300"/>
      <c r="T976" s="300"/>
      <c r="U976" s="300"/>
      <c r="V976" s="313"/>
      <c r="W976" s="300"/>
      <c r="X976" s="313"/>
      <c r="Y976" s="300"/>
      <c r="Z976" s="300"/>
    </row>
    <row r="977" spans="1:26" ht="13.2">
      <c r="A977" s="301"/>
      <c r="B977" s="301"/>
      <c r="C977" s="301"/>
      <c r="D977" s="301"/>
      <c r="E977" s="300"/>
      <c r="F977" s="300"/>
      <c r="G977" s="300"/>
      <c r="H977" s="300"/>
      <c r="I977" s="300"/>
      <c r="J977" s="300"/>
      <c r="K977" s="300"/>
      <c r="L977" s="300"/>
      <c r="M977" s="300"/>
      <c r="N977" s="313"/>
      <c r="O977" s="300"/>
      <c r="P977" s="300"/>
      <c r="Q977" s="300"/>
      <c r="R977" s="300"/>
      <c r="S977" s="300"/>
      <c r="T977" s="300"/>
      <c r="U977" s="300"/>
      <c r="V977" s="313"/>
      <c r="W977" s="300"/>
      <c r="X977" s="313"/>
      <c r="Y977" s="300"/>
      <c r="Z977" s="300"/>
    </row>
    <row r="978" spans="1:26" ht="13.2">
      <c r="A978" s="301"/>
      <c r="B978" s="301"/>
      <c r="C978" s="301"/>
      <c r="D978" s="301"/>
      <c r="E978" s="300"/>
      <c r="F978" s="300"/>
      <c r="G978" s="300"/>
      <c r="H978" s="300"/>
      <c r="I978" s="300"/>
      <c r="J978" s="300"/>
      <c r="K978" s="300"/>
      <c r="L978" s="300"/>
      <c r="M978" s="300"/>
      <c r="N978" s="313"/>
      <c r="O978" s="300"/>
      <c r="P978" s="300"/>
      <c r="Q978" s="300"/>
      <c r="R978" s="300"/>
      <c r="S978" s="300"/>
      <c r="T978" s="300"/>
      <c r="U978" s="300"/>
      <c r="V978" s="313"/>
      <c r="W978" s="300"/>
      <c r="X978" s="313"/>
      <c r="Y978" s="300"/>
      <c r="Z978" s="300"/>
    </row>
    <row r="979" spans="1:26" ht="13.2">
      <c r="A979" s="301"/>
      <c r="B979" s="301"/>
      <c r="C979" s="301"/>
      <c r="D979" s="301"/>
      <c r="E979" s="300"/>
      <c r="F979" s="300"/>
      <c r="G979" s="300"/>
      <c r="H979" s="300"/>
      <c r="I979" s="300"/>
      <c r="J979" s="300"/>
      <c r="K979" s="300"/>
      <c r="L979" s="300"/>
      <c r="M979" s="300"/>
      <c r="N979" s="313"/>
      <c r="O979" s="300"/>
      <c r="P979" s="300"/>
      <c r="Q979" s="300"/>
      <c r="R979" s="300"/>
      <c r="S979" s="300"/>
      <c r="T979" s="300"/>
      <c r="U979" s="300"/>
      <c r="V979" s="313"/>
      <c r="W979" s="300"/>
      <c r="X979" s="313"/>
      <c r="Y979" s="300"/>
      <c r="Z979" s="300"/>
    </row>
    <row r="980" spans="1:26" ht="13.2">
      <c r="A980" s="301"/>
      <c r="B980" s="301"/>
      <c r="C980" s="301"/>
      <c r="D980" s="301"/>
      <c r="E980" s="300"/>
      <c r="F980" s="300"/>
      <c r="G980" s="300"/>
      <c r="H980" s="300"/>
      <c r="I980" s="300"/>
      <c r="J980" s="300"/>
      <c r="K980" s="300"/>
      <c r="L980" s="300"/>
      <c r="M980" s="300"/>
      <c r="N980" s="313"/>
      <c r="O980" s="300"/>
      <c r="P980" s="300"/>
      <c r="Q980" s="300"/>
      <c r="R980" s="300"/>
      <c r="S980" s="300"/>
      <c r="T980" s="300"/>
      <c r="U980" s="300"/>
      <c r="V980" s="313"/>
      <c r="W980" s="300"/>
      <c r="X980" s="313"/>
      <c r="Y980" s="300"/>
      <c r="Z980" s="300"/>
    </row>
    <row r="981" spans="1:26" ht="13.2">
      <c r="A981" s="301"/>
      <c r="B981" s="301"/>
      <c r="C981" s="301"/>
      <c r="D981" s="301"/>
      <c r="E981" s="300"/>
      <c r="F981" s="300"/>
      <c r="G981" s="300"/>
      <c r="H981" s="300"/>
      <c r="I981" s="300"/>
      <c r="J981" s="300"/>
      <c r="K981" s="300"/>
      <c r="L981" s="300"/>
      <c r="M981" s="300"/>
      <c r="N981" s="313"/>
      <c r="O981" s="300"/>
      <c r="P981" s="300"/>
      <c r="Q981" s="300"/>
      <c r="R981" s="300"/>
      <c r="S981" s="300"/>
      <c r="T981" s="300"/>
      <c r="U981" s="300"/>
      <c r="V981" s="313"/>
      <c r="W981" s="300"/>
      <c r="X981" s="313"/>
      <c r="Y981" s="300"/>
      <c r="Z981" s="300"/>
    </row>
    <row r="982" spans="1:26" ht="13.2">
      <c r="A982" s="301"/>
      <c r="B982" s="301"/>
      <c r="C982" s="301"/>
      <c r="D982" s="301"/>
      <c r="E982" s="300"/>
      <c r="F982" s="300"/>
      <c r="G982" s="300"/>
      <c r="H982" s="300"/>
      <c r="I982" s="300"/>
      <c r="J982" s="300"/>
      <c r="K982" s="300"/>
      <c r="L982" s="300"/>
      <c r="M982" s="300"/>
      <c r="N982" s="313"/>
      <c r="O982" s="300"/>
      <c r="P982" s="300"/>
      <c r="Q982" s="300"/>
      <c r="R982" s="300"/>
      <c r="S982" s="300"/>
      <c r="T982" s="300"/>
      <c r="U982" s="300"/>
      <c r="V982" s="313"/>
      <c r="W982" s="300"/>
      <c r="X982" s="313"/>
      <c r="Y982" s="300"/>
      <c r="Z982" s="300"/>
    </row>
    <row r="983" spans="1:26" ht="13.2">
      <c r="A983" s="301"/>
      <c r="B983" s="301"/>
      <c r="C983" s="301"/>
      <c r="D983" s="301"/>
      <c r="E983" s="300"/>
      <c r="F983" s="300"/>
      <c r="G983" s="300"/>
      <c r="H983" s="300"/>
      <c r="I983" s="300"/>
      <c r="J983" s="300"/>
      <c r="K983" s="300"/>
      <c r="L983" s="300"/>
      <c r="M983" s="300"/>
      <c r="N983" s="313"/>
      <c r="O983" s="300"/>
      <c r="P983" s="300"/>
      <c r="Q983" s="300"/>
      <c r="R983" s="300"/>
      <c r="S983" s="300"/>
      <c r="T983" s="300"/>
      <c r="U983" s="300"/>
      <c r="V983" s="313"/>
      <c r="W983" s="300"/>
      <c r="X983" s="313"/>
      <c r="Y983" s="300"/>
      <c r="Z983" s="300"/>
    </row>
    <row r="984" spans="1:26" ht="13.2">
      <c r="A984" s="301"/>
      <c r="B984" s="301"/>
      <c r="C984" s="301"/>
      <c r="D984" s="301"/>
      <c r="E984" s="300"/>
      <c r="F984" s="300"/>
      <c r="G984" s="300"/>
      <c r="H984" s="300"/>
      <c r="I984" s="300"/>
      <c r="J984" s="300"/>
      <c r="K984" s="300"/>
      <c r="L984" s="300"/>
      <c r="M984" s="300"/>
      <c r="N984" s="313"/>
      <c r="O984" s="300"/>
      <c r="P984" s="300"/>
      <c r="Q984" s="300"/>
      <c r="R984" s="300"/>
      <c r="S984" s="300"/>
      <c r="T984" s="300"/>
      <c r="U984" s="300"/>
      <c r="V984" s="313"/>
      <c r="W984" s="300"/>
      <c r="X984" s="313"/>
      <c r="Y984" s="300"/>
      <c r="Z984" s="300"/>
    </row>
    <row r="985" spans="1:26" ht="13.2">
      <c r="A985" s="301"/>
      <c r="B985" s="301"/>
      <c r="C985" s="301"/>
      <c r="D985" s="301"/>
      <c r="E985" s="300"/>
      <c r="F985" s="300"/>
      <c r="G985" s="300"/>
      <c r="H985" s="300"/>
      <c r="I985" s="300"/>
      <c r="J985" s="300"/>
      <c r="K985" s="300"/>
      <c r="L985" s="300"/>
      <c r="M985" s="300"/>
      <c r="N985" s="313"/>
      <c r="O985" s="300"/>
      <c r="P985" s="300"/>
      <c r="Q985" s="300"/>
      <c r="R985" s="300"/>
      <c r="S985" s="300"/>
      <c r="T985" s="300"/>
      <c r="U985" s="300"/>
      <c r="V985" s="313"/>
      <c r="W985" s="300"/>
      <c r="X985" s="313"/>
      <c r="Y985" s="300"/>
      <c r="Z985" s="300"/>
    </row>
    <row r="986" spans="1:26" ht="13.2">
      <c r="A986" s="301"/>
      <c r="B986" s="301"/>
      <c r="C986" s="301"/>
      <c r="D986" s="301"/>
      <c r="E986" s="300"/>
      <c r="F986" s="300"/>
      <c r="G986" s="300"/>
      <c r="H986" s="300"/>
      <c r="I986" s="300"/>
      <c r="J986" s="300"/>
      <c r="K986" s="300"/>
      <c r="L986" s="300"/>
      <c r="M986" s="300"/>
      <c r="N986" s="313"/>
      <c r="O986" s="300"/>
      <c r="P986" s="300"/>
      <c r="Q986" s="300"/>
      <c r="R986" s="300"/>
      <c r="S986" s="300"/>
      <c r="T986" s="300"/>
      <c r="U986" s="300"/>
      <c r="V986" s="313"/>
      <c r="W986" s="300"/>
      <c r="X986" s="313"/>
      <c r="Y986" s="300"/>
      <c r="Z986" s="300"/>
    </row>
    <row r="987" spans="1:26" ht="13.2">
      <c r="A987" s="301"/>
      <c r="B987" s="301"/>
      <c r="C987" s="301"/>
      <c r="D987" s="301"/>
      <c r="E987" s="300"/>
      <c r="F987" s="300"/>
      <c r="G987" s="300"/>
      <c r="H987" s="300"/>
      <c r="I987" s="300"/>
      <c r="J987" s="300"/>
      <c r="K987" s="300"/>
      <c r="L987" s="300"/>
      <c r="M987" s="300"/>
      <c r="N987" s="313"/>
      <c r="O987" s="300"/>
      <c r="P987" s="300"/>
      <c r="Q987" s="300"/>
      <c r="R987" s="300"/>
      <c r="S987" s="300"/>
      <c r="T987" s="300"/>
      <c r="U987" s="300"/>
      <c r="V987" s="313"/>
      <c r="W987" s="300"/>
      <c r="X987" s="313"/>
      <c r="Y987" s="300"/>
      <c r="Z987" s="300"/>
    </row>
    <row r="988" spans="1:26" ht="13.2">
      <c r="A988" s="301"/>
      <c r="B988" s="301"/>
      <c r="C988" s="301"/>
      <c r="D988" s="301"/>
      <c r="E988" s="300"/>
      <c r="F988" s="300"/>
      <c r="G988" s="300"/>
      <c r="H988" s="300"/>
      <c r="I988" s="300"/>
      <c r="J988" s="300"/>
      <c r="K988" s="300"/>
      <c r="L988" s="300"/>
      <c r="M988" s="300"/>
      <c r="N988" s="313"/>
      <c r="O988" s="300"/>
      <c r="P988" s="300"/>
      <c r="Q988" s="300"/>
      <c r="R988" s="300"/>
      <c r="S988" s="300"/>
      <c r="T988" s="300"/>
      <c r="U988" s="300"/>
      <c r="V988" s="313"/>
      <c r="W988" s="300"/>
      <c r="X988" s="313"/>
      <c r="Y988" s="300"/>
      <c r="Z988" s="300"/>
    </row>
    <row r="989" spans="1:26" ht="13.2">
      <c r="A989" s="301"/>
      <c r="B989" s="301"/>
      <c r="C989" s="301"/>
      <c r="D989" s="301"/>
      <c r="E989" s="300"/>
      <c r="F989" s="300"/>
      <c r="G989" s="300"/>
      <c r="H989" s="300"/>
      <c r="I989" s="300"/>
      <c r="J989" s="300"/>
      <c r="K989" s="300"/>
      <c r="L989" s="300"/>
      <c r="M989" s="300"/>
      <c r="N989" s="313"/>
      <c r="O989" s="300"/>
      <c r="P989" s="300"/>
      <c r="Q989" s="300"/>
      <c r="R989" s="300"/>
      <c r="S989" s="300"/>
      <c r="T989" s="300"/>
      <c r="U989" s="300"/>
      <c r="V989" s="313"/>
      <c r="W989" s="300"/>
      <c r="X989" s="313"/>
      <c r="Y989" s="300"/>
      <c r="Z989" s="300"/>
    </row>
    <row r="990" spans="1:26" ht="13.2">
      <c r="A990" s="301"/>
      <c r="B990" s="301"/>
      <c r="C990" s="301"/>
      <c r="D990" s="301"/>
      <c r="E990" s="300"/>
      <c r="F990" s="300"/>
      <c r="G990" s="300"/>
      <c r="H990" s="300"/>
      <c r="I990" s="300"/>
      <c r="J990" s="300"/>
      <c r="K990" s="300"/>
      <c r="L990" s="300"/>
      <c r="M990" s="300"/>
      <c r="N990" s="313"/>
      <c r="O990" s="300"/>
      <c r="P990" s="300"/>
      <c r="Q990" s="300"/>
      <c r="R990" s="300"/>
      <c r="S990" s="300"/>
      <c r="T990" s="300"/>
      <c r="U990" s="300"/>
      <c r="V990" s="313"/>
      <c r="W990" s="300"/>
      <c r="X990" s="313"/>
      <c r="Y990" s="300"/>
      <c r="Z990" s="300"/>
    </row>
    <row r="991" spans="1:26" ht="13.2">
      <c r="A991" s="301"/>
      <c r="B991" s="301"/>
      <c r="C991" s="301"/>
      <c r="D991" s="301"/>
      <c r="E991" s="300"/>
      <c r="F991" s="300"/>
      <c r="G991" s="300"/>
      <c r="H991" s="300"/>
      <c r="I991" s="300"/>
      <c r="J991" s="300"/>
      <c r="K991" s="300"/>
      <c r="L991" s="300"/>
      <c r="M991" s="300"/>
      <c r="N991" s="313"/>
      <c r="O991" s="300"/>
      <c r="P991" s="300"/>
      <c r="Q991" s="300"/>
      <c r="R991" s="300"/>
      <c r="S991" s="300"/>
      <c r="T991" s="300"/>
      <c r="U991" s="300"/>
      <c r="V991" s="313"/>
      <c r="W991" s="300"/>
      <c r="X991" s="313"/>
      <c r="Y991" s="300"/>
      <c r="Z991" s="300"/>
    </row>
    <row r="992" spans="1:26" ht="13.2">
      <c r="A992" s="301"/>
      <c r="B992" s="301"/>
      <c r="C992" s="301"/>
      <c r="D992" s="301"/>
      <c r="E992" s="300"/>
      <c r="F992" s="300"/>
      <c r="G992" s="300"/>
      <c r="H992" s="300"/>
      <c r="I992" s="300"/>
      <c r="J992" s="300"/>
      <c r="K992" s="300"/>
      <c r="L992" s="300"/>
      <c r="M992" s="300"/>
      <c r="N992" s="313"/>
      <c r="O992" s="300"/>
      <c r="P992" s="300"/>
      <c r="Q992" s="300"/>
      <c r="R992" s="300"/>
      <c r="S992" s="300"/>
      <c r="T992" s="300"/>
      <c r="U992" s="300"/>
      <c r="V992" s="313"/>
      <c r="W992" s="300"/>
      <c r="X992" s="313"/>
      <c r="Y992" s="300"/>
      <c r="Z992" s="300"/>
    </row>
    <row r="993" spans="1:26" ht="13.2">
      <c r="A993" s="301"/>
      <c r="B993" s="301"/>
      <c r="C993" s="301"/>
      <c r="D993" s="301"/>
      <c r="E993" s="300"/>
      <c r="F993" s="300"/>
      <c r="G993" s="300"/>
      <c r="H993" s="300"/>
      <c r="I993" s="300"/>
      <c r="J993" s="300"/>
      <c r="K993" s="300"/>
      <c r="L993" s="300"/>
      <c r="M993" s="300"/>
      <c r="N993" s="313"/>
      <c r="O993" s="300"/>
      <c r="P993" s="300"/>
      <c r="Q993" s="300"/>
      <c r="R993" s="300"/>
      <c r="S993" s="300"/>
      <c r="T993" s="300"/>
      <c r="U993" s="300"/>
      <c r="V993" s="313"/>
      <c r="W993" s="300"/>
      <c r="X993" s="313"/>
      <c r="Y993" s="300"/>
      <c r="Z993" s="300"/>
    </row>
    <row r="994" spans="1:26" ht="13.2">
      <c r="A994" s="301"/>
      <c r="B994" s="301"/>
      <c r="C994" s="301"/>
      <c r="D994" s="301"/>
      <c r="E994" s="300"/>
      <c r="F994" s="300"/>
      <c r="G994" s="300"/>
      <c r="H994" s="300"/>
      <c r="I994" s="300"/>
      <c r="J994" s="300"/>
      <c r="K994" s="300"/>
      <c r="L994" s="300"/>
      <c r="M994" s="300"/>
      <c r="N994" s="313"/>
      <c r="O994" s="300"/>
      <c r="P994" s="300"/>
      <c r="Q994" s="300"/>
      <c r="R994" s="300"/>
      <c r="S994" s="300"/>
      <c r="T994" s="300"/>
      <c r="U994" s="300"/>
      <c r="V994" s="313"/>
      <c r="W994" s="300"/>
      <c r="X994" s="313"/>
      <c r="Y994" s="300"/>
      <c r="Z994" s="300"/>
    </row>
    <row r="995" spans="1:26" ht="13.2">
      <c r="A995" s="301"/>
      <c r="B995" s="301"/>
      <c r="C995" s="301"/>
      <c r="D995" s="301"/>
      <c r="E995" s="300"/>
      <c r="F995" s="300"/>
      <c r="G995" s="300"/>
      <c r="H995" s="300"/>
      <c r="I995" s="300"/>
      <c r="J995" s="300"/>
      <c r="K995" s="300"/>
      <c r="L995" s="300"/>
      <c r="M995" s="300"/>
      <c r="N995" s="313"/>
      <c r="O995" s="300"/>
      <c r="P995" s="300"/>
      <c r="Q995" s="300"/>
      <c r="R995" s="300"/>
      <c r="S995" s="300"/>
      <c r="T995" s="300"/>
      <c r="U995" s="300"/>
      <c r="V995" s="313"/>
      <c r="W995" s="300"/>
      <c r="X995" s="313"/>
      <c r="Y995" s="300"/>
      <c r="Z995" s="300"/>
    </row>
    <row r="996" spans="1:26" ht="13.2">
      <c r="A996" s="301"/>
      <c r="B996" s="301"/>
      <c r="C996" s="301"/>
      <c r="D996" s="301"/>
      <c r="E996" s="300"/>
      <c r="F996" s="300"/>
      <c r="G996" s="300"/>
      <c r="H996" s="300"/>
      <c r="I996" s="300"/>
      <c r="J996" s="300"/>
      <c r="K996" s="300"/>
      <c r="L996" s="300"/>
      <c r="M996" s="300"/>
      <c r="N996" s="313"/>
      <c r="O996" s="300"/>
      <c r="P996" s="300"/>
      <c r="Q996" s="300"/>
      <c r="R996" s="300"/>
      <c r="S996" s="300"/>
      <c r="T996" s="300"/>
      <c r="U996" s="300"/>
      <c r="V996" s="313"/>
      <c r="W996" s="300"/>
      <c r="X996" s="313"/>
      <c r="Y996" s="300"/>
      <c r="Z996" s="300"/>
    </row>
    <row r="997" spans="1:26" ht="13.2">
      <c r="A997" s="301"/>
      <c r="B997" s="301"/>
      <c r="C997" s="301"/>
      <c r="D997" s="301"/>
      <c r="E997" s="300"/>
      <c r="F997" s="300"/>
      <c r="G997" s="300"/>
      <c r="H997" s="300"/>
      <c r="I997" s="300"/>
      <c r="J997" s="300"/>
      <c r="K997" s="300"/>
      <c r="L997" s="300"/>
      <c r="M997" s="300"/>
      <c r="N997" s="313"/>
      <c r="O997" s="300"/>
      <c r="P997" s="300"/>
      <c r="Q997" s="300"/>
      <c r="R997" s="300"/>
      <c r="S997" s="300"/>
      <c r="T997" s="300"/>
      <c r="U997" s="300"/>
      <c r="V997" s="313"/>
      <c r="W997" s="300"/>
      <c r="X997" s="313"/>
      <c r="Y997" s="300"/>
      <c r="Z997" s="300"/>
    </row>
    <row r="998" spans="1:26" ht="13.2">
      <c r="A998" s="301"/>
      <c r="B998" s="301"/>
      <c r="C998" s="301"/>
      <c r="D998" s="301"/>
      <c r="E998" s="300"/>
      <c r="F998" s="300"/>
      <c r="G998" s="300"/>
      <c r="H998" s="300"/>
      <c r="I998" s="300"/>
      <c r="J998" s="300"/>
      <c r="K998" s="300"/>
      <c r="L998" s="300"/>
      <c r="M998" s="300"/>
      <c r="N998" s="313"/>
      <c r="O998" s="300"/>
      <c r="P998" s="300"/>
      <c r="Q998" s="300"/>
      <c r="R998" s="300"/>
      <c r="S998" s="300"/>
      <c r="T998" s="300"/>
      <c r="U998" s="300"/>
      <c r="V998" s="313"/>
      <c r="W998" s="300"/>
      <c r="X998" s="313"/>
      <c r="Y998" s="300"/>
      <c r="Z998" s="300"/>
    </row>
    <row r="999" spans="1:26" ht="13.2">
      <c r="A999" s="301"/>
      <c r="B999" s="301"/>
      <c r="C999" s="301"/>
      <c r="D999" s="301"/>
      <c r="E999" s="300"/>
      <c r="F999" s="300"/>
      <c r="G999" s="300"/>
      <c r="H999" s="300"/>
      <c r="I999" s="300"/>
      <c r="J999" s="300"/>
      <c r="K999" s="300"/>
      <c r="L999" s="300"/>
      <c r="M999" s="300"/>
      <c r="N999" s="313"/>
      <c r="O999" s="300"/>
      <c r="P999" s="300"/>
      <c r="Q999" s="300"/>
      <c r="R999" s="300"/>
      <c r="S999" s="300"/>
      <c r="T999" s="300"/>
      <c r="U999" s="300"/>
      <c r="V999" s="313"/>
      <c r="W999" s="300"/>
      <c r="X999" s="313"/>
      <c r="Y999" s="300"/>
      <c r="Z999" s="300"/>
    </row>
    <row r="1000" spans="1:26" ht="13.2">
      <c r="A1000" s="301"/>
      <c r="B1000" s="301"/>
      <c r="C1000" s="301"/>
      <c r="D1000" s="301"/>
      <c r="E1000" s="300"/>
      <c r="F1000" s="300"/>
      <c r="G1000" s="300"/>
      <c r="H1000" s="300"/>
      <c r="I1000" s="300"/>
      <c r="J1000" s="300"/>
      <c r="K1000" s="300"/>
      <c r="L1000" s="300"/>
      <c r="M1000" s="300"/>
      <c r="N1000" s="313"/>
      <c r="O1000" s="300"/>
      <c r="P1000" s="300"/>
      <c r="Q1000" s="300"/>
      <c r="R1000" s="300"/>
      <c r="S1000" s="300"/>
      <c r="T1000" s="300"/>
      <c r="U1000" s="300"/>
      <c r="V1000" s="313"/>
      <c r="W1000" s="300"/>
      <c r="X1000" s="313"/>
      <c r="Y1000" s="300"/>
      <c r="Z1000" s="300"/>
    </row>
    <row r="1001" spans="1:26" ht="13.2">
      <c r="A1001" s="301"/>
      <c r="B1001" s="301"/>
      <c r="C1001" s="301"/>
      <c r="D1001" s="301"/>
      <c r="E1001" s="300"/>
      <c r="F1001" s="300"/>
      <c r="G1001" s="300"/>
      <c r="H1001" s="300"/>
      <c r="I1001" s="300"/>
      <c r="J1001" s="300"/>
      <c r="K1001" s="300"/>
      <c r="L1001" s="300"/>
      <c r="M1001" s="300"/>
      <c r="N1001" s="313"/>
      <c r="O1001" s="300"/>
      <c r="P1001" s="300"/>
      <c r="Q1001" s="300"/>
      <c r="R1001" s="300"/>
      <c r="S1001" s="300"/>
      <c r="T1001" s="300"/>
      <c r="U1001" s="300"/>
      <c r="V1001" s="313"/>
      <c r="W1001" s="300"/>
      <c r="X1001" s="313"/>
      <c r="Y1001" s="300"/>
      <c r="Z1001" s="300"/>
    </row>
    <row r="1002" spans="1:26" ht="13.2">
      <c r="A1002" s="301"/>
      <c r="B1002" s="301"/>
      <c r="C1002" s="301"/>
      <c r="D1002" s="301"/>
      <c r="E1002" s="300"/>
      <c r="F1002" s="300"/>
      <c r="G1002" s="300"/>
      <c r="H1002" s="300"/>
      <c r="I1002" s="300"/>
      <c r="J1002" s="300"/>
      <c r="K1002" s="300"/>
      <c r="L1002" s="300"/>
      <c r="M1002" s="300"/>
      <c r="N1002" s="313"/>
      <c r="O1002" s="300"/>
      <c r="P1002" s="300"/>
      <c r="Q1002" s="300"/>
      <c r="R1002" s="300"/>
      <c r="S1002" s="300"/>
      <c r="T1002" s="300"/>
      <c r="U1002" s="300"/>
      <c r="V1002" s="313"/>
      <c r="W1002" s="300"/>
      <c r="X1002" s="313"/>
      <c r="Y1002" s="300"/>
      <c r="Z1002" s="300"/>
    </row>
    <row r="1003" spans="1:26" ht="13.2">
      <c r="A1003" s="301"/>
      <c r="B1003" s="301"/>
      <c r="C1003" s="301"/>
      <c r="D1003" s="301"/>
      <c r="E1003" s="300"/>
      <c r="F1003" s="300"/>
      <c r="G1003" s="300"/>
      <c r="H1003" s="300"/>
      <c r="I1003" s="300"/>
      <c r="J1003" s="300"/>
      <c r="K1003" s="300"/>
      <c r="L1003" s="300"/>
      <c r="M1003" s="300"/>
      <c r="N1003" s="313"/>
      <c r="O1003" s="300"/>
      <c r="P1003" s="300"/>
      <c r="Q1003" s="300"/>
      <c r="R1003" s="300"/>
      <c r="S1003" s="300"/>
      <c r="T1003" s="300"/>
      <c r="U1003" s="300"/>
      <c r="V1003" s="313"/>
      <c r="W1003" s="300"/>
      <c r="X1003" s="313"/>
      <c r="Y1003" s="300"/>
      <c r="Z1003" s="300"/>
    </row>
    <row r="1004" spans="1:26" ht="13.2">
      <c r="A1004" s="301"/>
      <c r="B1004" s="301"/>
      <c r="C1004" s="301"/>
      <c r="D1004" s="301"/>
      <c r="E1004" s="300"/>
      <c r="F1004" s="300"/>
      <c r="G1004" s="300"/>
      <c r="H1004" s="300"/>
      <c r="I1004" s="300"/>
      <c r="J1004" s="300"/>
      <c r="K1004" s="300"/>
      <c r="L1004" s="300"/>
      <c r="M1004" s="300"/>
      <c r="N1004" s="313"/>
      <c r="O1004" s="300"/>
      <c r="P1004" s="300"/>
      <c r="Q1004" s="300"/>
      <c r="R1004" s="300"/>
      <c r="S1004" s="300"/>
      <c r="T1004" s="300"/>
      <c r="U1004" s="300"/>
      <c r="V1004" s="313"/>
      <c r="W1004" s="300"/>
      <c r="X1004" s="313"/>
      <c r="Y1004" s="300"/>
      <c r="Z1004" s="300"/>
    </row>
    <row r="1005" spans="1:26" ht="13.2">
      <c r="A1005" s="301"/>
      <c r="B1005" s="301"/>
      <c r="C1005" s="301"/>
      <c r="D1005" s="301"/>
      <c r="E1005" s="300"/>
      <c r="F1005" s="300"/>
      <c r="G1005" s="300"/>
      <c r="H1005" s="300"/>
      <c r="I1005" s="300"/>
      <c r="J1005" s="300"/>
      <c r="K1005" s="300"/>
      <c r="L1005" s="300"/>
      <c r="M1005" s="300"/>
      <c r="N1005" s="313"/>
      <c r="O1005" s="300"/>
      <c r="P1005" s="300"/>
      <c r="Q1005" s="300"/>
      <c r="R1005" s="300"/>
      <c r="S1005" s="300"/>
      <c r="T1005" s="300"/>
      <c r="U1005" s="300"/>
      <c r="V1005" s="313"/>
      <c r="W1005" s="300"/>
      <c r="X1005" s="313"/>
      <c r="Y1005" s="300"/>
      <c r="Z1005" s="300"/>
    </row>
    <row r="1006" spans="1:26" ht="13.2">
      <c r="A1006" s="301"/>
      <c r="B1006" s="301"/>
      <c r="C1006" s="301"/>
      <c r="D1006" s="301"/>
      <c r="E1006" s="300"/>
      <c r="F1006" s="300"/>
      <c r="G1006" s="300"/>
      <c r="H1006" s="300"/>
      <c r="I1006" s="300"/>
      <c r="J1006" s="300"/>
      <c r="K1006" s="300"/>
      <c r="L1006" s="300"/>
      <c r="M1006" s="300"/>
      <c r="N1006" s="313"/>
      <c r="O1006" s="300"/>
      <c r="P1006" s="300"/>
      <c r="Q1006" s="300"/>
      <c r="R1006" s="300"/>
      <c r="S1006" s="300"/>
      <c r="T1006" s="300"/>
      <c r="U1006" s="300"/>
      <c r="V1006" s="313"/>
      <c r="W1006" s="300"/>
      <c r="X1006" s="313"/>
      <c r="Y1006" s="300"/>
      <c r="Z1006" s="300"/>
    </row>
    <row r="1007" spans="1:26" ht="13.2">
      <c r="A1007" s="301"/>
      <c r="B1007" s="301"/>
      <c r="C1007" s="301"/>
      <c r="D1007" s="301"/>
      <c r="E1007" s="300"/>
      <c r="F1007" s="300"/>
      <c r="G1007" s="300"/>
      <c r="H1007" s="300"/>
      <c r="I1007" s="300"/>
      <c r="J1007" s="300"/>
      <c r="K1007" s="300"/>
      <c r="L1007" s="300"/>
      <c r="M1007" s="300"/>
      <c r="N1007" s="313"/>
      <c r="O1007" s="300"/>
      <c r="P1007" s="300"/>
      <c r="Q1007" s="300"/>
      <c r="R1007" s="300"/>
      <c r="S1007" s="300"/>
      <c r="T1007" s="300"/>
      <c r="U1007" s="300"/>
      <c r="V1007" s="313"/>
      <c r="W1007" s="300"/>
      <c r="X1007" s="313"/>
      <c r="Y1007" s="300"/>
      <c r="Z1007" s="300"/>
    </row>
    <row r="1008" spans="1:26" ht="13.2">
      <c r="A1008" s="301"/>
      <c r="B1008" s="301"/>
      <c r="C1008" s="301"/>
      <c r="D1008" s="301"/>
      <c r="E1008" s="300"/>
      <c r="F1008" s="300"/>
      <c r="G1008" s="300"/>
      <c r="H1008" s="300"/>
      <c r="I1008" s="300"/>
      <c r="J1008" s="300"/>
      <c r="K1008" s="300"/>
      <c r="L1008" s="300"/>
      <c r="M1008" s="300"/>
      <c r="N1008" s="313"/>
      <c r="O1008" s="300"/>
      <c r="P1008" s="300"/>
      <c r="Q1008" s="300"/>
      <c r="R1008" s="300"/>
      <c r="S1008" s="300"/>
      <c r="T1008" s="300"/>
      <c r="U1008" s="300"/>
      <c r="V1008" s="313"/>
      <c r="W1008" s="300"/>
      <c r="X1008" s="313"/>
      <c r="Y1008" s="300"/>
      <c r="Z1008" s="300"/>
    </row>
    <row r="1009" spans="1:26" ht="13.2">
      <c r="A1009" s="301"/>
      <c r="B1009" s="301"/>
      <c r="C1009" s="301"/>
      <c r="D1009" s="301"/>
      <c r="E1009" s="300"/>
      <c r="F1009" s="300"/>
      <c r="G1009" s="300"/>
      <c r="H1009" s="300"/>
      <c r="I1009" s="300"/>
      <c r="J1009" s="300"/>
      <c r="K1009" s="300"/>
      <c r="L1009" s="300"/>
      <c r="M1009" s="300"/>
      <c r="N1009" s="313"/>
      <c r="O1009" s="300"/>
      <c r="P1009" s="300"/>
      <c r="Q1009" s="300"/>
      <c r="R1009" s="300"/>
      <c r="S1009" s="300"/>
      <c r="T1009" s="300"/>
      <c r="U1009" s="300"/>
      <c r="V1009" s="313"/>
      <c r="W1009" s="300"/>
      <c r="X1009" s="313"/>
      <c r="Y1009" s="300"/>
      <c r="Z1009" s="300"/>
    </row>
    <row r="1010" spans="1:26" ht="13.2">
      <c r="A1010" s="301"/>
      <c r="B1010" s="301"/>
      <c r="C1010" s="301"/>
      <c r="D1010" s="301"/>
      <c r="E1010" s="300"/>
      <c r="F1010" s="300"/>
      <c r="G1010" s="300"/>
      <c r="H1010" s="300"/>
      <c r="I1010" s="300"/>
      <c r="J1010" s="300"/>
      <c r="K1010" s="300"/>
      <c r="L1010" s="300"/>
      <c r="M1010" s="300"/>
      <c r="N1010" s="313"/>
      <c r="O1010" s="300"/>
      <c r="P1010" s="300"/>
      <c r="Q1010" s="300"/>
      <c r="R1010" s="300"/>
      <c r="S1010" s="300"/>
      <c r="T1010" s="300"/>
      <c r="U1010" s="300"/>
      <c r="V1010" s="313"/>
      <c r="W1010" s="300"/>
      <c r="X1010" s="313"/>
      <c r="Y1010" s="300"/>
      <c r="Z1010" s="300"/>
    </row>
    <row r="1011" spans="1:26" ht="13.2">
      <c r="A1011" s="301"/>
      <c r="B1011" s="301"/>
      <c r="C1011" s="301"/>
      <c r="D1011" s="301"/>
      <c r="E1011" s="300"/>
      <c r="F1011" s="300"/>
      <c r="G1011" s="300"/>
      <c r="H1011" s="300"/>
      <c r="I1011" s="300"/>
      <c r="J1011" s="300"/>
      <c r="K1011" s="300"/>
      <c r="L1011" s="300"/>
      <c r="M1011" s="300"/>
      <c r="N1011" s="313"/>
      <c r="O1011" s="300"/>
      <c r="P1011" s="300"/>
      <c r="Q1011" s="300"/>
      <c r="R1011" s="300"/>
      <c r="S1011" s="300"/>
      <c r="T1011" s="300"/>
      <c r="U1011" s="300"/>
      <c r="V1011" s="313"/>
      <c r="W1011" s="300"/>
      <c r="X1011" s="313"/>
      <c r="Y1011" s="300"/>
      <c r="Z1011" s="300"/>
    </row>
    <row r="1012" spans="1:26" ht="13.2">
      <c r="A1012" s="301"/>
      <c r="B1012" s="301"/>
      <c r="C1012" s="301"/>
      <c r="D1012" s="301"/>
      <c r="E1012" s="300"/>
      <c r="F1012" s="300"/>
      <c r="G1012" s="300"/>
      <c r="H1012" s="300"/>
      <c r="I1012" s="300"/>
      <c r="J1012" s="300"/>
      <c r="K1012" s="300"/>
      <c r="L1012" s="300"/>
      <c r="M1012" s="300"/>
      <c r="N1012" s="313"/>
      <c r="O1012" s="300"/>
      <c r="P1012" s="300"/>
      <c r="Q1012" s="300"/>
      <c r="R1012" s="300"/>
      <c r="S1012" s="300"/>
      <c r="T1012" s="300"/>
      <c r="U1012" s="300"/>
      <c r="V1012" s="313"/>
      <c r="W1012" s="300"/>
      <c r="X1012" s="313"/>
      <c r="Y1012" s="300"/>
      <c r="Z1012" s="300"/>
    </row>
    <row r="1013" spans="1:26" ht="13.2">
      <c r="A1013" s="301"/>
      <c r="B1013" s="301"/>
      <c r="C1013" s="301"/>
      <c r="D1013" s="301"/>
      <c r="E1013" s="300"/>
      <c r="F1013" s="300"/>
      <c r="G1013" s="300"/>
      <c r="H1013" s="300"/>
      <c r="I1013" s="300"/>
      <c r="J1013" s="300"/>
      <c r="K1013" s="300"/>
      <c r="L1013" s="300"/>
      <c r="M1013" s="300"/>
      <c r="N1013" s="313"/>
      <c r="O1013" s="300"/>
      <c r="P1013" s="300"/>
      <c r="Q1013" s="300"/>
      <c r="R1013" s="300"/>
      <c r="S1013" s="300"/>
      <c r="T1013" s="300"/>
      <c r="U1013" s="300"/>
      <c r="V1013" s="313"/>
      <c r="W1013" s="300"/>
      <c r="X1013" s="313"/>
      <c r="Y1013" s="300"/>
      <c r="Z1013" s="300"/>
    </row>
    <row r="1014" spans="1:26" ht="13.2">
      <c r="A1014" s="301"/>
      <c r="B1014" s="301"/>
      <c r="C1014" s="301"/>
      <c r="D1014" s="301"/>
      <c r="E1014" s="300"/>
      <c r="F1014" s="300"/>
      <c r="G1014" s="300"/>
      <c r="H1014" s="300"/>
      <c r="I1014" s="300"/>
      <c r="J1014" s="300"/>
      <c r="K1014" s="300"/>
      <c r="L1014" s="300"/>
      <c r="M1014" s="300"/>
      <c r="N1014" s="313"/>
      <c r="O1014" s="300"/>
      <c r="P1014" s="300"/>
      <c r="Q1014" s="300"/>
      <c r="R1014" s="300"/>
      <c r="S1014" s="300"/>
      <c r="T1014" s="300"/>
      <c r="U1014" s="300"/>
      <c r="V1014" s="313"/>
      <c r="W1014" s="300"/>
      <c r="X1014" s="313"/>
      <c r="Y1014" s="300"/>
      <c r="Z1014" s="300"/>
    </row>
    <row r="1015" spans="1:26" ht="13.2">
      <c r="A1015" s="301"/>
      <c r="B1015" s="301"/>
      <c r="C1015" s="301"/>
      <c r="D1015" s="301"/>
      <c r="E1015" s="300"/>
      <c r="F1015" s="300"/>
      <c r="G1015" s="300"/>
      <c r="H1015" s="300"/>
      <c r="I1015" s="300"/>
      <c r="J1015" s="300"/>
      <c r="K1015" s="300"/>
      <c r="L1015" s="300"/>
      <c r="M1015" s="300"/>
      <c r="N1015" s="313"/>
      <c r="O1015" s="300"/>
      <c r="P1015" s="300"/>
      <c r="Q1015" s="300"/>
      <c r="R1015" s="300"/>
      <c r="S1015" s="300"/>
      <c r="T1015" s="300"/>
      <c r="U1015" s="300"/>
      <c r="V1015" s="313"/>
      <c r="W1015" s="300"/>
      <c r="X1015" s="313"/>
      <c r="Y1015" s="300"/>
      <c r="Z1015" s="300"/>
    </row>
    <row r="1016" spans="1:26" ht="13.2">
      <c r="A1016" s="301"/>
      <c r="B1016" s="301"/>
      <c r="C1016" s="301"/>
      <c r="D1016" s="301"/>
      <c r="E1016" s="300"/>
      <c r="F1016" s="300"/>
      <c r="G1016" s="300"/>
      <c r="H1016" s="300"/>
      <c r="I1016" s="300"/>
      <c r="J1016" s="300"/>
      <c r="K1016" s="300"/>
      <c r="L1016" s="300"/>
      <c r="M1016" s="300"/>
      <c r="N1016" s="313"/>
      <c r="O1016" s="300"/>
      <c r="P1016" s="300"/>
      <c r="Q1016" s="300"/>
      <c r="R1016" s="300"/>
      <c r="S1016" s="300"/>
      <c r="T1016" s="300"/>
      <c r="U1016" s="300"/>
      <c r="V1016" s="313"/>
      <c r="W1016" s="300"/>
      <c r="X1016" s="313"/>
      <c r="Y1016" s="300"/>
      <c r="Z1016" s="300"/>
    </row>
    <row r="1017" spans="1:26" ht="13.2">
      <c r="A1017" s="301"/>
      <c r="B1017" s="301"/>
      <c r="C1017" s="301"/>
      <c r="D1017" s="301"/>
      <c r="E1017" s="300"/>
      <c r="F1017" s="300"/>
      <c r="G1017" s="300"/>
      <c r="H1017" s="300"/>
      <c r="I1017" s="300"/>
      <c r="J1017" s="300"/>
      <c r="K1017" s="300"/>
      <c r="L1017" s="300"/>
      <c r="M1017" s="300"/>
      <c r="N1017" s="313"/>
      <c r="O1017" s="300"/>
      <c r="P1017" s="300"/>
      <c r="Q1017" s="300"/>
      <c r="R1017" s="300"/>
      <c r="S1017" s="300"/>
      <c r="T1017" s="300"/>
      <c r="U1017" s="300"/>
      <c r="V1017" s="313"/>
      <c r="W1017" s="300"/>
      <c r="X1017" s="313"/>
      <c r="Y1017" s="300"/>
      <c r="Z1017" s="300"/>
    </row>
    <row r="1018" spans="1:26" ht="13.2">
      <c r="A1018" s="301"/>
      <c r="B1018" s="301"/>
      <c r="C1018" s="301"/>
      <c r="D1018" s="301"/>
      <c r="E1018" s="300"/>
      <c r="F1018" s="300"/>
      <c r="G1018" s="300"/>
      <c r="H1018" s="300"/>
      <c r="I1018" s="300"/>
      <c r="J1018" s="300"/>
      <c r="K1018" s="300"/>
      <c r="L1018" s="300"/>
      <c r="M1018" s="300"/>
      <c r="N1018" s="313"/>
      <c r="O1018" s="300"/>
      <c r="P1018" s="300"/>
      <c r="Q1018" s="300"/>
      <c r="R1018" s="300"/>
      <c r="S1018" s="300"/>
      <c r="T1018" s="300"/>
      <c r="U1018" s="300"/>
      <c r="V1018" s="313"/>
      <c r="W1018" s="300"/>
      <c r="X1018" s="313"/>
      <c r="Y1018" s="300"/>
      <c r="Z1018" s="300"/>
    </row>
    <row r="1019" spans="1:26" ht="13.2">
      <c r="A1019" s="301"/>
      <c r="B1019" s="301"/>
      <c r="C1019" s="301"/>
      <c r="D1019" s="301"/>
      <c r="E1019" s="300"/>
      <c r="F1019" s="300"/>
      <c r="G1019" s="300"/>
      <c r="H1019" s="300"/>
      <c r="I1019" s="300"/>
      <c r="J1019" s="300"/>
      <c r="K1019" s="300"/>
      <c r="L1019" s="300"/>
      <c r="M1019" s="300"/>
      <c r="N1019" s="313"/>
      <c r="O1019" s="300"/>
      <c r="P1019" s="300"/>
      <c r="Q1019" s="300"/>
      <c r="R1019" s="300"/>
      <c r="S1019" s="300"/>
      <c r="T1019" s="300"/>
      <c r="U1019" s="300"/>
      <c r="V1019" s="313"/>
      <c r="W1019" s="300"/>
      <c r="X1019" s="313"/>
      <c r="Y1019" s="300"/>
      <c r="Z1019" s="300"/>
    </row>
    <row r="1020" spans="1:26" ht="13.2">
      <c r="A1020" s="301"/>
      <c r="B1020" s="301"/>
      <c r="C1020" s="301"/>
      <c r="D1020" s="301"/>
      <c r="E1020" s="300"/>
      <c r="F1020" s="300"/>
      <c r="G1020" s="300"/>
      <c r="H1020" s="300"/>
      <c r="I1020" s="300"/>
      <c r="J1020" s="300"/>
      <c r="K1020" s="300"/>
      <c r="L1020" s="300"/>
      <c r="M1020" s="300"/>
      <c r="N1020" s="313"/>
      <c r="O1020" s="300"/>
      <c r="P1020" s="300"/>
      <c r="Q1020" s="300"/>
      <c r="R1020" s="300"/>
      <c r="S1020" s="300"/>
      <c r="T1020" s="300"/>
      <c r="U1020" s="300"/>
      <c r="V1020" s="313"/>
      <c r="W1020" s="300"/>
      <c r="X1020" s="313"/>
      <c r="Y1020" s="300"/>
      <c r="Z1020" s="300"/>
    </row>
    <row r="1021" spans="1:26" ht="13.2">
      <c r="A1021" s="301"/>
      <c r="B1021" s="301"/>
      <c r="C1021" s="301"/>
      <c r="D1021" s="301"/>
      <c r="E1021" s="300"/>
      <c r="F1021" s="300"/>
      <c r="G1021" s="300"/>
      <c r="H1021" s="300"/>
      <c r="I1021" s="300"/>
      <c r="J1021" s="300"/>
      <c r="K1021" s="300"/>
      <c r="L1021" s="300"/>
      <c r="M1021" s="300"/>
      <c r="N1021" s="313"/>
      <c r="O1021" s="300"/>
      <c r="P1021" s="300"/>
      <c r="Q1021" s="300"/>
      <c r="R1021" s="300"/>
      <c r="S1021" s="300"/>
      <c r="T1021" s="300"/>
      <c r="U1021" s="300"/>
      <c r="V1021" s="313"/>
      <c r="W1021" s="300"/>
      <c r="X1021" s="313"/>
      <c r="Y1021" s="300"/>
      <c r="Z1021" s="300"/>
    </row>
    <row r="1022" spans="1:26" ht="13.2">
      <c r="A1022" s="301"/>
      <c r="B1022" s="301"/>
      <c r="C1022" s="301"/>
      <c r="D1022" s="301"/>
      <c r="E1022" s="300"/>
      <c r="F1022" s="300"/>
      <c r="G1022" s="300"/>
      <c r="H1022" s="300"/>
      <c r="I1022" s="300"/>
      <c r="J1022" s="300"/>
      <c r="K1022" s="300"/>
      <c r="L1022" s="300"/>
      <c r="M1022" s="300"/>
      <c r="N1022" s="313"/>
      <c r="O1022" s="300"/>
      <c r="P1022" s="300"/>
      <c r="Q1022" s="300"/>
      <c r="R1022" s="300"/>
      <c r="S1022" s="300"/>
      <c r="T1022" s="300"/>
      <c r="U1022" s="300"/>
      <c r="V1022" s="313"/>
      <c r="W1022" s="300"/>
      <c r="X1022" s="313"/>
      <c r="Y1022" s="300"/>
      <c r="Z1022" s="300"/>
    </row>
    <row r="1023" spans="1:26" ht="13.2">
      <c r="A1023" s="301"/>
      <c r="B1023" s="301"/>
      <c r="C1023" s="301"/>
      <c r="D1023" s="301"/>
      <c r="E1023" s="300"/>
      <c r="F1023" s="300"/>
      <c r="G1023" s="300"/>
      <c r="H1023" s="300"/>
      <c r="I1023" s="300"/>
      <c r="J1023" s="300"/>
      <c r="K1023" s="300"/>
      <c r="L1023" s="300"/>
      <c r="M1023" s="300"/>
      <c r="N1023" s="313"/>
      <c r="O1023" s="300"/>
      <c r="P1023" s="300"/>
      <c r="Q1023" s="300"/>
      <c r="R1023" s="300"/>
      <c r="S1023" s="300"/>
      <c r="T1023" s="300"/>
      <c r="U1023" s="300"/>
      <c r="V1023" s="313"/>
      <c r="W1023" s="300"/>
      <c r="X1023" s="313"/>
      <c r="Y1023" s="300"/>
      <c r="Z1023" s="300"/>
    </row>
    <row r="1024" spans="1:26" ht="13.2">
      <c r="A1024" s="301"/>
      <c r="B1024" s="301"/>
      <c r="C1024" s="301"/>
      <c r="D1024" s="301"/>
      <c r="E1024" s="300"/>
      <c r="F1024" s="300"/>
      <c r="G1024" s="300"/>
      <c r="H1024" s="300"/>
      <c r="I1024" s="300"/>
      <c r="J1024" s="300"/>
      <c r="K1024" s="300"/>
      <c r="L1024" s="300"/>
      <c r="M1024" s="300"/>
      <c r="N1024" s="313"/>
      <c r="O1024" s="300"/>
      <c r="P1024" s="300"/>
      <c r="Q1024" s="300"/>
      <c r="R1024" s="300"/>
      <c r="S1024" s="300"/>
      <c r="T1024" s="300"/>
      <c r="U1024" s="300"/>
      <c r="V1024" s="313"/>
      <c r="W1024" s="300"/>
      <c r="X1024" s="313"/>
      <c r="Y1024" s="300"/>
      <c r="Z1024" s="300"/>
    </row>
    <row r="1025" spans="1:26" ht="13.2">
      <c r="A1025" s="301"/>
      <c r="B1025" s="301"/>
      <c r="C1025" s="301"/>
      <c r="D1025" s="301"/>
      <c r="E1025" s="300"/>
      <c r="F1025" s="300"/>
      <c r="G1025" s="300"/>
      <c r="H1025" s="300"/>
      <c r="I1025" s="300"/>
      <c r="J1025" s="300"/>
      <c r="K1025" s="300"/>
      <c r="L1025" s="300"/>
      <c r="M1025" s="300"/>
      <c r="N1025" s="313"/>
      <c r="O1025" s="300"/>
      <c r="P1025" s="300"/>
      <c r="Q1025" s="300"/>
      <c r="R1025" s="300"/>
      <c r="S1025" s="300"/>
      <c r="T1025" s="300"/>
      <c r="U1025" s="300"/>
      <c r="V1025" s="313"/>
      <c r="W1025" s="300"/>
      <c r="X1025" s="313"/>
      <c r="Y1025" s="300"/>
      <c r="Z1025" s="300"/>
    </row>
    <row r="1026" spans="1:26" ht="13.2">
      <c r="A1026" s="301"/>
      <c r="B1026" s="301"/>
      <c r="C1026" s="301"/>
      <c r="D1026" s="301"/>
      <c r="E1026" s="300"/>
      <c r="F1026" s="300"/>
      <c r="G1026" s="300"/>
      <c r="H1026" s="300"/>
      <c r="I1026" s="300"/>
      <c r="J1026" s="300"/>
      <c r="K1026" s="300"/>
      <c r="L1026" s="300"/>
      <c r="M1026" s="300"/>
      <c r="N1026" s="313"/>
      <c r="O1026" s="300"/>
      <c r="P1026" s="300"/>
      <c r="Q1026" s="300"/>
      <c r="R1026" s="300"/>
      <c r="S1026" s="300"/>
      <c r="T1026" s="300"/>
      <c r="U1026" s="300"/>
      <c r="V1026" s="313"/>
      <c r="W1026" s="300"/>
      <c r="X1026" s="313"/>
      <c r="Y1026" s="300"/>
      <c r="Z1026" s="300"/>
    </row>
    <row r="1027" spans="1:26" ht="13.2">
      <c r="A1027" s="301"/>
      <c r="B1027" s="301"/>
      <c r="C1027" s="301"/>
      <c r="D1027" s="301"/>
      <c r="E1027" s="300"/>
      <c r="F1027" s="300"/>
      <c r="G1027" s="300"/>
      <c r="H1027" s="300"/>
      <c r="I1027" s="300"/>
      <c r="J1027" s="300"/>
      <c r="K1027" s="300"/>
      <c r="L1027" s="300"/>
      <c r="M1027" s="300"/>
      <c r="N1027" s="313"/>
      <c r="O1027" s="300"/>
      <c r="P1027" s="300"/>
      <c r="Q1027" s="300"/>
      <c r="R1027" s="300"/>
      <c r="S1027" s="300"/>
      <c r="T1027" s="300"/>
      <c r="U1027" s="300"/>
      <c r="V1027" s="313"/>
      <c r="W1027" s="300"/>
      <c r="X1027" s="313"/>
      <c r="Y1027" s="300"/>
      <c r="Z1027" s="300"/>
    </row>
    <row r="1028" spans="1:26" ht="13.2">
      <c r="A1028" s="301"/>
      <c r="B1028" s="301"/>
      <c r="C1028" s="301"/>
      <c r="D1028" s="301"/>
      <c r="E1028" s="300"/>
      <c r="F1028" s="300"/>
      <c r="G1028" s="300"/>
      <c r="H1028" s="300"/>
      <c r="I1028" s="300"/>
      <c r="J1028" s="300"/>
      <c r="K1028" s="300"/>
      <c r="L1028" s="300"/>
      <c r="M1028" s="300"/>
      <c r="N1028" s="313"/>
      <c r="O1028" s="300"/>
      <c r="P1028" s="300"/>
      <c r="Q1028" s="300"/>
      <c r="R1028" s="300"/>
      <c r="S1028" s="300"/>
      <c r="T1028" s="300"/>
      <c r="U1028" s="300"/>
      <c r="V1028" s="313"/>
      <c r="W1028" s="300"/>
      <c r="X1028" s="313"/>
      <c r="Y1028" s="300"/>
      <c r="Z1028" s="300"/>
    </row>
    <row r="1029" spans="1:26" ht="13.2">
      <c r="A1029" s="301"/>
      <c r="B1029" s="301"/>
      <c r="C1029" s="301"/>
      <c r="D1029" s="301"/>
      <c r="E1029" s="300"/>
      <c r="F1029" s="300"/>
      <c r="G1029" s="300"/>
      <c r="H1029" s="300"/>
      <c r="I1029" s="300"/>
      <c r="J1029" s="300"/>
      <c r="K1029" s="300"/>
      <c r="L1029" s="300"/>
      <c r="M1029" s="300"/>
      <c r="N1029" s="313"/>
      <c r="O1029" s="300"/>
      <c r="P1029" s="300"/>
      <c r="Q1029" s="300"/>
      <c r="R1029" s="300"/>
      <c r="S1029" s="300"/>
      <c r="T1029" s="300"/>
      <c r="U1029" s="300"/>
      <c r="V1029" s="313"/>
      <c r="W1029" s="300"/>
      <c r="X1029" s="313"/>
      <c r="Y1029" s="300"/>
      <c r="Z1029" s="300"/>
    </row>
    <row r="1030" spans="1:26" ht="13.2">
      <c r="A1030" s="301"/>
      <c r="B1030" s="301"/>
      <c r="C1030" s="301"/>
      <c r="D1030" s="301"/>
      <c r="E1030" s="300"/>
      <c r="F1030" s="300"/>
      <c r="G1030" s="300"/>
      <c r="H1030" s="300"/>
      <c r="I1030" s="300"/>
      <c r="J1030" s="300"/>
      <c r="K1030" s="300"/>
      <c r="L1030" s="300"/>
      <c r="M1030" s="300"/>
      <c r="N1030" s="313"/>
      <c r="O1030" s="300"/>
      <c r="P1030" s="300"/>
      <c r="Q1030" s="300"/>
      <c r="R1030" s="300"/>
      <c r="S1030" s="300"/>
      <c r="T1030" s="300"/>
      <c r="U1030" s="300"/>
      <c r="V1030" s="313"/>
      <c r="W1030" s="300"/>
      <c r="X1030" s="313"/>
      <c r="Y1030" s="300"/>
      <c r="Z1030" s="300"/>
    </row>
    <row r="1031" spans="1:26" ht="13.2">
      <c r="A1031" s="301"/>
      <c r="B1031" s="301"/>
      <c r="C1031" s="301"/>
      <c r="D1031" s="301"/>
      <c r="E1031" s="300"/>
      <c r="F1031" s="300"/>
      <c r="G1031" s="300"/>
      <c r="H1031" s="300"/>
      <c r="I1031" s="300"/>
      <c r="J1031" s="300"/>
      <c r="K1031" s="300"/>
      <c r="L1031" s="300"/>
      <c r="M1031" s="300"/>
      <c r="N1031" s="313"/>
      <c r="O1031" s="300"/>
      <c r="P1031" s="300"/>
      <c r="Q1031" s="300"/>
      <c r="R1031" s="300"/>
      <c r="S1031" s="300"/>
      <c r="T1031" s="300"/>
      <c r="U1031" s="300"/>
      <c r="V1031" s="313"/>
      <c r="W1031" s="300"/>
      <c r="X1031" s="313"/>
      <c r="Y1031" s="300"/>
      <c r="Z1031" s="300"/>
    </row>
  </sheetData>
  <mergeCells count="2">
    <mergeCell ref="A80:A81"/>
    <mergeCell ref="B81:Z81"/>
  </mergeCells>
  <printOptions horizontalCentered="1" gridLines="1"/>
  <pageMargins left="0.7" right="0.7" top="0.75" bottom="0.75" header="0" footer="0"/>
  <pageSetup paperSize="9" scale="69" fitToHeight="0" pageOrder="overThenDown" orientation="landscape" cellComments="atEnd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  <outlinePr summaryBelow="0" summaryRight="0"/>
    <pageSetUpPr fitToPage="1"/>
  </sheetPr>
  <dimension ref="A1:Q1012"/>
  <sheetViews>
    <sheetView view="pageBreakPreview" zoomScale="120" zoomScaleNormal="100" zoomScaleSheetLayoutView="120" workbookViewId="0">
      <pane ySplit="4" topLeftCell="A178" activePane="bottomLeft" state="frozen"/>
      <selection pane="bottomLeft" activeCell="A195" sqref="A195"/>
    </sheetView>
  </sheetViews>
  <sheetFormatPr defaultColWidth="12.5546875" defaultRowHeight="15.75" customHeight="1" outlineLevelRow="1"/>
  <cols>
    <col min="1" max="1" width="38.5546875" style="260" customWidth="1"/>
    <col min="2" max="2" width="12.6640625" style="260" bestFit="1" customWidth="1"/>
    <col min="3" max="3" width="14.5546875" style="260" customWidth="1"/>
    <col min="4" max="11" width="12.6640625" style="260" bestFit="1" customWidth="1"/>
    <col min="12" max="13" width="14.33203125" style="260" bestFit="1" customWidth="1"/>
    <col min="14" max="14" width="12.6640625" style="260" bestFit="1" customWidth="1"/>
    <col min="15" max="16384" width="12.5546875" style="260"/>
  </cols>
  <sheetData>
    <row r="1" spans="1:14" ht="18.75" customHeight="1">
      <c r="A1" s="327" t="s">
        <v>207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261"/>
      <c r="N1" s="261"/>
    </row>
    <row r="2" spans="1:14" ht="13.8">
      <c r="A2" s="247"/>
      <c r="B2" s="264"/>
      <c r="C2" s="264"/>
      <c r="D2" s="264"/>
      <c r="E2" s="264"/>
      <c r="F2" s="264"/>
      <c r="G2" s="264"/>
      <c r="H2" s="264"/>
      <c r="I2" s="264"/>
      <c r="J2" s="264"/>
      <c r="K2" s="265"/>
      <c r="L2" s="265" t="s">
        <v>1</v>
      </c>
      <c r="M2" s="266"/>
      <c r="N2" s="266"/>
    </row>
    <row r="3" spans="1:14" ht="13.8">
      <c r="A3" s="329" t="s">
        <v>2</v>
      </c>
      <c r="B3" s="267" t="s">
        <v>3</v>
      </c>
      <c r="C3" s="267" t="s">
        <v>4</v>
      </c>
      <c r="D3" s="267" t="s">
        <v>5</v>
      </c>
      <c r="E3" s="267" t="s">
        <v>6</v>
      </c>
      <c r="F3" s="267" t="s">
        <v>7</v>
      </c>
      <c r="G3" s="267" t="s">
        <v>8</v>
      </c>
      <c r="H3" s="267" t="s">
        <v>9</v>
      </c>
      <c r="I3" s="267" t="s">
        <v>10</v>
      </c>
      <c r="J3" s="267" t="s">
        <v>11</v>
      </c>
      <c r="K3" s="267" t="s">
        <v>12</v>
      </c>
      <c r="L3" s="268" t="s">
        <v>13</v>
      </c>
      <c r="M3" s="266"/>
      <c r="N3" s="266"/>
    </row>
    <row r="4" spans="1:14" ht="20.399999999999999">
      <c r="A4" s="330"/>
      <c r="B4" s="269" t="s">
        <v>14</v>
      </c>
      <c r="C4" s="269" t="s">
        <v>15</v>
      </c>
      <c r="D4" s="269" t="s">
        <v>16</v>
      </c>
      <c r="E4" s="269" t="s">
        <v>17</v>
      </c>
      <c r="F4" s="269" t="s">
        <v>18</v>
      </c>
      <c r="G4" s="269" t="s">
        <v>19</v>
      </c>
      <c r="H4" s="269" t="s">
        <v>20</v>
      </c>
      <c r="I4" s="269" t="s">
        <v>21</v>
      </c>
      <c r="J4" s="269" t="s">
        <v>22</v>
      </c>
      <c r="K4" s="269" t="s">
        <v>208</v>
      </c>
      <c r="L4" s="270"/>
      <c r="M4" s="259"/>
      <c r="N4" s="259"/>
    </row>
    <row r="5" spans="1:14" ht="15.6">
      <c r="A5" s="248" t="s">
        <v>209</v>
      </c>
      <c r="B5" s="272" t="e">
        <f t="shared" ref="B5:L5" si="0">B6+B7</f>
        <v>#REF!</v>
      </c>
      <c r="C5" s="272" t="e">
        <f t="shared" si="0"/>
        <v>#REF!</v>
      </c>
      <c r="D5" s="272" t="e">
        <f t="shared" si="0"/>
        <v>#REF!</v>
      </c>
      <c r="E5" s="272" t="e">
        <f t="shared" si="0"/>
        <v>#REF!</v>
      </c>
      <c r="F5" s="272" t="e">
        <f t="shared" si="0"/>
        <v>#REF!</v>
      </c>
      <c r="G5" s="272" t="e">
        <f t="shared" si="0"/>
        <v>#REF!</v>
      </c>
      <c r="H5" s="272" t="e">
        <f t="shared" si="0"/>
        <v>#REF!</v>
      </c>
      <c r="I5" s="272" t="e">
        <f t="shared" si="0"/>
        <v>#REF!</v>
      </c>
      <c r="J5" s="272" t="e">
        <f t="shared" si="0"/>
        <v>#REF!</v>
      </c>
      <c r="K5" s="272">
        <f t="shared" si="0"/>
        <v>0</v>
      </c>
      <c r="L5" s="272" t="e">
        <f t="shared" si="0"/>
        <v>#REF!</v>
      </c>
      <c r="M5" s="271" t="e">
        <f t="shared" ref="M5:M6" si="1">J5+I5+H5+G5+F5+E5+D5+C5+B5</f>
        <v>#REF!</v>
      </c>
      <c r="N5" s="271" t="e">
        <f>L5-#REF!</f>
        <v>#REF!</v>
      </c>
    </row>
    <row r="6" spans="1:14" ht="15.6">
      <c r="A6" s="248" t="s">
        <v>25</v>
      </c>
      <c r="B6" s="272" t="e">
        <f t="shared" ref="B6:J6" si="2">B8+B9+B59+B62+B65+B153+B156+B164+B175+B178+B181+B184</f>
        <v>#REF!</v>
      </c>
      <c r="C6" s="272" t="e">
        <f t="shared" si="2"/>
        <v>#REF!</v>
      </c>
      <c r="D6" s="272" t="e">
        <f t="shared" si="2"/>
        <v>#REF!</v>
      </c>
      <c r="E6" s="272" t="e">
        <f t="shared" si="2"/>
        <v>#REF!</v>
      </c>
      <c r="F6" s="272" t="e">
        <f t="shared" si="2"/>
        <v>#REF!</v>
      </c>
      <c r="G6" s="272" t="e">
        <f t="shared" si="2"/>
        <v>#REF!</v>
      </c>
      <c r="H6" s="272" t="e">
        <f t="shared" si="2"/>
        <v>#REF!</v>
      </c>
      <c r="I6" s="272" t="e">
        <f t="shared" si="2"/>
        <v>#REF!</v>
      </c>
      <c r="J6" s="272" t="e">
        <f t="shared" si="2"/>
        <v>#REF!</v>
      </c>
      <c r="K6" s="272"/>
      <c r="L6" s="273" t="e">
        <f t="shared" ref="L6:L7" si="3">SUM(B6:K6)</f>
        <v>#REF!</v>
      </c>
      <c r="M6" s="271" t="e">
        <f t="shared" si="1"/>
        <v>#REF!</v>
      </c>
      <c r="N6" s="271" t="e">
        <f t="shared" ref="N6:N11" si="4">M6-L6</f>
        <v>#REF!</v>
      </c>
    </row>
    <row r="7" spans="1:14" ht="15.6">
      <c r="A7" s="248" t="s">
        <v>26</v>
      </c>
      <c r="B7" s="272">
        <f t="shared" ref="B7:J7" si="5">B10+B11</f>
        <v>0</v>
      </c>
      <c r="C7" s="272" t="e">
        <f t="shared" si="5"/>
        <v>#REF!</v>
      </c>
      <c r="D7" s="272" t="e">
        <f t="shared" si="5"/>
        <v>#REF!</v>
      </c>
      <c r="E7" s="272" t="e">
        <f t="shared" si="5"/>
        <v>#REF!</v>
      </c>
      <c r="F7" s="272">
        <f t="shared" si="5"/>
        <v>0</v>
      </c>
      <c r="G7" s="272">
        <f t="shared" si="5"/>
        <v>0</v>
      </c>
      <c r="H7" s="272">
        <f t="shared" si="5"/>
        <v>0</v>
      </c>
      <c r="I7" s="272">
        <f t="shared" si="5"/>
        <v>5888.9</v>
      </c>
      <c r="J7" s="272">
        <f t="shared" si="5"/>
        <v>0</v>
      </c>
      <c r="K7" s="272">
        <f>K10+K11+K59</f>
        <v>0</v>
      </c>
      <c r="L7" s="273" t="e">
        <f t="shared" si="3"/>
        <v>#REF!</v>
      </c>
      <c r="M7" s="271" t="e">
        <f>J7+I7+H7+G7+F7+E7+D7+C7+B7+K7</f>
        <v>#REF!</v>
      </c>
      <c r="N7" s="271" t="e">
        <f t="shared" si="4"/>
        <v>#REF!</v>
      </c>
    </row>
    <row r="8" spans="1:14" ht="15.6">
      <c r="A8" s="249" t="s">
        <v>27</v>
      </c>
      <c r="B8" s="274" t="e">
        <f>#REF!+'Додаткова потреба_2024 рік'!B9</f>
        <v>#REF!</v>
      </c>
      <c r="C8" s="274" t="e">
        <f>#REF!+'Додаткова потреба_2024 рік'!C9</f>
        <v>#REF!</v>
      </c>
      <c r="D8" s="274" t="e">
        <f>#REF!+'Додаткова потреба_2024 рік'!D9</f>
        <v>#REF!</v>
      </c>
      <c r="E8" s="274" t="e">
        <f>#REF!+'Додаткова потреба_2024 рік'!E9</f>
        <v>#REF!</v>
      </c>
      <c r="F8" s="274" t="e">
        <f>#REF!+'Додаткова потреба_2024 рік'!F9</f>
        <v>#REF!</v>
      </c>
      <c r="G8" s="274" t="e">
        <f>#REF!+'Додаткова потреба_2024 рік'!G9</f>
        <v>#REF!</v>
      </c>
      <c r="H8" s="274" t="e">
        <f>#REF!+'Додаткова потреба_2024 рік'!H9</f>
        <v>#REF!</v>
      </c>
      <c r="I8" s="274" t="e">
        <f>#REF!+'Додаткова потреба_2024 рік'!I9</f>
        <v>#REF!</v>
      </c>
      <c r="J8" s="274"/>
      <c r="K8" s="274"/>
      <c r="L8" s="273" t="e">
        <f t="shared" ref="L8:L9" si="6">SUM(B8:J8)</f>
        <v>#REF!</v>
      </c>
      <c r="M8" s="271" t="e">
        <f t="shared" ref="M8:M9" si="7">J8+I8+H8+G8+F8+E8+D8+C8+B8</f>
        <v>#REF!</v>
      </c>
      <c r="N8" s="271" t="e">
        <f t="shared" si="4"/>
        <v>#REF!</v>
      </c>
    </row>
    <row r="9" spans="1:14" ht="15.6">
      <c r="A9" s="250" t="s">
        <v>28</v>
      </c>
      <c r="B9" s="273" t="e">
        <f t="shared" ref="B9:K9" si="8">ROUND(B8*0.22,0)</f>
        <v>#REF!</v>
      </c>
      <c r="C9" s="273" t="e">
        <f t="shared" si="8"/>
        <v>#REF!</v>
      </c>
      <c r="D9" s="273" t="e">
        <f t="shared" si="8"/>
        <v>#REF!</v>
      </c>
      <c r="E9" s="273" t="e">
        <f t="shared" si="8"/>
        <v>#REF!</v>
      </c>
      <c r="F9" s="273" t="e">
        <f t="shared" si="8"/>
        <v>#REF!</v>
      </c>
      <c r="G9" s="273" t="e">
        <f t="shared" si="8"/>
        <v>#REF!</v>
      </c>
      <c r="H9" s="273" t="e">
        <f t="shared" si="8"/>
        <v>#REF!</v>
      </c>
      <c r="I9" s="273" t="e">
        <f t="shared" si="8"/>
        <v>#REF!</v>
      </c>
      <c r="J9" s="273">
        <f t="shared" si="8"/>
        <v>0</v>
      </c>
      <c r="K9" s="273">
        <f t="shared" si="8"/>
        <v>0</v>
      </c>
      <c r="L9" s="273" t="e">
        <f t="shared" si="6"/>
        <v>#REF!</v>
      </c>
      <c r="M9" s="271" t="e">
        <f t="shared" si="7"/>
        <v>#REF!</v>
      </c>
      <c r="N9" s="271" t="e">
        <f t="shared" si="4"/>
        <v>#REF!</v>
      </c>
    </row>
    <row r="10" spans="1:14" ht="15.6">
      <c r="A10" s="249" t="s">
        <v>29</v>
      </c>
      <c r="B10" s="274"/>
      <c r="C10" s="274" t="e">
        <f>#REF!+'Додаткова потреба_2024 рік'!C11</f>
        <v>#REF!</v>
      </c>
      <c r="D10" s="274" t="e">
        <f>#REF!+'Додаткова потреба_2024 рік'!D11</f>
        <v>#REF!</v>
      </c>
      <c r="E10" s="274" t="e">
        <f>#REF!+'Додаткова потреба_2024 рік'!E11</f>
        <v>#REF!</v>
      </c>
      <c r="F10" s="274"/>
      <c r="G10" s="274"/>
      <c r="H10" s="274"/>
      <c r="I10" s="274">
        <v>4826.8999999999996</v>
      </c>
      <c r="J10" s="274"/>
      <c r="K10" s="274"/>
      <c r="L10" s="273" t="e">
        <f>SUM(B10:K10)</f>
        <v>#REF!</v>
      </c>
      <c r="M10" s="271" t="e">
        <f>J10+I10+H10+G10+F10+E10+D10+C10+B10+K10</f>
        <v>#REF!</v>
      </c>
      <c r="N10" s="271" t="e">
        <f t="shared" si="4"/>
        <v>#REF!</v>
      </c>
    </row>
    <row r="11" spans="1:14" ht="15.6">
      <c r="A11" s="250" t="s">
        <v>28</v>
      </c>
      <c r="B11" s="273">
        <f t="shared" ref="B11:J11" si="9">ROUND(B10*0.22,0)</f>
        <v>0</v>
      </c>
      <c r="C11" s="273" t="e">
        <f t="shared" si="9"/>
        <v>#REF!</v>
      </c>
      <c r="D11" s="273" t="e">
        <f t="shared" si="9"/>
        <v>#REF!</v>
      </c>
      <c r="E11" s="273" t="e">
        <f t="shared" si="9"/>
        <v>#REF!</v>
      </c>
      <c r="F11" s="273">
        <f t="shared" si="9"/>
        <v>0</v>
      </c>
      <c r="G11" s="273">
        <f t="shared" si="9"/>
        <v>0</v>
      </c>
      <c r="H11" s="273">
        <f t="shared" si="9"/>
        <v>0</v>
      </c>
      <c r="I11" s="273">
        <f t="shared" si="9"/>
        <v>1062</v>
      </c>
      <c r="J11" s="273">
        <f t="shared" si="9"/>
        <v>0</v>
      </c>
      <c r="K11" s="273"/>
      <c r="L11" s="273" t="e">
        <f>SUM(B11:J11)</f>
        <v>#REF!</v>
      </c>
      <c r="M11" s="271" t="e">
        <f>J11+I11+H11+G11+F11+E11+D11+C11+B11</f>
        <v>#REF!</v>
      </c>
      <c r="N11" s="271" t="e">
        <f t="shared" si="4"/>
        <v>#REF!</v>
      </c>
    </row>
    <row r="12" spans="1:14" ht="13.2">
      <c r="A12" s="324" t="s">
        <v>30</v>
      </c>
      <c r="B12" s="325"/>
      <c r="C12" s="325"/>
      <c r="D12" s="325"/>
      <c r="E12" s="325"/>
      <c r="F12" s="325"/>
      <c r="G12" s="325"/>
      <c r="H12" s="325"/>
      <c r="I12" s="325"/>
      <c r="J12" s="325"/>
      <c r="K12" s="325"/>
      <c r="L12" s="326"/>
      <c r="M12" s="275"/>
      <c r="N12" s="275"/>
    </row>
    <row r="13" spans="1:14" ht="13.8">
      <c r="A13" s="251" t="s">
        <v>31</v>
      </c>
      <c r="B13" s="276"/>
      <c r="C13" s="277" t="e">
        <f>#REF!/1000</f>
        <v>#REF!</v>
      </c>
      <c r="D13" s="277" t="e">
        <f>#REF!/1000</f>
        <v>#REF!</v>
      </c>
      <c r="E13" s="277" t="e">
        <f>#REF!/1000</f>
        <v>#REF!</v>
      </c>
      <c r="F13" s="277"/>
      <c r="G13" s="277"/>
      <c r="H13" s="277"/>
      <c r="I13" s="277"/>
      <c r="J13" s="277"/>
      <c r="K13" s="278"/>
      <c r="L13" s="279" t="e">
        <f t="shared" ref="L13:L31" si="10">SUM(B13:J13)</f>
        <v>#REF!</v>
      </c>
      <c r="M13" s="280" t="e">
        <f t="shared" ref="M13:M31" si="11">J13+I13+H13+G13+F13+E13+D13+C13+B13</f>
        <v>#REF!</v>
      </c>
      <c r="N13" s="280" t="e">
        <f t="shared" ref="N13:N59" si="12">M13-L13</f>
        <v>#REF!</v>
      </c>
    </row>
    <row r="14" spans="1:14" ht="13.8">
      <c r="A14" s="251" t="s">
        <v>32</v>
      </c>
      <c r="B14" s="276"/>
      <c r="C14" s="277" t="e">
        <f>#REF!/1000</f>
        <v>#REF!</v>
      </c>
      <c r="D14" s="277" t="e">
        <f>#REF!/1000</f>
        <v>#REF!</v>
      </c>
      <c r="E14" s="277" t="e">
        <f>#REF!/1000</f>
        <v>#REF!</v>
      </c>
      <c r="F14" s="277"/>
      <c r="G14" s="277"/>
      <c r="H14" s="277"/>
      <c r="I14" s="277"/>
      <c r="J14" s="277"/>
      <c r="K14" s="278"/>
      <c r="L14" s="279" t="e">
        <f t="shared" si="10"/>
        <v>#REF!</v>
      </c>
      <c r="M14" s="280" t="e">
        <f t="shared" si="11"/>
        <v>#REF!</v>
      </c>
      <c r="N14" s="280" t="e">
        <f t="shared" si="12"/>
        <v>#REF!</v>
      </c>
    </row>
    <row r="15" spans="1:14" ht="27.6">
      <c r="A15" s="251" t="s">
        <v>33</v>
      </c>
      <c r="B15" s="276"/>
      <c r="C15" s="277" t="e">
        <f>#REF!/1000</f>
        <v>#REF!</v>
      </c>
      <c r="D15" s="277" t="e">
        <f>#REF!/1000</f>
        <v>#REF!</v>
      </c>
      <c r="E15" s="277" t="e">
        <f>#REF!/1000</f>
        <v>#REF!</v>
      </c>
      <c r="F15" s="277"/>
      <c r="G15" s="277"/>
      <c r="H15" s="277"/>
      <c r="I15" s="277"/>
      <c r="J15" s="277"/>
      <c r="K15" s="278"/>
      <c r="L15" s="279" t="e">
        <f t="shared" si="10"/>
        <v>#REF!</v>
      </c>
      <c r="M15" s="280" t="e">
        <f t="shared" si="11"/>
        <v>#REF!</v>
      </c>
      <c r="N15" s="280" t="e">
        <f t="shared" si="12"/>
        <v>#REF!</v>
      </c>
    </row>
    <row r="16" spans="1:14" ht="27.6">
      <c r="A16" s="251" t="s">
        <v>34</v>
      </c>
      <c r="B16" s="276">
        <v>394.02699999999999</v>
      </c>
      <c r="C16" s="277">
        <v>1044.597</v>
      </c>
      <c r="D16" s="277">
        <v>36.043999999999997</v>
      </c>
      <c r="E16" s="277">
        <v>15.253</v>
      </c>
      <c r="F16" s="277"/>
      <c r="G16" s="277">
        <v>11.8</v>
      </c>
      <c r="H16" s="277"/>
      <c r="I16" s="277">
        <v>3.7</v>
      </c>
      <c r="J16" s="277"/>
      <c r="K16" s="278"/>
      <c r="L16" s="279">
        <f t="shared" si="10"/>
        <v>1505.421</v>
      </c>
      <c r="M16" s="280">
        <f t="shared" si="11"/>
        <v>1505.421</v>
      </c>
      <c r="N16" s="280">
        <f t="shared" si="12"/>
        <v>0</v>
      </c>
    </row>
    <row r="17" spans="1:14" ht="13.8">
      <c r="A17" s="251" t="s">
        <v>35</v>
      </c>
      <c r="B17" s="276"/>
      <c r="C17" s="277"/>
      <c r="D17" s="277"/>
      <c r="E17" s="277"/>
      <c r="F17" s="277"/>
      <c r="G17" s="277">
        <v>6.798</v>
      </c>
      <c r="H17" s="277">
        <f>11.44*1.25</f>
        <v>14.299999999999999</v>
      </c>
      <c r="I17" s="277"/>
      <c r="J17" s="277"/>
      <c r="K17" s="278"/>
      <c r="L17" s="279">
        <f t="shared" si="10"/>
        <v>21.097999999999999</v>
      </c>
      <c r="M17" s="280">
        <f t="shared" si="11"/>
        <v>21.097999999999999</v>
      </c>
      <c r="N17" s="280">
        <f t="shared" si="12"/>
        <v>0</v>
      </c>
    </row>
    <row r="18" spans="1:14" ht="27.6">
      <c r="A18" s="251" t="s">
        <v>210</v>
      </c>
      <c r="B18" s="276">
        <v>9495.7119999999995</v>
      </c>
      <c r="C18" s="277">
        <f>33.64+5775.549</f>
        <v>5809.1890000000003</v>
      </c>
      <c r="D18" s="277">
        <v>346.70299999999997</v>
      </c>
      <c r="E18" s="277">
        <v>168.85400000000001</v>
      </c>
      <c r="F18" s="277"/>
      <c r="G18" s="277">
        <v>190.452</v>
      </c>
      <c r="H18" s="277">
        <f>1.25*457.21</f>
        <v>571.51249999999993</v>
      </c>
      <c r="I18" s="277">
        <v>68.665999999999997</v>
      </c>
      <c r="J18" s="277"/>
      <c r="K18" s="278"/>
      <c r="L18" s="279">
        <f t="shared" si="10"/>
        <v>16651.088499999998</v>
      </c>
      <c r="M18" s="280">
        <f t="shared" si="11"/>
        <v>16651.088499999998</v>
      </c>
      <c r="N18" s="280">
        <f t="shared" si="12"/>
        <v>0</v>
      </c>
    </row>
    <row r="19" spans="1:14" ht="27.6">
      <c r="A19" s="252" t="s">
        <v>211</v>
      </c>
      <c r="B19" s="277">
        <v>2931.8209999999999</v>
      </c>
      <c r="C19" s="277">
        <f>37.16+2262.851</f>
        <v>2300.011</v>
      </c>
      <c r="D19" s="277">
        <v>537.20600000000002</v>
      </c>
      <c r="E19" s="277">
        <v>75.353999999999999</v>
      </c>
      <c r="F19" s="277"/>
      <c r="G19" s="277">
        <v>53.076000000000001</v>
      </c>
      <c r="H19" s="277">
        <f>1.25*14.618</f>
        <v>18.272500000000001</v>
      </c>
      <c r="I19" s="277">
        <v>7.3</v>
      </c>
      <c r="J19" s="277"/>
      <c r="K19" s="278"/>
      <c r="L19" s="279">
        <f t="shared" si="10"/>
        <v>5923.040500000001</v>
      </c>
      <c r="M19" s="280">
        <f t="shared" si="11"/>
        <v>5923.0405000000001</v>
      </c>
      <c r="N19" s="280">
        <f t="shared" si="12"/>
        <v>0</v>
      </c>
    </row>
    <row r="20" spans="1:14" ht="27.6">
      <c r="A20" s="251" t="s">
        <v>38</v>
      </c>
      <c r="B20" s="276"/>
      <c r="C20" s="277"/>
      <c r="D20" s="277">
        <v>50</v>
      </c>
      <c r="E20" s="277"/>
      <c r="F20" s="277"/>
      <c r="G20" s="277"/>
      <c r="H20" s="277"/>
      <c r="I20" s="277"/>
      <c r="J20" s="277"/>
      <c r="K20" s="278"/>
      <c r="L20" s="279">
        <f t="shared" si="10"/>
        <v>50</v>
      </c>
      <c r="M20" s="280">
        <f t="shared" si="11"/>
        <v>50</v>
      </c>
      <c r="N20" s="280">
        <f t="shared" si="12"/>
        <v>0</v>
      </c>
    </row>
    <row r="21" spans="1:14" ht="41.4">
      <c r="A21" s="251" t="s">
        <v>212</v>
      </c>
      <c r="B21" s="276">
        <v>1644.7639999999999</v>
      </c>
      <c r="C21" s="277">
        <f>182.8+5566.598</f>
        <v>5749.3980000000001</v>
      </c>
      <c r="D21" s="277">
        <v>226.63499999999999</v>
      </c>
      <c r="E21" s="277">
        <v>246.46899999999999</v>
      </c>
      <c r="F21" s="277"/>
      <c r="G21" s="277">
        <v>314.21499999999997</v>
      </c>
      <c r="H21" s="277"/>
      <c r="I21" s="277"/>
      <c r="J21" s="277"/>
      <c r="K21" s="278"/>
      <c r="L21" s="279">
        <f t="shared" si="10"/>
        <v>8181.4810000000007</v>
      </c>
      <c r="M21" s="280">
        <f t="shared" si="11"/>
        <v>8181.4810000000007</v>
      </c>
      <c r="N21" s="280">
        <f t="shared" si="12"/>
        <v>0</v>
      </c>
    </row>
    <row r="22" spans="1:14" ht="13.8">
      <c r="A22" s="251" t="s">
        <v>40</v>
      </c>
      <c r="B22" s="276">
        <v>2736.3760000000002</v>
      </c>
      <c r="C22" s="277">
        <v>9209.1270000000004</v>
      </c>
      <c r="D22" s="277">
        <v>435.93700000000001</v>
      </c>
      <c r="E22" s="277">
        <v>467.791</v>
      </c>
      <c r="F22" s="277"/>
      <c r="G22" s="277">
        <v>218.68899999999999</v>
      </c>
      <c r="H22" s="277"/>
      <c r="I22" s="277"/>
      <c r="J22" s="277"/>
      <c r="K22" s="278"/>
      <c r="L22" s="279">
        <f t="shared" si="10"/>
        <v>13067.92</v>
      </c>
      <c r="M22" s="280">
        <f t="shared" si="11"/>
        <v>13067.92</v>
      </c>
      <c r="N22" s="280">
        <f t="shared" si="12"/>
        <v>0</v>
      </c>
    </row>
    <row r="23" spans="1:14" ht="27.6">
      <c r="A23" s="251" t="s">
        <v>213</v>
      </c>
      <c r="B23" s="276" t="e">
        <f>#REF!/1000</f>
        <v>#REF!</v>
      </c>
      <c r="C23" s="277" t="e">
        <f>10+(#REF!/1000)</f>
        <v>#REF!</v>
      </c>
      <c r="D23" s="277" t="e">
        <f>#REF!/1000</f>
        <v>#REF!</v>
      </c>
      <c r="E23" s="277" t="e">
        <f>#REF!/1000</f>
        <v>#REF!</v>
      </c>
      <c r="F23" s="277" t="e">
        <f>#REF!/1000</f>
        <v>#REF!</v>
      </c>
      <c r="G23" s="277" t="e">
        <f>#REF!/1000</f>
        <v>#REF!</v>
      </c>
      <c r="H23" s="277" t="e">
        <f>#REF!</f>
        <v>#REF!</v>
      </c>
      <c r="I23" s="277"/>
      <c r="J23" s="277"/>
      <c r="K23" s="278"/>
      <c r="L23" s="279" t="e">
        <f t="shared" si="10"/>
        <v>#REF!</v>
      </c>
      <c r="M23" s="280" t="e">
        <f t="shared" si="11"/>
        <v>#REF!</v>
      </c>
      <c r="N23" s="280" t="e">
        <f t="shared" si="12"/>
        <v>#REF!</v>
      </c>
    </row>
    <row r="24" spans="1:14" ht="27.6" collapsed="1">
      <c r="A24" s="251" t="s">
        <v>214</v>
      </c>
      <c r="B24" s="276">
        <v>9050.5910000000003</v>
      </c>
      <c r="C24" s="277">
        <f>87.68+4437.687</f>
        <v>4525.3670000000002</v>
      </c>
      <c r="D24" s="277">
        <v>338.21100000000001</v>
      </c>
      <c r="E24" s="277">
        <v>333.00799999999998</v>
      </c>
      <c r="F24" s="277"/>
      <c r="G24" s="277">
        <v>254.084</v>
      </c>
      <c r="H24" s="277">
        <f>35+23.912</f>
        <v>58.911999999999999</v>
      </c>
      <c r="I24" s="277">
        <v>63.866999999999997</v>
      </c>
      <c r="J24" s="277"/>
      <c r="K24" s="278"/>
      <c r="L24" s="279">
        <f t="shared" si="10"/>
        <v>14624.04</v>
      </c>
      <c r="M24" s="280">
        <f t="shared" si="11"/>
        <v>14624.04</v>
      </c>
      <c r="N24" s="280">
        <f t="shared" si="12"/>
        <v>0</v>
      </c>
    </row>
    <row r="25" spans="1:14" ht="13.8" hidden="1" outlineLevel="1">
      <c r="A25" s="251" t="s">
        <v>43</v>
      </c>
      <c r="B25" s="276"/>
      <c r="C25" s="277"/>
      <c r="D25" s="277"/>
      <c r="E25" s="277"/>
      <c r="F25" s="277"/>
      <c r="G25" s="277"/>
      <c r="H25" s="277"/>
      <c r="I25" s="277"/>
      <c r="J25" s="277"/>
      <c r="K25" s="278"/>
      <c r="L25" s="279">
        <f t="shared" si="10"/>
        <v>0</v>
      </c>
      <c r="M25" s="280">
        <f t="shared" si="11"/>
        <v>0</v>
      </c>
      <c r="N25" s="280">
        <f t="shared" si="12"/>
        <v>0</v>
      </c>
    </row>
    <row r="26" spans="1:14" ht="27.6">
      <c r="A26" s="251" t="s">
        <v>44</v>
      </c>
      <c r="B26" s="276"/>
      <c r="C26" s="277" t="e">
        <f>#REF!/1000</f>
        <v>#REF!</v>
      </c>
      <c r="D26" s="277"/>
      <c r="E26" s="277"/>
      <c r="F26" s="277"/>
      <c r="G26" s="277"/>
      <c r="H26" s="277"/>
      <c r="I26" s="277"/>
      <c r="J26" s="277"/>
      <c r="K26" s="278"/>
      <c r="L26" s="279" t="e">
        <f t="shared" si="10"/>
        <v>#REF!</v>
      </c>
      <c r="M26" s="280" t="e">
        <f t="shared" si="11"/>
        <v>#REF!</v>
      </c>
      <c r="N26" s="280" t="e">
        <f t="shared" si="12"/>
        <v>#REF!</v>
      </c>
    </row>
    <row r="27" spans="1:14" ht="13.8">
      <c r="A27" s="251" t="s">
        <v>45</v>
      </c>
      <c r="B27" s="276"/>
      <c r="C27" s="277"/>
      <c r="D27" s="277"/>
      <c r="E27" s="277"/>
      <c r="F27" s="277"/>
      <c r="G27" s="277"/>
      <c r="H27" s="277">
        <v>59.5</v>
      </c>
      <c r="I27" s="277"/>
      <c r="J27" s="277"/>
      <c r="K27" s="278"/>
      <c r="L27" s="279">
        <f t="shared" si="10"/>
        <v>59.5</v>
      </c>
      <c r="M27" s="280">
        <f t="shared" si="11"/>
        <v>59.5</v>
      </c>
      <c r="N27" s="280">
        <f t="shared" si="12"/>
        <v>0</v>
      </c>
    </row>
    <row r="28" spans="1:14" ht="13.8" collapsed="1">
      <c r="A28" s="251" t="s">
        <v>46</v>
      </c>
      <c r="B28" s="276"/>
      <c r="C28" s="277">
        <v>22.783999999999999</v>
      </c>
      <c r="D28" s="277">
        <v>2.8479999999999999</v>
      </c>
      <c r="E28" s="277">
        <v>0.47499999999999998</v>
      </c>
      <c r="F28" s="277"/>
      <c r="G28" s="277"/>
      <c r="H28" s="277">
        <f>0.237*2</f>
        <v>0.47399999999999998</v>
      </c>
      <c r="I28" s="277">
        <v>1.2</v>
      </c>
      <c r="J28" s="277"/>
      <c r="K28" s="278"/>
      <c r="L28" s="279">
        <f t="shared" si="10"/>
        <v>27.780999999999999</v>
      </c>
      <c r="M28" s="280">
        <f t="shared" si="11"/>
        <v>27.780999999999999</v>
      </c>
      <c r="N28" s="280">
        <f t="shared" si="12"/>
        <v>0</v>
      </c>
    </row>
    <row r="29" spans="1:14" ht="27.6" hidden="1" outlineLevel="1">
      <c r="A29" s="251" t="s">
        <v>47</v>
      </c>
      <c r="B29" s="276"/>
      <c r="C29" s="277"/>
      <c r="D29" s="277"/>
      <c r="E29" s="277"/>
      <c r="F29" s="277"/>
      <c r="G29" s="277"/>
      <c r="H29" s="277"/>
      <c r="I29" s="277"/>
      <c r="J29" s="277"/>
      <c r="K29" s="278"/>
      <c r="L29" s="279">
        <f t="shared" si="10"/>
        <v>0</v>
      </c>
      <c r="M29" s="280">
        <f t="shared" si="11"/>
        <v>0</v>
      </c>
      <c r="N29" s="280">
        <f t="shared" si="12"/>
        <v>0</v>
      </c>
    </row>
    <row r="30" spans="1:14" ht="27.6" hidden="1" outlineLevel="1">
      <c r="A30" s="251" t="s">
        <v>48</v>
      </c>
      <c r="B30" s="276"/>
      <c r="C30" s="277"/>
      <c r="D30" s="277"/>
      <c r="E30" s="277"/>
      <c r="F30" s="277"/>
      <c r="G30" s="277"/>
      <c r="H30" s="277"/>
      <c r="I30" s="277"/>
      <c r="J30" s="277"/>
      <c r="K30" s="278"/>
      <c r="L30" s="279">
        <f t="shared" si="10"/>
        <v>0</v>
      </c>
      <c r="M30" s="280">
        <f t="shared" si="11"/>
        <v>0</v>
      </c>
      <c r="N30" s="280">
        <f t="shared" si="12"/>
        <v>0</v>
      </c>
    </row>
    <row r="31" spans="1:14" ht="55.2">
      <c r="A31" s="251" t="s">
        <v>215</v>
      </c>
      <c r="B31" s="276">
        <v>506.87700000000001</v>
      </c>
      <c r="C31" s="277">
        <f>2.191+508.568</f>
        <v>510.75899999999996</v>
      </c>
      <c r="D31" s="277">
        <v>32.734999999999999</v>
      </c>
      <c r="E31" s="277">
        <v>9.6240000000000006</v>
      </c>
      <c r="F31" s="277">
        <v>0.3</v>
      </c>
      <c r="G31" s="277">
        <v>15.904</v>
      </c>
      <c r="H31" s="277">
        <v>0.3</v>
      </c>
      <c r="I31" s="277"/>
      <c r="J31" s="277"/>
      <c r="K31" s="278"/>
      <c r="L31" s="279">
        <f t="shared" si="10"/>
        <v>1076.4989999999998</v>
      </c>
      <c r="M31" s="280">
        <f t="shared" si="11"/>
        <v>1076.499</v>
      </c>
      <c r="N31" s="280">
        <f t="shared" si="12"/>
        <v>0</v>
      </c>
    </row>
    <row r="32" spans="1:14" ht="13.8">
      <c r="A32" s="251" t="s">
        <v>50</v>
      </c>
      <c r="B32" s="276"/>
      <c r="C32" s="277"/>
      <c r="D32" s="277"/>
      <c r="E32" s="277"/>
      <c r="F32" s="277"/>
      <c r="G32" s="277"/>
      <c r="H32" s="277"/>
      <c r="I32" s="277">
        <v>100</v>
      </c>
      <c r="J32" s="277"/>
      <c r="K32" s="277"/>
      <c r="L32" s="279">
        <f>SUM(B32:K32)</f>
        <v>100</v>
      </c>
      <c r="M32" s="280">
        <f>J32+I32+H32+G32+F32+E32+D32+C32+B32+K32</f>
        <v>100</v>
      </c>
      <c r="N32" s="280">
        <f t="shared" si="12"/>
        <v>0</v>
      </c>
    </row>
    <row r="33" spans="1:14" ht="13.8">
      <c r="A33" s="251" t="s">
        <v>51</v>
      </c>
      <c r="B33" s="276">
        <v>7065.1559999999999</v>
      </c>
      <c r="C33" s="277">
        <v>842.298</v>
      </c>
      <c r="D33" s="277">
        <v>165.691</v>
      </c>
      <c r="E33" s="277">
        <v>66.742999999999995</v>
      </c>
      <c r="F33" s="277"/>
      <c r="G33" s="277">
        <v>15.694000000000001</v>
      </c>
      <c r="H33" s="277">
        <f>1.25*1.38</f>
        <v>1.7249999999999999</v>
      </c>
      <c r="I33" s="277"/>
      <c r="J33" s="277"/>
      <c r="K33" s="278"/>
      <c r="L33" s="279">
        <f t="shared" ref="L33:L58" si="13">SUM(B33:J33)</f>
        <v>8157.3070000000007</v>
      </c>
      <c r="M33" s="280">
        <f t="shared" ref="M33:M58" si="14">J33+I33+H33+G33+F33+E33+D33+C33+B33</f>
        <v>8157.3069999999998</v>
      </c>
      <c r="N33" s="280">
        <f t="shared" si="12"/>
        <v>0</v>
      </c>
    </row>
    <row r="34" spans="1:14" ht="13.8" collapsed="1">
      <c r="A34" s="251" t="s">
        <v>52</v>
      </c>
      <c r="B34" s="276">
        <v>1012.342</v>
      </c>
      <c r="C34" s="277">
        <v>1719.5830000000001</v>
      </c>
      <c r="D34" s="277">
        <v>101.10899999999999</v>
      </c>
      <c r="E34" s="277">
        <v>169.64</v>
      </c>
      <c r="F34" s="277"/>
      <c r="G34" s="277"/>
      <c r="H34" s="277"/>
      <c r="I34" s="277"/>
      <c r="J34" s="277"/>
      <c r="K34" s="278"/>
      <c r="L34" s="279">
        <f t="shared" si="13"/>
        <v>3002.674</v>
      </c>
      <c r="M34" s="280">
        <f t="shared" si="14"/>
        <v>3002.674</v>
      </c>
      <c r="N34" s="280">
        <f t="shared" si="12"/>
        <v>0</v>
      </c>
    </row>
    <row r="35" spans="1:14" ht="13.8" hidden="1" outlineLevel="1">
      <c r="A35" s="251" t="s">
        <v>53</v>
      </c>
      <c r="B35" s="276"/>
      <c r="C35" s="277"/>
      <c r="D35" s="277"/>
      <c r="E35" s="277"/>
      <c r="F35" s="277"/>
      <c r="G35" s="277"/>
      <c r="H35" s="277"/>
      <c r="I35" s="277"/>
      <c r="J35" s="277"/>
      <c r="K35" s="278"/>
      <c r="L35" s="279">
        <f t="shared" si="13"/>
        <v>0</v>
      </c>
      <c r="M35" s="280">
        <f t="shared" si="14"/>
        <v>0</v>
      </c>
      <c r="N35" s="280">
        <f t="shared" si="12"/>
        <v>0</v>
      </c>
    </row>
    <row r="36" spans="1:14" ht="13.8" collapsed="1">
      <c r="A36" s="251" t="s">
        <v>54</v>
      </c>
      <c r="B36" s="276">
        <v>532.23500000000001</v>
      </c>
      <c r="C36" s="277"/>
      <c r="D36" s="277"/>
      <c r="E36" s="277"/>
      <c r="F36" s="277"/>
      <c r="G36" s="277"/>
      <c r="H36" s="277"/>
      <c r="I36" s="277"/>
      <c r="J36" s="277"/>
      <c r="K36" s="278"/>
      <c r="L36" s="279">
        <f t="shared" si="13"/>
        <v>532.23500000000001</v>
      </c>
      <c r="M36" s="280">
        <f t="shared" si="14"/>
        <v>532.23500000000001</v>
      </c>
      <c r="N36" s="280">
        <f t="shared" si="12"/>
        <v>0</v>
      </c>
    </row>
    <row r="37" spans="1:14" ht="13.8" hidden="1" outlineLevel="1">
      <c r="A37" s="251" t="s">
        <v>55</v>
      </c>
      <c r="B37" s="276"/>
      <c r="C37" s="277"/>
      <c r="D37" s="277"/>
      <c r="E37" s="277"/>
      <c r="F37" s="277"/>
      <c r="G37" s="277"/>
      <c r="H37" s="277"/>
      <c r="I37" s="277"/>
      <c r="J37" s="277"/>
      <c r="K37" s="278"/>
      <c r="L37" s="279">
        <f t="shared" si="13"/>
        <v>0</v>
      </c>
      <c r="M37" s="280">
        <f t="shared" si="14"/>
        <v>0</v>
      </c>
      <c r="N37" s="280">
        <f t="shared" si="12"/>
        <v>0</v>
      </c>
    </row>
    <row r="38" spans="1:14" ht="13.8">
      <c r="A38" s="251" t="s">
        <v>56</v>
      </c>
      <c r="B38" s="276">
        <v>441.74099999999999</v>
      </c>
      <c r="C38" s="277"/>
      <c r="D38" s="277"/>
      <c r="E38" s="277"/>
      <c r="F38" s="277"/>
      <c r="G38" s="277"/>
      <c r="H38" s="277"/>
      <c r="I38" s="277"/>
      <c r="J38" s="277"/>
      <c r="K38" s="278"/>
      <c r="L38" s="279">
        <f t="shared" si="13"/>
        <v>441.74099999999999</v>
      </c>
      <c r="M38" s="280">
        <f t="shared" si="14"/>
        <v>441.74099999999999</v>
      </c>
      <c r="N38" s="280">
        <f t="shared" si="12"/>
        <v>0</v>
      </c>
    </row>
    <row r="39" spans="1:14" ht="13.8">
      <c r="A39" s="251" t="s">
        <v>57</v>
      </c>
      <c r="B39" s="276"/>
      <c r="C39" s="277">
        <v>20647.115000000002</v>
      </c>
      <c r="D39" s="277">
        <v>252.32900000000001</v>
      </c>
      <c r="E39" s="277">
        <v>887.68299999999999</v>
      </c>
      <c r="F39" s="277"/>
      <c r="G39" s="277"/>
      <c r="H39" s="277"/>
      <c r="I39" s="277">
        <v>60</v>
      </c>
      <c r="J39" s="277"/>
      <c r="K39" s="278"/>
      <c r="L39" s="279">
        <f t="shared" si="13"/>
        <v>21847.127000000004</v>
      </c>
      <c r="M39" s="280">
        <f t="shared" si="14"/>
        <v>21847.127</v>
      </c>
      <c r="N39" s="280">
        <f t="shared" si="12"/>
        <v>0</v>
      </c>
    </row>
    <row r="40" spans="1:14" ht="27.6">
      <c r="A40" s="251" t="s">
        <v>58</v>
      </c>
      <c r="B40" s="276"/>
      <c r="C40" s="277">
        <v>16615.053</v>
      </c>
      <c r="D40" s="277">
        <v>846.024</v>
      </c>
      <c r="E40" s="277">
        <v>2134.3389999999999</v>
      </c>
      <c r="F40" s="277">
        <v>105.45</v>
      </c>
      <c r="G40" s="277">
        <v>427.05</v>
      </c>
      <c r="H40" s="277">
        <v>785.09100000000001</v>
      </c>
      <c r="I40" s="277"/>
      <c r="J40" s="277"/>
      <c r="K40" s="278"/>
      <c r="L40" s="279">
        <f t="shared" si="13"/>
        <v>20913.007000000001</v>
      </c>
      <c r="M40" s="280">
        <f t="shared" si="14"/>
        <v>20913.007000000001</v>
      </c>
      <c r="N40" s="280">
        <f t="shared" si="12"/>
        <v>0</v>
      </c>
    </row>
    <row r="41" spans="1:14" ht="13.8" collapsed="1">
      <c r="A41" s="251" t="s">
        <v>59</v>
      </c>
      <c r="B41" s="276">
        <v>712.51900000000001</v>
      </c>
      <c r="C41" s="277">
        <v>4139.6959999999999</v>
      </c>
      <c r="D41" s="277">
        <v>341.71699999999998</v>
      </c>
      <c r="E41" s="277">
        <v>503.14400000000001</v>
      </c>
      <c r="F41" s="277"/>
      <c r="G41" s="277">
        <v>82.394999999999996</v>
      </c>
      <c r="H41" s="277"/>
      <c r="I41" s="277"/>
      <c r="J41" s="277"/>
      <c r="K41" s="278"/>
      <c r="L41" s="279">
        <f t="shared" si="13"/>
        <v>5779.4710000000005</v>
      </c>
      <c r="M41" s="280">
        <f t="shared" si="14"/>
        <v>5779.4710000000005</v>
      </c>
      <c r="N41" s="280">
        <f t="shared" si="12"/>
        <v>0</v>
      </c>
    </row>
    <row r="42" spans="1:14" ht="13.8" hidden="1" outlineLevel="1">
      <c r="A42" s="251" t="s">
        <v>60</v>
      </c>
      <c r="B42" s="276"/>
      <c r="C42" s="277"/>
      <c r="D42" s="277"/>
      <c r="E42" s="277"/>
      <c r="F42" s="277"/>
      <c r="G42" s="277"/>
      <c r="H42" s="277"/>
      <c r="I42" s="277"/>
      <c r="J42" s="277"/>
      <c r="K42" s="278"/>
      <c r="L42" s="279">
        <f t="shared" si="13"/>
        <v>0</v>
      </c>
      <c r="M42" s="280">
        <f t="shared" si="14"/>
        <v>0</v>
      </c>
      <c r="N42" s="280">
        <f t="shared" si="12"/>
        <v>0</v>
      </c>
    </row>
    <row r="43" spans="1:14" ht="13.8">
      <c r="A43" s="251" t="s">
        <v>61</v>
      </c>
      <c r="B43" s="276"/>
      <c r="C43" s="277">
        <v>1475.4079999999999</v>
      </c>
      <c r="D43" s="277">
        <v>8.6709999999999994</v>
      </c>
      <c r="E43" s="277">
        <v>41.661999999999999</v>
      </c>
      <c r="F43" s="277"/>
      <c r="G43" s="277"/>
      <c r="H43" s="277"/>
      <c r="I43" s="277"/>
      <c r="J43" s="277"/>
      <c r="K43" s="278"/>
      <c r="L43" s="279">
        <f t="shared" si="13"/>
        <v>1525.741</v>
      </c>
      <c r="M43" s="280">
        <f t="shared" si="14"/>
        <v>1525.741</v>
      </c>
      <c r="N43" s="280">
        <f t="shared" si="12"/>
        <v>0</v>
      </c>
    </row>
    <row r="44" spans="1:14" ht="13.8" collapsed="1">
      <c r="A44" s="251" t="s">
        <v>62</v>
      </c>
      <c r="B44" s="276">
        <v>152.63999999999999</v>
      </c>
      <c r="C44" s="277"/>
      <c r="D44" s="277"/>
      <c r="E44" s="277"/>
      <c r="F44" s="277"/>
      <c r="G44" s="277"/>
      <c r="H44" s="277"/>
      <c r="I44" s="277"/>
      <c r="J44" s="277"/>
      <c r="K44" s="278"/>
      <c r="L44" s="279">
        <f t="shared" si="13"/>
        <v>152.63999999999999</v>
      </c>
      <c r="M44" s="280">
        <f t="shared" si="14"/>
        <v>152.63999999999999</v>
      </c>
      <c r="N44" s="280">
        <f t="shared" si="12"/>
        <v>0</v>
      </c>
    </row>
    <row r="45" spans="1:14" ht="27.6" hidden="1" outlineLevel="1">
      <c r="A45" s="251" t="s">
        <v>63</v>
      </c>
      <c r="B45" s="276"/>
      <c r="C45" s="277"/>
      <c r="D45" s="277"/>
      <c r="E45" s="277"/>
      <c r="F45" s="277"/>
      <c r="G45" s="277"/>
      <c r="H45" s="277"/>
      <c r="I45" s="277"/>
      <c r="J45" s="277"/>
      <c r="K45" s="278"/>
      <c r="L45" s="279">
        <f t="shared" si="13"/>
        <v>0</v>
      </c>
      <c r="M45" s="280">
        <f t="shared" si="14"/>
        <v>0</v>
      </c>
      <c r="N45" s="280">
        <f t="shared" si="12"/>
        <v>0</v>
      </c>
    </row>
    <row r="46" spans="1:14" ht="13.8" hidden="1" outlineLevel="1">
      <c r="A46" s="251" t="s">
        <v>64</v>
      </c>
      <c r="B46" s="276"/>
      <c r="C46" s="277"/>
      <c r="D46" s="277"/>
      <c r="E46" s="277"/>
      <c r="F46" s="277"/>
      <c r="G46" s="277"/>
      <c r="H46" s="277"/>
      <c r="I46" s="277"/>
      <c r="J46" s="277"/>
      <c r="K46" s="278"/>
      <c r="L46" s="279">
        <f t="shared" si="13"/>
        <v>0</v>
      </c>
      <c r="M46" s="280">
        <f t="shared" si="14"/>
        <v>0</v>
      </c>
      <c r="N46" s="280">
        <f t="shared" si="12"/>
        <v>0</v>
      </c>
    </row>
    <row r="47" spans="1:14" ht="13.8" collapsed="1">
      <c r="A47" s="251" t="s">
        <v>65</v>
      </c>
      <c r="B47" s="276"/>
      <c r="C47" s="277"/>
      <c r="D47" s="277"/>
      <c r="E47" s="277"/>
      <c r="F47" s="277"/>
      <c r="G47" s="277"/>
      <c r="H47" s="277">
        <f>1.25*48.465</f>
        <v>60.581250000000004</v>
      </c>
      <c r="I47" s="277"/>
      <c r="J47" s="277"/>
      <c r="K47" s="278"/>
      <c r="L47" s="279">
        <f t="shared" si="13"/>
        <v>60.581250000000004</v>
      </c>
      <c r="M47" s="280">
        <f t="shared" si="14"/>
        <v>60.581250000000004</v>
      </c>
      <c r="N47" s="280">
        <f t="shared" si="12"/>
        <v>0</v>
      </c>
    </row>
    <row r="48" spans="1:14" ht="13.8" hidden="1" outlineLevel="1">
      <c r="A48" s="251" t="s">
        <v>66</v>
      </c>
      <c r="B48" s="276"/>
      <c r="C48" s="277"/>
      <c r="D48" s="277"/>
      <c r="E48" s="277"/>
      <c r="F48" s="277"/>
      <c r="G48" s="277"/>
      <c r="H48" s="277"/>
      <c r="I48" s="277"/>
      <c r="J48" s="277"/>
      <c r="K48" s="278"/>
      <c r="L48" s="279">
        <f t="shared" si="13"/>
        <v>0</v>
      </c>
      <c r="M48" s="280">
        <f t="shared" si="14"/>
        <v>0</v>
      </c>
      <c r="N48" s="280">
        <f t="shared" si="12"/>
        <v>0</v>
      </c>
    </row>
    <row r="49" spans="1:14" ht="13.8">
      <c r="A49" s="251" t="s">
        <v>67</v>
      </c>
      <c r="B49" s="276"/>
      <c r="C49" s="277"/>
      <c r="D49" s="277"/>
      <c r="E49" s="277"/>
      <c r="F49" s="277"/>
      <c r="G49" s="277">
        <v>36</v>
      </c>
      <c r="H49" s="277"/>
      <c r="I49" s="277"/>
      <c r="J49" s="277"/>
      <c r="K49" s="278"/>
      <c r="L49" s="279">
        <f t="shared" si="13"/>
        <v>36</v>
      </c>
      <c r="M49" s="280">
        <f t="shared" si="14"/>
        <v>36</v>
      </c>
      <c r="N49" s="280">
        <f t="shared" si="12"/>
        <v>0</v>
      </c>
    </row>
    <row r="50" spans="1:14" ht="13.8">
      <c r="A50" s="251" t="s">
        <v>68</v>
      </c>
      <c r="B50" s="276"/>
      <c r="C50" s="277"/>
      <c r="D50" s="277"/>
      <c r="E50" s="277"/>
      <c r="F50" s="277"/>
      <c r="G50" s="277">
        <v>518.125</v>
      </c>
      <c r="H50" s="277"/>
      <c r="I50" s="277"/>
      <c r="J50" s="277"/>
      <c r="K50" s="278"/>
      <c r="L50" s="279">
        <f t="shared" si="13"/>
        <v>518.125</v>
      </c>
      <c r="M50" s="280">
        <f t="shared" si="14"/>
        <v>518.125</v>
      </c>
      <c r="N50" s="280">
        <f t="shared" si="12"/>
        <v>0</v>
      </c>
    </row>
    <row r="51" spans="1:14" ht="13.8" collapsed="1">
      <c r="A51" s="251" t="s">
        <v>69</v>
      </c>
      <c r="B51" s="276"/>
      <c r="C51" s="277"/>
      <c r="D51" s="277"/>
      <c r="E51" s="277"/>
      <c r="F51" s="277"/>
      <c r="G51" s="277">
        <v>144</v>
      </c>
      <c r="H51" s="277"/>
      <c r="I51" s="277"/>
      <c r="J51" s="277"/>
      <c r="K51" s="278"/>
      <c r="L51" s="279">
        <f t="shared" si="13"/>
        <v>144</v>
      </c>
      <c r="M51" s="280">
        <f t="shared" si="14"/>
        <v>144</v>
      </c>
      <c r="N51" s="280">
        <f t="shared" si="12"/>
        <v>0</v>
      </c>
    </row>
    <row r="52" spans="1:14" ht="27.6" hidden="1" outlineLevel="1">
      <c r="A52" s="251" t="s">
        <v>70</v>
      </c>
      <c r="B52" s="276"/>
      <c r="C52" s="277"/>
      <c r="D52" s="277"/>
      <c r="E52" s="277"/>
      <c r="F52" s="277"/>
      <c r="G52" s="277"/>
      <c r="H52" s="277"/>
      <c r="I52" s="277"/>
      <c r="J52" s="277"/>
      <c r="K52" s="278"/>
      <c r="L52" s="279">
        <f t="shared" si="13"/>
        <v>0</v>
      </c>
      <c r="M52" s="280">
        <f t="shared" si="14"/>
        <v>0</v>
      </c>
      <c r="N52" s="280">
        <f t="shared" si="12"/>
        <v>0</v>
      </c>
    </row>
    <row r="53" spans="1:14" ht="27.6" collapsed="1">
      <c r="A53" s="251" t="s">
        <v>216</v>
      </c>
      <c r="B53" s="276"/>
      <c r="C53" s="277"/>
      <c r="D53" s="277"/>
      <c r="E53" s="277"/>
      <c r="F53" s="277"/>
      <c r="G53" s="277"/>
      <c r="H53" s="277"/>
      <c r="I53" s="277">
        <v>110</v>
      </c>
      <c r="J53" s="277"/>
      <c r="K53" s="278"/>
      <c r="L53" s="279">
        <f t="shared" si="13"/>
        <v>110</v>
      </c>
      <c r="M53" s="280">
        <f t="shared" si="14"/>
        <v>110</v>
      </c>
      <c r="N53" s="280">
        <f t="shared" si="12"/>
        <v>0</v>
      </c>
    </row>
    <row r="54" spans="1:14" ht="13.8" hidden="1" outlineLevel="1">
      <c r="A54" s="251" t="s">
        <v>72</v>
      </c>
      <c r="B54" s="276"/>
      <c r="C54" s="277"/>
      <c r="D54" s="277"/>
      <c r="E54" s="277"/>
      <c r="F54" s="277"/>
      <c r="G54" s="277"/>
      <c r="H54" s="277"/>
      <c r="I54" s="277"/>
      <c r="J54" s="277"/>
      <c r="K54" s="278"/>
      <c r="L54" s="279">
        <f t="shared" si="13"/>
        <v>0</v>
      </c>
      <c r="M54" s="280">
        <f t="shared" si="14"/>
        <v>0</v>
      </c>
      <c r="N54" s="280">
        <f t="shared" si="12"/>
        <v>0</v>
      </c>
    </row>
    <row r="55" spans="1:14" ht="13.8" hidden="1" outlineLevel="1">
      <c r="A55" s="251" t="s">
        <v>73</v>
      </c>
      <c r="B55" s="276"/>
      <c r="C55" s="277"/>
      <c r="D55" s="277"/>
      <c r="E55" s="277"/>
      <c r="F55" s="277"/>
      <c r="G55" s="277"/>
      <c r="H55" s="277"/>
      <c r="I55" s="277"/>
      <c r="J55" s="277"/>
      <c r="K55" s="278"/>
      <c r="L55" s="279">
        <f t="shared" si="13"/>
        <v>0</v>
      </c>
      <c r="M55" s="280">
        <f t="shared" si="14"/>
        <v>0</v>
      </c>
      <c r="N55" s="280">
        <f t="shared" si="12"/>
        <v>0</v>
      </c>
    </row>
    <row r="56" spans="1:14" ht="13.8">
      <c r="A56" s="251" t="s">
        <v>217</v>
      </c>
      <c r="B56" s="276"/>
      <c r="C56" s="277">
        <v>2652.9110000000001</v>
      </c>
      <c r="D56" s="277">
        <v>67.150000000000006</v>
      </c>
      <c r="E56" s="277">
        <v>39.526000000000003</v>
      </c>
      <c r="F56" s="277"/>
      <c r="G56" s="277"/>
      <c r="H56" s="277"/>
      <c r="I56" s="277"/>
      <c r="J56" s="277"/>
      <c r="K56" s="278"/>
      <c r="L56" s="279">
        <f t="shared" si="13"/>
        <v>2759.587</v>
      </c>
      <c r="M56" s="280">
        <f t="shared" si="14"/>
        <v>2759.587</v>
      </c>
      <c r="N56" s="280">
        <f t="shared" si="12"/>
        <v>0</v>
      </c>
    </row>
    <row r="57" spans="1:14" ht="41.4">
      <c r="A57" s="251" t="s">
        <v>75</v>
      </c>
      <c r="B57" s="276">
        <f>(1490770+349080+119896+55986+427873+303124+132518)/1000</f>
        <v>2879.2469999999998</v>
      </c>
      <c r="C57" s="277"/>
      <c r="D57" s="277"/>
      <c r="E57" s="277"/>
      <c r="F57" s="277"/>
      <c r="G57" s="277"/>
      <c r="H57" s="277"/>
      <c r="I57" s="277"/>
      <c r="J57" s="277"/>
      <c r="K57" s="278"/>
      <c r="L57" s="279">
        <f t="shared" si="13"/>
        <v>2879.2469999999998</v>
      </c>
      <c r="M57" s="280">
        <f t="shared" si="14"/>
        <v>2879.2469999999998</v>
      </c>
      <c r="N57" s="280">
        <f t="shared" si="12"/>
        <v>0</v>
      </c>
    </row>
    <row r="58" spans="1:14" ht="13.8">
      <c r="A58" s="251" t="s">
        <v>76</v>
      </c>
      <c r="B58" s="276"/>
      <c r="C58" s="277">
        <v>6.56</v>
      </c>
      <c r="D58" s="277"/>
      <c r="E58" s="277"/>
      <c r="F58" s="277"/>
      <c r="G58" s="277"/>
      <c r="H58" s="277"/>
      <c r="I58" s="277"/>
      <c r="J58" s="277"/>
      <c r="K58" s="278"/>
      <c r="L58" s="279">
        <f t="shared" si="13"/>
        <v>6.56</v>
      </c>
      <c r="M58" s="280">
        <f t="shared" si="14"/>
        <v>6.56</v>
      </c>
      <c r="N58" s="280">
        <f t="shared" si="12"/>
        <v>0</v>
      </c>
    </row>
    <row r="59" spans="1:14" ht="13.8">
      <c r="A59" s="253" t="s">
        <v>77</v>
      </c>
      <c r="B59" s="279" t="e">
        <f t="shared" ref="B59:M59" si="15">SUM(B13:B58)</f>
        <v>#REF!</v>
      </c>
      <c r="C59" s="279" t="e">
        <f t="shared" si="15"/>
        <v>#REF!</v>
      </c>
      <c r="D59" s="279" t="e">
        <f t="shared" si="15"/>
        <v>#REF!</v>
      </c>
      <c r="E59" s="279" t="e">
        <f t="shared" si="15"/>
        <v>#REF!</v>
      </c>
      <c r="F59" s="279" t="e">
        <f t="shared" si="15"/>
        <v>#REF!</v>
      </c>
      <c r="G59" s="279" t="e">
        <f t="shared" si="15"/>
        <v>#REF!</v>
      </c>
      <c r="H59" s="279" t="e">
        <f t="shared" si="15"/>
        <v>#REF!</v>
      </c>
      <c r="I59" s="279">
        <f t="shared" si="15"/>
        <v>414.73299999999995</v>
      </c>
      <c r="J59" s="279">
        <f t="shared" si="15"/>
        <v>0</v>
      </c>
      <c r="K59" s="279">
        <f t="shared" si="15"/>
        <v>0</v>
      </c>
      <c r="L59" s="279" t="e">
        <f t="shared" si="15"/>
        <v>#REF!</v>
      </c>
      <c r="M59" s="293" t="e">
        <f t="shared" si="15"/>
        <v>#REF!</v>
      </c>
      <c r="N59" s="280" t="e">
        <f t="shared" si="12"/>
        <v>#REF!</v>
      </c>
    </row>
    <row r="60" spans="1:14" ht="13.2">
      <c r="A60" s="324" t="s">
        <v>78</v>
      </c>
      <c r="B60" s="325"/>
      <c r="C60" s="325"/>
      <c r="D60" s="325"/>
      <c r="E60" s="325"/>
      <c r="F60" s="325"/>
      <c r="G60" s="325"/>
      <c r="H60" s="325"/>
      <c r="I60" s="325"/>
      <c r="J60" s="325"/>
      <c r="K60" s="325"/>
      <c r="L60" s="326"/>
      <c r="M60" s="275"/>
      <c r="N60" s="275"/>
    </row>
    <row r="61" spans="1:14" ht="27.6">
      <c r="A61" s="254" t="s">
        <v>79</v>
      </c>
      <c r="B61" s="277" t="e">
        <f>#REF!</f>
        <v>#REF!</v>
      </c>
      <c r="C61" s="277" t="e">
        <f>#REF!</f>
        <v>#REF!</v>
      </c>
      <c r="D61" s="277" t="e">
        <f>#REF!</f>
        <v>#REF!</v>
      </c>
      <c r="E61" s="277" t="e">
        <f>#REF!</f>
        <v>#REF!</v>
      </c>
      <c r="F61" s="277" t="e">
        <f>#REF!</f>
        <v>#REF!</v>
      </c>
      <c r="G61" s="277" t="e">
        <f>#REF!</f>
        <v>#REF!</v>
      </c>
      <c r="H61" s="277" t="e">
        <f>#REF!</f>
        <v>#REF!</v>
      </c>
      <c r="I61" s="277" t="e">
        <f>#REF!</f>
        <v>#REF!</v>
      </c>
      <c r="J61" s="277" t="e">
        <f>#REF!</f>
        <v>#REF!</v>
      </c>
      <c r="K61" s="278"/>
      <c r="L61" s="279" t="e">
        <f t="shared" ref="L61:L62" si="16">SUM(B61:J61)</f>
        <v>#REF!</v>
      </c>
      <c r="M61" s="280" t="e">
        <f t="shared" ref="M61:M62" si="17">J61+I61+H61+G61+F61+E61+D61+C61+B61</f>
        <v>#REF!</v>
      </c>
      <c r="N61" s="280" t="e">
        <f t="shared" ref="N61:N62" si="18">M61-L61</f>
        <v>#REF!</v>
      </c>
    </row>
    <row r="62" spans="1:14" ht="13.8">
      <c r="A62" s="253" t="s">
        <v>80</v>
      </c>
      <c r="B62" s="279" t="e">
        <f t="shared" ref="B62:J62" si="19">B61</f>
        <v>#REF!</v>
      </c>
      <c r="C62" s="279" t="e">
        <f t="shared" si="19"/>
        <v>#REF!</v>
      </c>
      <c r="D62" s="279" t="e">
        <f t="shared" si="19"/>
        <v>#REF!</v>
      </c>
      <c r="E62" s="279" t="e">
        <f t="shared" si="19"/>
        <v>#REF!</v>
      </c>
      <c r="F62" s="279" t="e">
        <f t="shared" si="19"/>
        <v>#REF!</v>
      </c>
      <c r="G62" s="279" t="e">
        <f t="shared" si="19"/>
        <v>#REF!</v>
      </c>
      <c r="H62" s="279" t="e">
        <f t="shared" si="19"/>
        <v>#REF!</v>
      </c>
      <c r="I62" s="279" t="e">
        <f t="shared" si="19"/>
        <v>#REF!</v>
      </c>
      <c r="J62" s="279" t="e">
        <f t="shared" si="19"/>
        <v>#REF!</v>
      </c>
      <c r="K62" s="279"/>
      <c r="L62" s="279" t="e">
        <f t="shared" si="16"/>
        <v>#REF!</v>
      </c>
      <c r="M62" s="280" t="e">
        <f t="shared" si="17"/>
        <v>#REF!</v>
      </c>
      <c r="N62" s="280" t="e">
        <f t="shared" si="18"/>
        <v>#REF!</v>
      </c>
    </row>
    <row r="63" spans="1:14" ht="13.2">
      <c r="A63" s="324" t="s">
        <v>81</v>
      </c>
      <c r="B63" s="325"/>
      <c r="C63" s="325"/>
      <c r="D63" s="325"/>
      <c r="E63" s="325"/>
      <c r="F63" s="325"/>
      <c r="G63" s="325"/>
      <c r="H63" s="325"/>
      <c r="I63" s="325"/>
      <c r="J63" s="325"/>
      <c r="K63" s="325"/>
      <c r="L63" s="326"/>
      <c r="M63" s="275"/>
      <c r="N63" s="275"/>
    </row>
    <row r="64" spans="1:14" ht="27.6">
      <c r="A64" s="254" t="s">
        <v>82</v>
      </c>
      <c r="B64" s="277"/>
      <c r="C64" s="277" t="e">
        <f>#REF!/1000+#REF!/1000</f>
        <v>#REF!</v>
      </c>
      <c r="D64" s="277" t="e">
        <f>#REF!/1000</f>
        <v>#REF!</v>
      </c>
      <c r="E64" s="277" t="e">
        <f>#REF!/1000</f>
        <v>#REF!</v>
      </c>
      <c r="F64" s="277"/>
      <c r="G64" s="277"/>
      <c r="H64" s="277"/>
      <c r="I64" s="277"/>
      <c r="J64" s="277"/>
      <c r="K64" s="278"/>
      <c r="L64" s="279" t="e">
        <f t="shared" ref="L64:L65" si="20">SUM(B64:J64)</f>
        <v>#REF!</v>
      </c>
      <c r="M64" s="280" t="e">
        <f t="shared" ref="M64:M65" si="21">J64+I64+H64+G64+F64+E64+D64+C64+B64</f>
        <v>#REF!</v>
      </c>
      <c r="N64" s="280" t="e">
        <f t="shared" ref="N64:N65" si="22">M64-L64</f>
        <v>#REF!</v>
      </c>
    </row>
    <row r="65" spans="1:14" ht="13.8">
      <c r="A65" s="253" t="s">
        <v>83</v>
      </c>
      <c r="B65" s="279">
        <f t="shared" ref="B65:J65" si="23">B64</f>
        <v>0</v>
      </c>
      <c r="C65" s="279" t="e">
        <f t="shared" si="23"/>
        <v>#REF!</v>
      </c>
      <c r="D65" s="279" t="e">
        <f t="shared" si="23"/>
        <v>#REF!</v>
      </c>
      <c r="E65" s="279" t="e">
        <f t="shared" si="23"/>
        <v>#REF!</v>
      </c>
      <c r="F65" s="279">
        <f t="shared" si="23"/>
        <v>0</v>
      </c>
      <c r="G65" s="279">
        <f t="shared" si="23"/>
        <v>0</v>
      </c>
      <c r="H65" s="279">
        <f t="shared" si="23"/>
        <v>0</v>
      </c>
      <c r="I65" s="279">
        <f t="shared" si="23"/>
        <v>0</v>
      </c>
      <c r="J65" s="279">
        <f t="shared" si="23"/>
        <v>0</v>
      </c>
      <c r="K65" s="279"/>
      <c r="L65" s="279" t="e">
        <f t="shared" si="20"/>
        <v>#REF!</v>
      </c>
      <c r="M65" s="280" t="e">
        <f t="shared" si="21"/>
        <v>#REF!</v>
      </c>
      <c r="N65" s="280" t="e">
        <f t="shared" si="22"/>
        <v>#REF!</v>
      </c>
    </row>
    <row r="66" spans="1:14" ht="13.2">
      <c r="A66" s="324" t="s">
        <v>84</v>
      </c>
      <c r="B66" s="325"/>
      <c r="C66" s="325"/>
      <c r="D66" s="325"/>
      <c r="E66" s="325"/>
      <c r="F66" s="325"/>
      <c r="G66" s="325"/>
      <c r="H66" s="325"/>
      <c r="I66" s="325"/>
      <c r="J66" s="325"/>
      <c r="K66" s="325"/>
      <c r="L66" s="326"/>
      <c r="M66" s="275"/>
      <c r="N66" s="275"/>
    </row>
    <row r="67" spans="1:14" ht="27.6">
      <c r="A67" s="255" t="s">
        <v>85</v>
      </c>
      <c r="B67" s="277">
        <v>19716.263999999999</v>
      </c>
      <c r="C67" s="277"/>
      <c r="D67" s="277"/>
      <c r="E67" s="277"/>
      <c r="F67" s="277"/>
      <c r="G67" s="277"/>
      <c r="H67" s="277"/>
      <c r="I67" s="277"/>
      <c r="J67" s="277"/>
      <c r="K67" s="278"/>
      <c r="L67" s="279">
        <f t="shared" ref="L67:L152" si="24">SUM(B67:J67)</f>
        <v>19716.263999999999</v>
      </c>
      <c r="M67" s="280">
        <f t="shared" ref="M67:M153" si="25">J67+I67+H67+G67+F67+E67+D67+C67+B67</f>
        <v>19716.263999999999</v>
      </c>
      <c r="N67" s="280">
        <f t="shared" ref="N67:N153" si="26">M67-L67</f>
        <v>0</v>
      </c>
    </row>
    <row r="68" spans="1:14" ht="27.75" customHeight="1">
      <c r="A68" s="255" t="s">
        <v>86</v>
      </c>
      <c r="B68" s="277">
        <f>(1*8*1)+(15*7*1)+(21*6*1)</f>
        <v>239</v>
      </c>
      <c r="C68" s="277">
        <f>1*8*1</f>
        <v>8</v>
      </c>
      <c r="D68" s="277">
        <f>2*7*1</f>
        <v>14</v>
      </c>
      <c r="E68" s="277">
        <f>1*7*1</f>
        <v>7</v>
      </c>
      <c r="F68" s="277"/>
      <c r="G68" s="277">
        <f>1*2*1</f>
        <v>2</v>
      </c>
      <c r="H68" s="277"/>
      <c r="I68" s="277"/>
      <c r="J68" s="277"/>
      <c r="K68" s="278"/>
      <c r="L68" s="279">
        <f t="shared" si="24"/>
        <v>270</v>
      </c>
      <c r="M68" s="280">
        <f t="shared" si="25"/>
        <v>270</v>
      </c>
      <c r="N68" s="280">
        <f t="shared" si="26"/>
        <v>0</v>
      </c>
    </row>
    <row r="69" spans="1:14" ht="27.6">
      <c r="A69" s="255" t="s">
        <v>87</v>
      </c>
      <c r="B69" s="277" t="e">
        <f>дислокація!#REF!/1000</f>
        <v>#REF!</v>
      </c>
      <c r="C69" s="277" t="e">
        <f>6+(дислокація!#REF!/1000)</f>
        <v>#REF!</v>
      </c>
      <c r="D69" s="277" t="e">
        <f>дислокація!#REF!/1000</f>
        <v>#REF!</v>
      </c>
      <c r="E69" s="277" t="e">
        <f>дислокація!#REF!/1000</f>
        <v>#REF!</v>
      </c>
      <c r="F69" s="277" t="e">
        <f>дислокація!#REF!/1000</f>
        <v>#REF!</v>
      </c>
      <c r="G69" s="277" t="e">
        <f>дислокація!#REF!/1000</f>
        <v>#REF!</v>
      </c>
      <c r="H69" s="277" t="e">
        <f>дислокація!#REF!/1000</f>
        <v>#REF!</v>
      </c>
      <c r="I69" s="277">
        <v>2</v>
      </c>
      <c r="J69" s="277"/>
      <c r="K69" s="278"/>
      <c r="L69" s="279" t="e">
        <f t="shared" si="24"/>
        <v>#REF!</v>
      </c>
      <c r="M69" s="280" t="e">
        <f t="shared" si="25"/>
        <v>#REF!</v>
      </c>
      <c r="N69" s="280" t="e">
        <f t="shared" si="26"/>
        <v>#REF!</v>
      </c>
    </row>
    <row r="70" spans="1:14" ht="27.6">
      <c r="A70" s="254" t="s">
        <v>88</v>
      </c>
      <c r="B70" s="277">
        <v>92</v>
      </c>
      <c r="C70" s="277"/>
      <c r="D70" s="277"/>
      <c r="E70" s="277"/>
      <c r="F70" s="277"/>
      <c r="G70" s="281">
        <v>23</v>
      </c>
      <c r="H70" s="277"/>
      <c r="I70" s="277"/>
      <c r="J70" s="277"/>
      <c r="K70" s="278"/>
      <c r="L70" s="279">
        <f t="shared" si="24"/>
        <v>115</v>
      </c>
      <c r="M70" s="280">
        <f t="shared" si="25"/>
        <v>115</v>
      </c>
      <c r="N70" s="280">
        <f t="shared" si="26"/>
        <v>0</v>
      </c>
    </row>
    <row r="71" spans="1:14" ht="27.6">
      <c r="A71" s="254" t="s">
        <v>89</v>
      </c>
      <c r="B71" s="277"/>
      <c r="C71" s="277">
        <f>(2200*90)/1000</f>
        <v>198</v>
      </c>
      <c r="D71" s="277"/>
      <c r="E71" s="277"/>
      <c r="F71" s="277"/>
      <c r="G71" s="277">
        <f>101.7+36.9+28.8+53.1</f>
        <v>220.5</v>
      </c>
      <c r="H71" s="277"/>
      <c r="I71" s="277"/>
      <c r="J71" s="277"/>
      <c r="K71" s="278"/>
      <c r="L71" s="279">
        <f t="shared" si="24"/>
        <v>418.5</v>
      </c>
      <c r="M71" s="280">
        <f t="shared" si="25"/>
        <v>418.5</v>
      </c>
      <c r="N71" s="280">
        <f t="shared" si="26"/>
        <v>0</v>
      </c>
    </row>
    <row r="72" spans="1:14" ht="27.6">
      <c r="A72" s="254" t="s">
        <v>90</v>
      </c>
      <c r="B72" s="277"/>
      <c r="C72" s="277">
        <v>3.6</v>
      </c>
      <c r="D72" s="277"/>
      <c r="E72" s="277"/>
      <c r="F72" s="277"/>
      <c r="G72" s="277"/>
      <c r="H72" s="277"/>
      <c r="I72" s="277">
        <v>8</v>
      </c>
      <c r="J72" s="277"/>
      <c r="K72" s="278"/>
      <c r="L72" s="279">
        <f t="shared" si="24"/>
        <v>11.6</v>
      </c>
      <c r="M72" s="280">
        <f t="shared" si="25"/>
        <v>11.6</v>
      </c>
      <c r="N72" s="280">
        <f t="shared" si="26"/>
        <v>0</v>
      </c>
    </row>
    <row r="73" spans="1:14" ht="27.6">
      <c r="A73" s="254" t="s">
        <v>91</v>
      </c>
      <c r="B73" s="277"/>
      <c r="C73" s="277">
        <f>27</f>
        <v>27</v>
      </c>
      <c r="D73" s="277"/>
      <c r="E73" s="277"/>
      <c r="F73" s="277"/>
      <c r="G73" s="277"/>
      <c r="H73" s="277">
        <v>149.24</v>
      </c>
      <c r="I73" s="277">
        <v>30</v>
      </c>
      <c r="J73" s="277"/>
      <c r="K73" s="278"/>
      <c r="L73" s="279">
        <f t="shared" si="24"/>
        <v>206.24</v>
      </c>
      <c r="M73" s="280">
        <f t="shared" si="25"/>
        <v>206.24</v>
      </c>
      <c r="N73" s="280">
        <f t="shared" si="26"/>
        <v>0</v>
      </c>
    </row>
    <row r="74" spans="1:14" ht="27.6">
      <c r="A74" s="254" t="s">
        <v>92</v>
      </c>
      <c r="B74" s="277"/>
      <c r="C74" s="277">
        <f>45</f>
        <v>45</v>
      </c>
      <c r="D74" s="277"/>
      <c r="E74" s="277"/>
      <c r="F74" s="277"/>
      <c r="G74" s="277"/>
      <c r="H74" s="277">
        <v>1183.73</v>
      </c>
      <c r="I74" s="277">
        <v>35.799999999999997</v>
      </c>
      <c r="J74" s="277"/>
      <c r="K74" s="278"/>
      <c r="L74" s="279">
        <f t="shared" si="24"/>
        <v>1264.53</v>
      </c>
      <c r="M74" s="280">
        <f t="shared" si="25"/>
        <v>1264.53</v>
      </c>
      <c r="N74" s="280">
        <f t="shared" si="26"/>
        <v>0</v>
      </c>
    </row>
    <row r="75" spans="1:14" ht="13.8">
      <c r="A75" s="254" t="s">
        <v>93</v>
      </c>
      <c r="B75" s="277"/>
      <c r="C75" s="277"/>
      <c r="D75" s="277"/>
      <c r="E75" s="277"/>
      <c r="F75" s="277"/>
      <c r="G75" s="277"/>
      <c r="H75" s="277">
        <v>316.94</v>
      </c>
      <c r="I75" s="277"/>
      <c r="J75" s="277"/>
      <c r="K75" s="278"/>
      <c r="L75" s="279">
        <f t="shared" si="24"/>
        <v>316.94</v>
      </c>
      <c r="M75" s="280">
        <f t="shared" si="25"/>
        <v>316.94</v>
      </c>
      <c r="N75" s="280">
        <f t="shared" si="26"/>
        <v>0</v>
      </c>
    </row>
    <row r="76" spans="1:14" ht="13.8">
      <c r="A76" s="254" t="s">
        <v>94</v>
      </c>
      <c r="B76" s="277"/>
      <c r="C76" s="277"/>
      <c r="D76" s="277"/>
      <c r="E76" s="277"/>
      <c r="F76" s="277"/>
      <c r="G76" s="277"/>
      <c r="H76" s="277">
        <v>12</v>
      </c>
      <c r="I76" s="277"/>
      <c r="J76" s="277"/>
      <c r="K76" s="278"/>
      <c r="L76" s="279">
        <f t="shared" si="24"/>
        <v>12</v>
      </c>
      <c r="M76" s="280">
        <f t="shared" si="25"/>
        <v>12</v>
      </c>
      <c r="N76" s="280">
        <f t="shared" si="26"/>
        <v>0</v>
      </c>
    </row>
    <row r="77" spans="1:14" ht="13.8">
      <c r="A77" s="254" t="s">
        <v>95</v>
      </c>
      <c r="B77" s="277">
        <v>692.85</v>
      </c>
      <c r="C77" s="277">
        <v>91.4</v>
      </c>
      <c r="D77" s="277">
        <v>38.5</v>
      </c>
      <c r="E77" s="277">
        <v>19.25</v>
      </c>
      <c r="F77" s="277"/>
      <c r="G77" s="277"/>
      <c r="H77" s="277">
        <v>100.95</v>
      </c>
      <c r="I77" s="277"/>
      <c r="J77" s="277"/>
      <c r="K77" s="278"/>
      <c r="L77" s="279">
        <f t="shared" si="24"/>
        <v>942.95</v>
      </c>
      <c r="M77" s="280">
        <f t="shared" si="25"/>
        <v>942.95</v>
      </c>
      <c r="N77" s="280">
        <f t="shared" si="26"/>
        <v>0</v>
      </c>
    </row>
    <row r="78" spans="1:14" ht="27.6">
      <c r="A78" s="254" t="s">
        <v>96</v>
      </c>
      <c r="B78" s="277"/>
      <c r="C78" s="277"/>
      <c r="D78" s="277"/>
      <c r="E78" s="277"/>
      <c r="F78" s="277"/>
      <c r="G78" s="277"/>
      <c r="H78" s="277">
        <v>118.56</v>
      </c>
      <c r="I78" s="277">
        <v>47.3</v>
      </c>
      <c r="J78" s="277"/>
      <c r="K78" s="278"/>
      <c r="L78" s="279">
        <f t="shared" si="24"/>
        <v>165.86</v>
      </c>
      <c r="M78" s="280">
        <f t="shared" si="25"/>
        <v>165.86</v>
      </c>
      <c r="N78" s="280">
        <f t="shared" si="26"/>
        <v>0</v>
      </c>
    </row>
    <row r="79" spans="1:14" ht="27.6" outlineLevel="1">
      <c r="A79" s="254" t="s">
        <v>97</v>
      </c>
      <c r="B79" s="277"/>
      <c r="C79" s="277"/>
      <c r="D79" s="277"/>
      <c r="E79" s="277"/>
      <c r="F79" s="277"/>
      <c r="G79" s="277"/>
      <c r="H79" s="277"/>
      <c r="I79" s="277"/>
      <c r="J79" s="277"/>
      <c r="K79" s="278"/>
      <c r="L79" s="279">
        <f t="shared" si="24"/>
        <v>0</v>
      </c>
      <c r="M79" s="280">
        <f t="shared" si="25"/>
        <v>0</v>
      </c>
      <c r="N79" s="280">
        <f t="shared" si="26"/>
        <v>0</v>
      </c>
    </row>
    <row r="80" spans="1:14" ht="82.8">
      <c r="A80" s="255" t="s">
        <v>98</v>
      </c>
      <c r="B80" s="277">
        <f>32*25.098</f>
        <v>803.13599999999997</v>
      </c>
      <c r="C80" s="277">
        <f>14*25.098</f>
        <v>351.37199999999996</v>
      </c>
      <c r="D80" s="277">
        <f>3*25.098</f>
        <v>75.293999999999997</v>
      </c>
      <c r="E80" s="277">
        <f>1*25.098</f>
        <v>25.097999999999999</v>
      </c>
      <c r="F80" s="277"/>
      <c r="G80" s="277">
        <f>1*25.098</f>
        <v>25.097999999999999</v>
      </c>
      <c r="H80" s="277"/>
      <c r="I80" s="277"/>
      <c r="J80" s="277"/>
      <c r="K80" s="278"/>
      <c r="L80" s="279">
        <f t="shared" si="24"/>
        <v>1279.9979999999998</v>
      </c>
      <c r="M80" s="280">
        <f t="shared" si="25"/>
        <v>1279.998</v>
      </c>
      <c r="N80" s="280">
        <f t="shared" si="26"/>
        <v>0</v>
      </c>
    </row>
    <row r="81" spans="1:14" ht="41.4">
      <c r="A81" s="254" t="s">
        <v>99</v>
      </c>
      <c r="B81" s="282">
        <f>(240.5+140)*1.08</f>
        <v>410.94000000000005</v>
      </c>
      <c r="C81" s="282">
        <f>(1800.5+771.5+1550+2300.05+1950)*1.08</f>
        <v>9041.8140000000003</v>
      </c>
      <c r="D81" s="282"/>
      <c r="E81" s="282">
        <f>2500*1.08</f>
        <v>2700</v>
      </c>
      <c r="F81" s="282"/>
      <c r="G81" s="282"/>
      <c r="H81" s="282"/>
      <c r="I81" s="282"/>
      <c r="J81" s="277"/>
      <c r="K81" s="278"/>
      <c r="L81" s="279">
        <f t="shared" si="24"/>
        <v>12152.754000000001</v>
      </c>
      <c r="M81" s="280">
        <f t="shared" si="25"/>
        <v>12152.754000000001</v>
      </c>
      <c r="N81" s="280">
        <f t="shared" si="26"/>
        <v>0</v>
      </c>
    </row>
    <row r="82" spans="1:14" ht="41.4">
      <c r="A82" s="254" t="s">
        <v>100</v>
      </c>
      <c r="B82" s="282">
        <f>684.479</f>
        <v>684.47900000000004</v>
      </c>
      <c r="C82" s="282"/>
      <c r="D82" s="282"/>
      <c r="E82" s="282"/>
      <c r="F82" s="282"/>
      <c r="G82" s="282"/>
      <c r="H82" s="282"/>
      <c r="I82" s="282"/>
      <c r="J82" s="277"/>
      <c r="K82" s="278"/>
      <c r="L82" s="279">
        <f t="shared" si="24"/>
        <v>684.47900000000004</v>
      </c>
      <c r="M82" s="280">
        <f t="shared" si="25"/>
        <v>684.47900000000004</v>
      </c>
      <c r="N82" s="280">
        <f t="shared" si="26"/>
        <v>0</v>
      </c>
    </row>
    <row r="83" spans="1:14" ht="27.6">
      <c r="A83" s="254" t="s">
        <v>101</v>
      </c>
      <c r="B83" s="282">
        <f>1*100</f>
        <v>100</v>
      </c>
      <c r="C83" s="282">
        <f>3*100</f>
        <v>300</v>
      </c>
      <c r="D83" s="282"/>
      <c r="E83" s="282"/>
      <c r="F83" s="282"/>
      <c r="G83" s="282"/>
      <c r="H83" s="282"/>
      <c r="I83" s="282"/>
      <c r="J83" s="277"/>
      <c r="K83" s="278"/>
      <c r="L83" s="279">
        <f t="shared" si="24"/>
        <v>400</v>
      </c>
      <c r="M83" s="280">
        <f t="shared" si="25"/>
        <v>400</v>
      </c>
      <c r="N83" s="280">
        <f t="shared" si="26"/>
        <v>0</v>
      </c>
    </row>
    <row r="84" spans="1:14" ht="27.6">
      <c r="A84" s="254" t="s">
        <v>102</v>
      </c>
      <c r="B84" s="282"/>
      <c r="C84" s="282">
        <v>101.5</v>
      </c>
      <c r="D84" s="282"/>
      <c r="E84" s="282"/>
      <c r="F84" s="282"/>
      <c r="G84" s="282"/>
      <c r="H84" s="282"/>
      <c r="I84" s="282"/>
      <c r="J84" s="277"/>
      <c r="K84" s="278"/>
      <c r="L84" s="279">
        <f t="shared" si="24"/>
        <v>101.5</v>
      </c>
      <c r="M84" s="280">
        <f t="shared" si="25"/>
        <v>101.5</v>
      </c>
      <c r="N84" s="280">
        <f t="shared" si="26"/>
        <v>0</v>
      </c>
    </row>
    <row r="85" spans="1:14" ht="41.4">
      <c r="A85" s="254" t="s">
        <v>218</v>
      </c>
      <c r="B85" s="283">
        <v>657.79</v>
      </c>
      <c r="C85" s="284">
        <v>1345.848</v>
      </c>
      <c r="D85" s="284">
        <v>79.281999999999996</v>
      </c>
      <c r="E85" s="284">
        <v>26.463000000000001</v>
      </c>
      <c r="F85" s="284">
        <v>8.8230000000000004</v>
      </c>
      <c r="G85" s="284">
        <v>61.872</v>
      </c>
      <c r="H85" s="284">
        <v>157.80699999999999</v>
      </c>
      <c r="I85" s="284">
        <v>48.781999999999996</v>
      </c>
      <c r="J85" s="277"/>
      <c r="K85" s="278"/>
      <c r="L85" s="279">
        <f t="shared" si="24"/>
        <v>2386.6669999999999</v>
      </c>
      <c r="M85" s="280">
        <f t="shared" si="25"/>
        <v>2386.6669999999999</v>
      </c>
      <c r="N85" s="280">
        <f t="shared" si="26"/>
        <v>0</v>
      </c>
    </row>
    <row r="86" spans="1:14" ht="27.6">
      <c r="A86" s="255" t="s">
        <v>104</v>
      </c>
      <c r="B86" s="283">
        <v>3.9</v>
      </c>
      <c r="C86" s="284">
        <v>6.5</v>
      </c>
      <c r="D86" s="284">
        <v>1.82</v>
      </c>
      <c r="E86" s="284">
        <v>1.3</v>
      </c>
      <c r="F86" s="284">
        <v>0.65</v>
      </c>
      <c r="G86" s="284">
        <v>1.82</v>
      </c>
      <c r="H86" s="284">
        <v>1.3</v>
      </c>
      <c r="I86" s="284"/>
      <c r="J86" s="284">
        <v>0.2</v>
      </c>
      <c r="K86" s="278"/>
      <c r="L86" s="279">
        <f t="shared" si="24"/>
        <v>17.490000000000002</v>
      </c>
      <c r="M86" s="280">
        <f t="shared" si="25"/>
        <v>17.489999999999998</v>
      </c>
      <c r="N86" s="280">
        <f t="shared" si="26"/>
        <v>0</v>
      </c>
    </row>
    <row r="87" spans="1:14" ht="27.6">
      <c r="A87" s="255" t="s">
        <v>105</v>
      </c>
      <c r="B87" s="283">
        <v>895.75</v>
      </c>
      <c r="C87" s="284">
        <f>24+752.27</f>
        <v>776.27</v>
      </c>
      <c r="D87" s="284">
        <v>65.650000000000006</v>
      </c>
      <c r="E87" s="284">
        <v>55.25</v>
      </c>
      <c r="F87" s="284">
        <v>6.5</v>
      </c>
      <c r="G87" s="284">
        <v>50.05</v>
      </c>
      <c r="H87" s="284"/>
      <c r="I87" s="277">
        <v>36</v>
      </c>
      <c r="J87" s="277"/>
      <c r="K87" s="278"/>
      <c r="L87" s="279">
        <f t="shared" si="24"/>
        <v>1885.47</v>
      </c>
      <c r="M87" s="280">
        <f t="shared" si="25"/>
        <v>1885.47</v>
      </c>
      <c r="N87" s="280">
        <f t="shared" si="26"/>
        <v>0</v>
      </c>
    </row>
    <row r="88" spans="1:14" ht="82.8">
      <c r="A88" s="255" t="s">
        <v>106</v>
      </c>
      <c r="B88" s="277">
        <f>39*0.1*12</f>
        <v>46.800000000000004</v>
      </c>
      <c r="C88" s="277">
        <f>(24+4+1+1)*0.1*12+9+9</f>
        <v>54</v>
      </c>
      <c r="D88" s="277">
        <f>3*0.1*12</f>
        <v>3.6000000000000005</v>
      </c>
      <c r="E88" s="277">
        <f t="shared" ref="E88:F88" si="27">1*0.1*12</f>
        <v>1.2000000000000002</v>
      </c>
      <c r="F88" s="277">
        <f t="shared" si="27"/>
        <v>1.2000000000000002</v>
      </c>
      <c r="G88" s="277">
        <f>4*0.1*12</f>
        <v>4.8000000000000007</v>
      </c>
      <c r="H88" s="277">
        <v>7.8</v>
      </c>
      <c r="I88" s="277"/>
      <c r="J88" s="277"/>
      <c r="K88" s="278"/>
      <c r="L88" s="279">
        <f t="shared" si="24"/>
        <v>119.4</v>
      </c>
      <c r="M88" s="280">
        <f t="shared" si="25"/>
        <v>119.4</v>
      </c>
      <c r="N88" s="280">
        <f t="shared" si="26"/>
        <v>0</v>
      </c>
    </row>
    <row r="89" spans="1:14" ht="27.6">
      <c r="A89" s="255" t="s">
        <v>107</v>
      </c>
      <c r="B89" s="283">
        <v>135.19999999999999</v>
      </c>
      <c r="C89" s="284">
        <v>129.68</v>
      </c>
      <c r="D89" s="284">
        <v>9.6199999999999992</v>
      </c>
      <c r="E89" s="284">
        <v>7.15</v>
      </c>
      <c r="F89" s="284"/>
      <c r="G89" s="284">
        <v>19.63</v>
      </c>
      <c r="H89" s="277"/>
      <c r="I89" s="277"/>
      <c r="J89" s="277"/>
      <c r="K89" s="278"/>
      <c r="L89" s="279">
        <f t="shared" si="24"/>
        <v>301.27999999999997</v>
      </c>
      <c r="M89" s="280">
        <f t="shared" si="25"/>
        <v>301.27999999999997</v>
      </c>
      <c r="N89" s="280">
        <f t="shared" si="26"/>
        <v>0</v>
      </c>
    </row>
    <row r="90" spans="1:14" ht="13.8">
      <c r="A90" s="255" t="s">
        <v>108</v>
      </c>
      <c r="B90" s="285">
        <v>42.51</v>
      </c>
      <c r="C90" s="282">
        <v>271.18</v>
      </c>
      <c r="D90" s="282">
        <v>20.67</v>
      </c>
      <c r="E90" s="282">
        <v>17.940000000000001</v>
      </c>
      <c r="F90" s="282"/>
      <c r="G90" s="282">
        <v>41.73</v>
      </c>
      <c r="H90" s="277"/>
      <c r="I90" s="277"/>
      <c r="J90" s="277"/>
      <c r="K90" s="278"/>
      <c r="L90" s="279">
        <f t="shared" si="24"/>
        <v>394.03000000000003</v>
      </c>
      <c r="M90" s="280">
        <f t="shared" si="25"/>
        <v>394.03</v>
      </c>
      <c r="N90" s="280">
        <f t="shared" si="26"/>
        <v>0</v>
      </c>
    </row>
    <row r="91" spans="1:14" ht="13.8">
      <c r="A91" s="255" t="s">
        <v>109</v>
      </c>
      <c r="B91" s="277">
        <v>0</v>
      </c>
      <c r="C91" s="264"/>
      <c r="D91" s="276"/>
      <c r="E91" s="277"/>
      <c r="F91" s="277"/>
      <c r="G91" s="277"/>
      <c r="H91" s="277"/>
      <c r="I91" s="277">
        <v>92.2</v>
      </c>
      <c r="J91" s="277"/>
      <c r="K91" s="278"/>
      <c r="L91" s="279">
        <f t="shared" si="24"/>
        <v>92.2</v>
      </c>
      <c r="M91" s="280">
        <f t="shared" si="25"/>
        <v>92.2</v>
      </c>
      <c r="N91" s="280">
        <f t="shared" si="26"/>
        <v>0</v>
      </c>
    </row>
    <row r="92" spans="1:14" ht="13.8">
      <c r="A92" s="255" t="s">
        <v>110</v>
      </c>
      <c r="B92" s="286">
        <v>4623</v>
      </c>
      <c r="C92" s="287">
        <v>572</v>
      </c>
      <c r="D92" s="277"/>
      <c r="E92" s="277"/>
      <c r="F92" s="277"/>
      <c r="G92" s="277">
        <v>149.5</v>
      </c>
      <c r="H92" s="277"/>
      <c r="I92" s="277"/>
      <c r="J92" s="277"/>
      <c r="K92" s="278"/>
      <c r="L92" s="279">
        <f t="shared" si="24"/>
        <v>5344.5</v>
      </c>
      <c r="M92" s="280">
        <f t="shared" si="25"/>
        <v>5344.5</v>
      </c>
      <c r="N92" s="280">
        <f t="shared" si="26"/>
        <v>0</v>
      </c>
    </row>
    <row r="93" spans="1:14" ht="41.4">
      <c r="A93" s="255" t="s">
        <v>111</v>
      </c>
      <c r="B93" s="283">
        <v>4000</v>
      </c>
      <c r="C93" s="284">
        <v>3500</v>
      </c>
      <c r="D93" s="284">
        <v>200</v>
      </c>
      <c r="E93" s="284">
        <v>200</v>
      </c>
      <c r="F93" s="284"/>
      <c r="G93" s="284">
        <v>300</v>
      </c>
      <c r="H93" s="277"/>
      <c r="I93" s="277"/>
      <c r="J93" s="277"/>
      <c r="K93" s="278"/>
      <c r="L93" s="279">
        <f t="shared" si="24"/>
        <v>8200</v>
      </c>
      <c r="M93" s="280">
        <f t="shared" si="25"/>
        <v>8200</v>
      </c>
      <c r="N93" s="280">
        <f t="shared" si="26"/>
        <v>0</v>
      </c>
    </row>
    <row r="94" spans="1:14" ht="27.6">
      <c r="A94" s="255" t="s">
        <v>112</v>
      </c>
      <c r="B94" s="277">
        <v>400</v>
      </c>
      <c r="C94" s="277">
        <v>400</v>
      </c>
      <c r="D94" s="277">
        <v>100</v>
      </c>
      <c r="E94" s="277">
        <v>70</v>
      </c>
      <c r="F94" s="277"/>
      <c r="G94" s="277"/>
      <c r="H94" s="277"/>
      <c r="I94" s="277"/>
      <c r="J94" s="277"/>
      <c r="K94" s="278"/>
      <c r="L94" s="279">
        <f t="shared" si="24"/>
        <v>970</v>
      </c>
      <c r="M94" s="280">
        <f t="shared" si="25"/>
        <v>970</v>
      </c>
      <c r="N94" s="280">
        <f t="shared" si="26"/>
        <v>0</v>
      </c>
    </row>
    <row r="95" spans="1:14" ht="41.4">
      <c r="A95" s="255" t="s">
        <v>113</v>
      </c>
      <c r="B95" s="283">
        <v>2300</v>
      </c>
      <c r="C95" s="284">
        <v>5500</v>
      </c>
      <c r="D95" s="284">
        <v>300</v>
      </c>
      <c r="E95" s="284">
        <v>100</v>
      </c>
      <c r="F95" s="284">
        <v>300</v>
      </c>
      <c r="G95" s="284">
        <v>0</v>
      </c>
      <c r="H95" s="277"/>
      <c r="I95" s="277"/>
      <c r="J95" s="277"/>
      <c r="K95" s="278"/>
      <c r="L95" s="279">
        <f t="shared" si="24"/>
        <v>8500</v>
      </c>
      <c r="M95" s="280">
        <f t="shared" si="25"/>
        <v>8500</v>
      </c>
      <c r="N95" s="280">
        <f t="shared" si="26"/>
        <v>0</v>
      </c>
    </row>
    <row r="96" spans="1:14" ht="13.8">
      <c r="A96" s="255" t="s">
        <v>114</v>
      </c>
      <c r="B96" s="283">
        <v>1800</v>
      </c>
      <c r="C96" s="284">
        <v>3000</v>
      </c>
      <c r="D96" s="284"/>
      <c r="E96" s="284">
        <v>0</v>
      </c>
      <c r="F96" s="284">
        <v>0</v>
      </c>
      <c r="G96" s="284">
        <v>3000</v>
      </c>
      <c r="H96" s="277"/>
      <c r="I96" s="277"/>
      <c r="J96" s="277"/>
      <c r="K96" s="278"/>
      <c r="L96" s="279">
        <f t="shared" si="24"/>
        <v>7800</v>
      </c>
      <c r="M96" s="280">
        <f t="shared" si="25"/>
        <v>7800</v>
      </c>
      <c r="N96" s="280">
        <f t="shared" si="26"/>
        <v>0</v>
      </c>
    </row>
    <row r="97" spans="1:14" ht="13.8">
      <c r="A97" s="255" t="s">
        <v>115</v>
      </c>
      <c r="B97" s="283">
        <v>2600</v>
      </c>
      <c r="C97" s="284">
        <v>5000</v>
      </c>
      <c r="D97" s="284">
        <v>800</v>
      </c>
      <c r="E97" s="284">
        <v>500</v>
      </c>
      <c r="F97" s="284">
        <v>0</v>
      </c>
      <c r="G97" s="284">
        <v>0</v>
      </c>
      <c r="H97" s="277"/>
      <c r="I97" s="277"/>
      <c r="J97" s="277"/>
      <c r="K97" s="278"/>
      <c r="L97" s="279">
        <f t="shared" si="24"/>
        <v>8900</v>
      </c>
      <c r="M97" s="280">
        <f t="shared" si="25"/>
        <v>8900</v>
      </c>
      <c r="N97" s="280">
        <f t="shared" si="26"/>
        <v>0</v>
      </c>
    </row>
    <row r="98" spans="1:14" ht="55.2">
      <c r="A98" s="255" t="s">
        <v>219</v>
      </c>
      <c r="B98" s="283">
        <v>4600</v>
      </c>
      <c r="C98" s="284">
        <v>3000</v>
      </c>
      <c r="D98" s="284"/>
      <c r="E98" s="284"/>
      <c r="F98" s="284"/>
      <c r="G98" s="284">
        <v>2000</v>
      </c>
      <c r="H98" s="277"/>
      <c r="I98" s="277"/>
      <c r="J98" s="277"/>
      <c r="K98" s="278"/>
      <c r="L98" s="279">
        <f t="shared" si="24"/>
        <v>9600</v>
      </c>
      <c r="M98" s="280">
        <f t="shared" si="25"/>
        <v>9600</v>
      </c>
      <c r="N98" s="280">
        <f t="shared" si="26"/>
        <v>0</v>
      </c>
    </row>
    <row r="99" spans="1:14" ht="13.8">
      <c r="A99" s="255" t="s">
        <v>117</v>
      </c>
      <c r="B99" s="277">
        <v>1000</v>
      </c>
      <c r="C99" s="277">
        <v>2000</v>
      </c>
      <c r="D99" s="277"/>
      <c r="E99" s="277"/>
      <c r="F99" s="277"/>
      <c r="G99" s="277"/>
      <c r="H99" s="277"/>
      <c r="I99" s="277"/>
      <c r="J99" s="277"/>
      <c r="K99" s="278"/>
      <c r="L99" s="279">
        <f t="shared" si="24"/>
        <v>3000</v>
      </c>
      <c r="M99" s="280">
        <f t="shared" si="25"/>
        <v>3000</v>
      </c>
      <c r="N99" s="280">
        <f t="shared" si="26"/>
        <v>0</v>
      </c>
    </row>
    <row r="100" spans="1:14" ht="13.8">
      <c r="A100" s="255" t="s">
        <v>118</v>
      </c>
      <c r="B100" s="277">
        <v>2000</v>
      </c>
      <c r="C100" s="277">
        <v>4000</v>
      </c>
      <c r="D100" s="277">
        <v>300</v>
      </c>
      <c r="E100" s="277">
        <v>300</v>
      </c>
      <c r="F100" s="277"/>
      <c r="G100" s="277"/>
      <c r="H100" s="277"/>
      <c r="I100" s="277"/>
      <c r="J100" s="277"/>
      <c r="K100" s="278"/>
      <c r="L100" s="279">
        <f t="shared" si="24"/>
        <v>6600</v>
      </c>
      <c r="M100" s="280">
        <f t="shared" si="25"/>
        <v>6600</v>
      </c>
      <c r="N100" s="280">
        <f t="shared" si="26"/>
        <v>0</v>
      </c>
    </row>
    <row r="101" spans="1:14" ht="27.6">
      <c r="A101" s="254" t="s">
        <v>119</v>
      </c>
      <c r="B101" s="277">
        <v>2700</v>
      </c>
      <c r="C101" s="277">
        <v>5400</v>
      </c>
      <c r="D101" s="277">
        <v>500</v>
      </c>
      <c r="E101" s="277">
        <v>300</v>
      </c>
      <c r="F101" s="277"/>
      <c r="G101" s="277">
        <v>300</v>
      </c>
      <c r="H101" s="277"/>
      <c r="I101" s="277"/>
      <c r="J101" s="277"/>
      <c r="K101" s="278"/>
      <c r="L101" s="279">
        <f t="shared" si="24"/>
        <v>9200</v>
      </c>
      <c r="M101" s="280">
        <f t="shared" si="25"/>
        <v>9200</v>
      </c>
      <c r="N101" s="280">
        <f t="shared" si="26"/>
        <v>0</v>
      </c>
    </row>
    <row r="102" spans="1:14" ht="27.6">
      <c r="A102" s="254" t="s">
        <v>120</v>
      </c>
      <c r="B102" s="277">
        <v>1500</v>
      </c>
      <c r="C102" s="277">
        <f>1500-500-500+1971.383</f>
        <v>2471.3829999999998</v>
      </c>
      <c r="D102" s="277"/>
      <c r="E102" s="277"/>
      <c r="F102" s="277"/>
      <c r="G102" s="277"/>
      <c r="H102" s="277"/>
      <c r="I102" s="277"/>
      <c r="J102" s="277"/>
      <c r="K102" s="278"/>
      <c r="L102" s="279">
        <f t="shared" si="24"/>
        <v>3971.3829999999998</v>
      </c>
      <c r="M102" s="280">
        <f t="shared" si="25"/>
        <v>3971.3829999999998</v>
      </c>
      <c r="N102" s="280">
        <f t="shared" si="26"/>
        <v>0</v>
      </c>
    </row>
    <row r="103" spans="1:14" ht="41.4" collapsed="1">
      <c r="A103" s="254" t="s">
        <v>220</v>
      </c>
      <c r="B103" s="277">
        <v>2090</v>
      </c>
      <c r="C103" s="277">
        <v>2800</v>
      </c>
      <c r="D103" s="277">
        <v>260</v>
      </c>
      <c r="E103" s="277">
        <v>86</v>
      </c>
      <c r="F103" s="277"/>
      <c r="G103" s="277">
        <v>186</v>
      </c>
      <c r="H103" s="277"/>
      <c r="I103" s="277"/>
      <c r="J103" s="277"/>
      <c r="K103" s="278"/>
      <c r="L103" s="279">
        <f t="shared" si="24"/>
        <v>5422</v>
      </c>
      <c r="M103" s="280">
        <f t="shared" si="25"/>
        <v>5422</v>
      </c>
      <c r="N103" s="280">
        <f t="shared" si="26"/>
        <v>0</v>
      </c>
    </row>
    <row r="104" spans="1:14" ht="13.8" hidden="1" outlineLevel="1">
      <c r="A104" s="254" t="s">
        <v>122</v>
      </c>
      <c r="B104" s="277"/>
      <c r="C104" s="277"/>
      <c r="D104" s="277"/>
      <c r="E104" s="277"/>
      <c r="F104" s="277"/>
      <c r="G104" s="277"/>
      <c r="H104" s="277"/>
      <c r="I104" s="277"/>
      <c r="J104" s="277"/>
      <c r="K104" s="278"/>
      <c r="L104" s="279">
        <f t="shared" si="24"/>
        <v>0</v>
      </c>
      <c r="M104" s="280">
        <f t="shared" si="25"/>
        <v>0</v>
      </c>
      <c r="N104" s="280">
        <f t="shared" si="26"/>
        <v>0</v>
      </c>
    </row>
    <row r="105" spans="1:14" ht="41.4">
      <c r="A105" s="254" t="s">
        <v>123</v>
      </c>
      <c r="B105" s="277"/>
      <c r="C105" s="277">
        <f>10</f>
        <v>10</v>
      </c>
      <c r="D105" s="277"/>
      <c r="E105" s="277"/>
      <c r="F105" s="277"/>
      <c r="G105" s="277"/>
      <c r="H105" s="277"/>
      <c r="I105" s="277"/>
      <c r="J105" s="277"/>
      <c r="K105" s="278"/>
      <c r="L105" s="279">
        <f t="shared" si="24"/>
        <v>10</v>
      </c>
      <c r="M105" s="280">
        <f t="shared" si="25"/>
        <v>10</v>
      </c>
      <c r="N105" s="280">
        <f t="shared" si="26"/>
        <v>0</v>
      </c>
    </row>
    <row r="106" spans="1:14" ht="27.6">
      <c r="A106" s="255" t="s">
        <v>124</v>
      </c>
      <c r="B106" s="277">
        <v>1000</v>
      </c>
      <c r="C106" s="277">
        <v>1450</v>
      </c>
      <c r="D106" s="277">
        <v>40</v>
      </c>
      <c r="E106" s="277">
        <v>30</v>
      </c>
      <c r="F106" s="277"/>
      <c r="G106" s="277">
        <v>30</v>
      </c>
      <c r="H106" s="277"/>
      <c r="I106" s="277"/>
      <c r="J106" s="277"/>
      <c r="K106" s="278"/>
      <c r="L106" s="279">
        <f t="shared" si="24"/>
        <v>2550</v>
      </c>
      <c r="M106" s="280">
        <f t="shared" si="25"/>
        <v>2550</v>
      </c>
      <c r="N106" s="280">
        <f t="shared" si="26"/>
        <v>0</v>
      </c>
    </row>
    <row r="107" spans="1:14" ht="27.6">
      <c r="A107" s="255" t="s">
        <v>125</v>
      </c>
      <c r="B107" s="277">
        <v>262</v>
      </c>
      <c r="C107" s="277">
        <v>211.3</v>
      </c>
      <c r="D107" s="277">
        <v>37.9</v>
      </c>
      <c r="E107" s="277"/>
      <c r="F107" s="277"/>
      <c r="G107" s="277"/>
      <c r="H107" s="277"/>
      <c r="I107" s="277"/>
      <c r="J107" s="277"/>
      <c r="K107" s="278"/>
      <c r="L107" s="279">
        <f t="shared" si="24"/>
        <v>511.2</v>
      </c>
      <c r="M107" s="280">
        <f t="shared" si="25"/>
        <v>511.20000000000005</v>
      </c>
      <c r="N107" s="280">
        <f t="shared" si="26"/>
        <v>0</v>
      </c>
    </row>
    <row r="108" spans="1:14" ht="13.8">
      <c r="A108" s="255" t="s">
        <v>126</v>
      </c>
      <c r="B108" s="277">
        <v>760</v>
      </c>
      <c r="C108" s="277">
        <v>1300</v>
      </c>
      <c r="D108" s="277">
        <v>41.6</v>
      </c>
      <c r="E108" s="277">
        <v>20.8</v>
      </c>
      <c r="F108" s="277"/>
      <c r="G108" s="277">
        <v>88.4</v>
      </c>
      <c r="H108" s="277"/>
      <c r="I108" s="277"/>
      <c r="J108" s="277"/>
      <c r="K108" s="278"/>
      <c r="L108" s="279">
        <f t="shared" si="24"/>
        <v>2210.8000000000002</v>
      </c>
      <c r="M108" s="280">
        <f t="shared" si="25"/>
        <v>2210.8000000000002</v>
      </c>
      <c r="N108" s="280">
        <f t="shared" si="26"/>
        <v>0</v>
      </c>
    </row>
    <row r="109" spans="1:14" ht="55.2">
      <c r="A109" s="255" t="s">
        <v>127</v>
      </c>
      <c r="B109" s="277">
        <v>1300</v>
      </c>
      <c r="C109" s="277">
        <v>1982.8</v>
      </c>
      <c r="D109" s="277">
        <v>77.2</v>
      </c>
      <c r="E109" s="277">
        <v>39</v>
      </c>
      <c r="F109" s="277"/>
      <c r="G109" s="277">
        <v>114.4</v>
      </c>
      <c r="H109" s="277"/>
      <c r="I109" s="277"/>
      <c r="J109" s="277"/>
      <c r="K109" s="278"/>
      <c r="L109" s="279">
        <f t="shared" si="24"/>
        <v>3513.4</v>
      </c>
      <c r="M109" s="280">
        <f t="shared" si="25"/>
        <v>3513.4</v>
      </c>
      <c r="N109" s="280">
        <f t="shared" si="26"/>
        <v>0</v>
      </c>
    </row>
    <row r="110" spans="1:14" ht="27.6">
      <c r="A110" s="255" t="s">
        <v>128</v>
      </c>
      <c r="B110" s="277">
        <v>1700</v>
      </c>
      <c r="C110" s="277">
        <v>1100</v>
      </c>
      <c r="D110" s="277">
        <v>100</v>
      </c>
      <c r="E110" s="277">
        <v>80</v>
      </c>
      <c r="F110" s="277"/>
      <c r="G110" s="277">
        <v>20</v>
      </c>
      <c r="H110" s="277"/>
      <c r="I110" s="277"/>
      <c r="J110" s="277"/>
      <c r="K110" s="278"/>
      <c r="L110" s="279">
        <f t="shared" si="24"/>
        <v>3000</v>
      </c>
      <c r="M110" s="280">
        <f t="shared" si="25"/>
        <v>3000</v>
      </c>
      <c r="N110" s="280">
        <f t="shared" si="26"/>
        <v>0</v>
      </c>
    </row>
    <row r="111" spans="1:14" ht="27.6" collapsed="1">
      <c r="A111" s="255" t="s">
        <v>129</v>
      </c>
      <c r="B111" s="277">
        <v>780</v>
      </c>
      <c r="C111" s="277">
        <v>936</v>
      </c>
      <c r="D111" s="277">
        <v>65</v>
      </c>
      <c r="E111" s="277">
        <v>32.5</v>
      </c>
      <c r="F111" s="277"/>
      <c r="G111" s="277">
        <v>52</v>
      </c>
      <c r="H111" s="277"/>
      <c r="I111" s="277"/>
      <c r="J111" s="277"/>
      <c r="K111" s="278"/>
      <c r="L111" s="279">
        <f t="shared" si="24"/>
        <v>1865.5</v>
      </c>
      <c r="M111" s="280">
        <f t="shared" si="25"/>
        <v>1865.5</v>
      </c>
      <c r="N111" s="280">
        <f t="shared" si="26"/>
        <v>0</v>
      </c>
    </row>
    <row r="112" spans="1:14" ht="27.6" hidden="1" outlineLevel="1">
      <c r="A112" s="255" t="s">
        <v>130</v>
      </c>
      <c r="B112" s="277"/>
      <c r="C112" s="277"/>
      <c r="D112" s="277"/>
      <c r="E112" s="277"/>
      <c r="F112" s="277"/>
      <c r="G112" s="277"/>
      <c r="H112" s="277"/>
      <c r="I112" s="277"/>
      <c r="J112" s="277"/>
      <c r="K112" s="278"/>
      <c r="L112" s="279">
        <f t="shared" si="24"/>
        <v>0</v>
      </c>
      <c r="M112" s="280">
        <f t="shared" si="25"/>
        <v>0</v>
      </c>
      <c r="N112" s="280">
        <f t="shared" si="26"/>
        <v>0</v>
      </c>
    </row>
    <row r="113" spans="1:14" ht="27.6">
      <c r="A113" s="255" t="s">
        <v>131</v>
      </c>
      <c r="B113" s="277">
        <v>1962.3</v>
      </c>
      <c r="C113" s="277">
        <v>2578.6</v>
      </c>
      <c r="D113" s="277">
        <v>232.7</v>
      </c>
      <c r="E113" s="277">
        <v>156.4</v>
      </c>
      <c r="F113" s="277"/>
      <c r="G113" s="277"/>
      <c r="H113" s="277"/>
      <c r="I113" s="277"/>
      <c r="J113" s="277"/>
      <c r="K113" s="278"/>
      <c r="L113" s="279">
        <f t="shared" si="24"/>
        <v>4929.9999999999991</v>
      </c>
      <c r="M113" s="280">
        <f t="shared" si="25"/>
        <v>4930</v>
      </c>
      <c r="N113" s="280">
        <f t="shared" si="26"/>
        <v>0</v>
      </c>
    </row>
    <row r="114" spans="1:14" ht="41.4">
      <c r="A114" s="255" t="s">
        <v>132</v>
      </c>
      <c r="B114" s="277"/>
      <c r="C114" s="277">
        <v>1500</v>
      </c>
      <c r="D114" s="277"/>
      <c r="E114" s="277"/>
      <c r="F114" s="277"/>
      <c r="G114" s="277"/>
      <c r="H114" s="277"/>
      <c r="I114" s="277"/>
      <c r="J114" s="277"/>
      <c r="K114" s="278"/>
      <c r="L114" s="279">
        <f t="shared" si="24"/>
        <v>1500</v>
      </c>
      <c r="M114" s="280">
        <f t="shared" si="25"/>
        <v>1500</v>
      </c>
      <c r="N114" s="280">
        <f t="shared" si="26"/>
        <v>0</v>
      </c>
    </row>
    <row r="115" spans="1:14" ht="55.2" collapsed="1">
      <c r="A115" s="255" t="s">
        <v>133</v>
      </c>
      <c r="B115" s="277">
        <v>42</v>
      </c>
      <c r="C115" s="277">
        <v>42</v>
      </c>
      <c r="D115" s="277"/>
      <c r="E115" s="277"/>
      <c r="F115" s="277"/>
      <c r="G115" s="277"/>
      <c r="H115" s="277"/>
      <c r="I115" s="277"/>
      <c r="J115" s="277"/>
      <c r="K115" s="278"/>
      <c r="L115" s="279">
        <f t="shared" si="24"/>
        <v>84</v>
      </c>
      <c r="M115" s="280">
        <f t="shared" si="25"/>
        <v>84</v>
      </c>
      <c r="N115" s="280">
        <f t="shared" si="26"/>
        <v>0</v>
      </c>
    </row>
    <row r="116" spans="1:14" ht="55.2" hidden="1" outlineLevel="1">
      <c r="A116" s="255" t="s">
        <v>134</v>
      </c>
      <c r="B116" s="277"/>
      <c r="C116" s="277"/>
      <c r="D116" s="277"/>
      <c r="E116" s="277"/>
      <c r="F116" s="277"/>
      <c r="G116" s="277"/>
      <c r="H116" s="277"/>
      <c r="I116" s="277"/>
      <c r="J116" s="277"/>
      <c r="K116" s="278"/>
      <c r="L116" s="279">
        <f t="shared" si="24"/>
        <v>0</v>
      </c>
      <c r="M116" s="280">
        <f t="shared" si="25"/>
        <v>0</v>
      </c>
      <c r="N116" s="280">
        <f t="shared" si="26"/>
        <v>0</v>
      </c>
    </row>
    <row r="117" spans="1:14" ht="27.6">
      <c r="A117" s="255" t="s">
        <v>135</v>
      </c>
      <c r="B117" s="277">
        <v>5.7880000000000003</v>
      </c>
      <c r="C117" s="277">
        <v>10.537000000000001</v>
      </c>
      <c r="D117" s="277"/>
      <c r="E117" s="277"/>
      <c r="F117" s="277"/>
      <c r="G117" s="277"/>
      <c r="H117" s="277"/>
      <c r="I117" s="277"/>
      <c r="J117" s="277"/>
      <c r="K117" s="278"/>
      <c r="L117" s="279">
        <f t="shared" si="24"/>
        <v>16.325000000000003</v>
      </c>
      <c r="M117" s="280">
        <f t="shared" si="25"/>
        <v>16.325000000000003</v>
      </c>
      <c r="N117" s="280">
        <f t="shared" si="26"/>
        <v>0</v>
      </c>
    </row>
    <row r="118" spans="1:14" ht="41.4">
      <c r="A118" s="255" t="s">
        <v>136</v>
      </c>
      <c r="B118" s="277">
        <v>424</v>
      </c>
      <c r="C118" s="277">
        <v>732.6</v>
      </c>
      <c r="D118" s="277">
        <v>120.8</v>
      </c>
      <c r="E118" s="277">
        <v>30.2</v>
      </c>
      <c r="F118" s="277"/>
      <c r="G118" s="277">
        <v>120.8</v>
      </c>
      <c r="H118" s="277"/>
      <c r="I118" s="277"/>
      <c r="J118" s="277"/>
      <c r="K118" s="278"/>
      <c r="L118" s="279">
        <f t="shared" si="24"/>
        <v>1428.3999999999999</v>
      </c>
      <c r="M118" s="280">
        <f t="shared" si="25"/>
        <v>1428.4</v>
      </c>
      <c r="N118" s="280">
        <f t="shared" si="26"/>
        <v>0</v>
      </c>
    </row>
    <row r="119" spans="1:14" ht="55.2">
      <c r="A119" s="255" t="s">
        <v>137</v>
      </c>
      <c r="B119" s="277">
        <v>384.4</v>
      </c>
      <c r="C119" s="277">
        <v>327.60000000000002</v>
      </c>
      <c r="D119" s="277">
        <v>20.8</v>
      </c>
      <c r="E119" s="277">
        <v>10.4</v>
      </c>
      <c r="F119" s="277"/>
      <c r="G119" s="277">
        <v>36.4</v>
      </c>
      <c r="H119" s="277"/>
      <c r="I119" s="277"/>
      <c r="J119" s="277"/>
      <c r="K119" s="278"/>
      <c r="L119" s="279">
        <f t="shared" si="24"/>
        <v>779.59999999999991</v>
      </c>
      <c r="M119" s="280">
        <f t="shared" si="25"/>
        <v>779.6</v>
      </c>
      <c r="N119" s="280">
        <f t="shared" si="26"/>
        <v>0</v>
      </c>
    </row>
    <row r="120" spans="1:14" ht="27.6" collapsed="1">
      <c r="A120" s="255" t="s">
        <v>138</v>
      </c>
      <c r="B120" s="277">
        <v>737.4</v>
      </c>
      <c r="C120" s="277">
        <v>841.1</v>
      </c>
      <c r="D120" s="277">
        <v>65</v>
      </c>
      <c r="E120" s="277">
        <v>45.5</v>
      </c>
      <c r="F120" s="277"/>
      <c r="G120" s="277">
        <v>109.2</v>
      </c>
      <c r="H120" s="277"/>
      <c r="I120" s="277"/>
      <c r="J120" s="277"/>
      <c r="K120" s="278"/>
      <c r="L120" s="279">
        <f t="shared" si="24"/>
        <v>1798.2</v>
      </c>
      <c r="M120" s="280">
        <f t="shared" si="25"/>
        <v>1798.1999999999998</v>
      </c>
      <c r="N120" s="280">
        <f t="shared" si="26"/>
        <v>0</v>
      </c>
    </row>
    <row r="121" spans="1:14" ht="27.6" hidden="1" outlineLevel="1">
      <c r="A121" s="255" t="s">
        <v>139</v>
      </c>
      <c r="B121" s="277"/>
      <c r="C121" s="277"/>
      <c r="D121" s="277"/>
      <c r="E121" s="277"/>
      <c r="F121" s="277"/>
      <c r="G121" s="277"/>
      <c r="H121" s="277"/>
      <c r="I121" s="277"/>
      <c r="J121" s="277"/>
      <c r="K121" s="278"/>
      <c r="L121" s="279">
        <f t="shared" si="24"/>
        <v>0</v>
      </c>
      <c r="M121" s="280">
        <f t="shared" si="25"/>
        <v>0</v>
      </c>
      <c r="N121" s="280">
        <f t="shared" si="26"/>
        <v>0</v>
      </c>
    </row>
    <row r="122" spans="1:14" ht="41.4">
      <c r="A122" s="255" t="s">
        <v>140</v>
      </c>
      <c r="B122" s="277">
        <v>170</v>
      </c>
      <c r="C122" s="277">
        <v>102</v>
      </c>
      <c r="D122" s="277">
        <v>17</v>
      </c>
      <c r="E122" s="277"/>
      <c r="F122" s="277"/>
      <c r="G122" s="277">
        <v>17</v>
      </c>
      <c r="H122" s="277"/>
      <c r="I122" s="277"/>
      <c r="J122" s="277"/>
      <c r="K122" s="278"/>
      <c r="L122" s="279">
        <f t="shared" si="24"/>
        <v>306</v>
      </c>
      <c r="M122" s="280">
        <f t="shared" si="25"/>
        <v>306</v>
      </c>
      <c r="N122" s="280">
        <f t="shared" si="26"/>
        <v>0</v>
      </c>
    </row>
    <row r="123" spans="1:14" ht="13.8">
      <c r="A123" s="255" t="s">
        <v>141</v>
      </c>
      <c r="B123" s="286">
        <v>593</v>
      </c>
      <c r="C123" s="286">
        <v>679</v>
      </c>
      <c r="D123" s="277">
        <v>58</v>
      </c>
      <c r="E123" s="277">
        <v>23</v>
      </c>
      <c r="F123" s="277"/>
      <c r="G123" s="277">
        <v>96</v>
      </c>
      <c r="H123" s="277"/>
      <c r="I123" s="277"/>
      <c r="J123" s="277"/>
      <c r="K123" s="278"/>
      <c r="L123" s="279">
        <f t="shared" si="24"/>
        <v>1449</v>
      </c>
      <c r="M123" s="280">
        <f t="shared" si="25"/>
        <v>1449</v>
      </c>
      <c r="N123" s="280">
        <f t="shared" si="26"/>
        <v>0</v>
      </c>
    </row>
    <row r="124" spans="1:14" ht="13.8">
      <c r="A124" s="255" t="s">
        <v>142</v>
      </c>
      <c r="B124" s="286">
        <v>583</v>
      </c>
      <c r="C124" s="286">
        <v>710</v>
      </c>
      <c r="D124" s="286">
        <f>76+2.5</f>
        <v>78.5</v>
      </c>
      <c r="E124" s="286">
        <f>27+2.5</f>
        <v>29.5</v>
      </c>
      <c r="F124" s="286"/>
      <c r="G124" s="286">
        <v>113</v>
      </c>
      <c r="H124" s="286"/>
      <c r="I124" s="277"/>
      <c r="J124" s="277"/>
      <c r="K124" s="278"/>
      <c r="L124" s="279">
        <f t="shared" si="24"/>
        <v>1514</v>
      </c>
      <c r="M124" s="280">
        <f t="shared" si="25"/>
        <v>1514</v>
      </c>
      <c r="N124" s="280">
        <f t="shared" si="26"/>
        <v>0</v>
      </c>
    </row>
    <row r="125" spans="1:14" ht="13.8" collapsed="1">
      <c r="A125" s="255" t="s">
        <v>143</v>
      </c>
      <c r="B125" s="286">
        <v>336.7</v>
      </c>
      <c r="C125" s="286">
        <v>279.5</v>
      </c>
      <c r="D125" s="277">
        <v>30</v>
      </c>
      <c r="E125" s="277">
        <v>32.5</v>
      </c>
      <c r="F125" s="277"/>
      <c r="G125" s="277">
        <v>19.5</v>
      </c>
      <c r="H125" s="277">
        <f>15+10</f>
        <v>25</v>
      </c>
      <c r="I125" s="277"/>
      <c r="J125" s="277"/>
      <c r="K125" s="278"/>
      <c r="L125" s="279">
        <f t="shared" si="24"/>
        <v>723.2</v>
      </c>
      <c r="M125" s="280">
        <f t="shared" si="25"/>
        <v>723.2</v>
      </c>
      <c r="N125" s="280">
        <f t="shared" si="26"/>
        <v>0</v>
      </c>
    </row>
    <row r="126" spans="1:14" ht="13.8" hidden="1" outlineLevel="1">
      <c r="A126" s="255" t="s">
        <v>144</v>
      </c>
      <c r="B126" s="277"/>
      <c r="C126" s="286"/>
      <c r="D126" s="277"/>
      <c r="E126" s="277"/>
      <c r="F126" s="277"/>
      <c r="G126" s="277"/>
      <c r="H126" s="277"/>
      <c r="I126" s="277"/>
      <c r="J126" s="277"/>
      <c r="K126" s="278"/>
      <c r="L126" s="279">
        <f t="shared" si="24"/>
        <v>0</v>
      </c>
      <c r="M126" s="280">
        <f t="shared" si="25"/>
        <v>0</v>
      </c>
      <c r="N126" s="280">
        <f t="shared" si="26"/>
        <v>0</v>
      </c>
    </row>
    <row r="127" spans="1:14" ht="27.6" hidden="1" outlineLevel="1">
      <c r="A127" s="255" t="s">
        <v>145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8"/>
      <c r="L127" s="279">
        <f t="shared" si="24"/>
        <v>0</v>
      </c>
      <c r="M127" s="280">
        <f t="shared" si="25"/>
        <v>0</v>
      </c>
      <c r="N127" s="280">
        <f t="shared" si="26"/>
        <v>0</v>
      </c>
    </row>
    <row r="128" spans="1:14" ht="27.6" hidden="1" outlineLevel="1">
      <c r="A128" s="255" t="s">
        <v>146</v>
      </c>
      <c r="B128" s="277"/>
      <c r="C128" s="277"/>
      <c r="D128" s="277"/>
      <c r="E128" s="277"/>
      <c r="F128" s="277"/>
      <c r="G128" s="277"/>
      <c r="H128" s="277"/>
      <c r="I128" s="277"/>
      <c r="J128" s="277"/>
      <c r="K128" s="278"/>
      <c r="L128" s="279">
        <f t="shared" si="24"/>
        <v>0</v>
      </c>
      <c r="M128" s="280">
        <f t="shared" si="25"/>
        <v>0</v>
      </c>
      <c r="N128" s="280">
        <f t="shared" si="26"/>
        <v>0</v>
      </c>
    </row>
    <row r="129" spans="1:14" ht="13.8" hidden="1" outlineLevel="1">
      <c r="A129" s="255" t="s">
        <v>147</v>
      </c>
      <c r="B129" s="277"/>
      <c r="C129" s="277"/>
      <c r="D129" s="277"/>
      <c r="E129" s="277"/>
      <c r="F129" s="277"/>
      <c r="G129" s="277"/>
      <c r="H129" s="277"/>
      <c r="I129" s="277"/>
      <c r="J129" s="277"/>
      <c r="K129" s="278"/>
      <c r="L129" s="279">
        <f t="shared" si="24"/>
        <v>0</v>
      </c>
      <c r="M129" s="280">
        <f t="shared" si="25"/>
        <v>0</v>
      </c>
      <c r="N129" s="280">
        <f t="shared" si="26"/>
        <v>0</v>
      </c>
    </row>
    <row r="130" spans="1:14" ht="13.8">
      <c r="A130" s="255" t="s">
        <v>221</v>
      </c>
      <c r="B130" s="277">
        <v>200</v>
      </c>
      <c r="C130" s="277"/>
      <c r="D130" s="277"/>
      <c r="E130" s="277"/>
      <c r="F130" s="277"/>
      <c r="G130" s="277"/>
      <c r="H130" s="277"/>
      <c r="I130" s="277"/>
      <c r="J130" s="277"/>
      <c r="K130" s="278"/>
      <c r="L130" s="279">
        <f t="shared" si="24"/>
        <v>200</v>
      </c>
      <c r="M130" s="280">
        <f t="shared" si="25"/>
        <v>200</v>
      </c>
      <c r="N130" s="280">
        <f t="shared" si="26"/>
        <v>0</v>
      </c>
    </row>
    <row r="131" spans="1:14" ht="27.6">
      <c r="A131" s="255" t="s">
        <v>149</v>
      </c>
      <c r="B131" s="277"/>
      <c r="C131" s="277">
        <v>100</v>
      </c>
      <c r="D131" s="277"/>
      <c r="E131" s="277"/>
      <c r="F131" s="277"/>
      <c r="G131" s="277"/>
      <c r="H131" s="277"/>
      <c r="I131" s="277"/>
      <c r="J131" s="277"/>
      <c r="K131" s="278"/>
      <c r="L131" s="279">
        <f t="shared" si="24"/>
        <v>100</v>
      </c>
      <c r="M131" s="280">
        <f t="shared" si="25"/>
        <v>100</v>
      </c>
      <c r="N131" s="280">
        <f t="shared" si="26"/>
        <v>0</v>
      </c>
    </row>
    <row r="132" spans="1:14" ht="13.8" collapsed="1">
      <c r="A132" s="255" t="s">
        <v>150</v>
      </c>
      <c r="B132" s="277"/>
      <c r="C132" s="277"/>
      <c r="D132" s="277"/>
      <c r="E132" s="277"/>
      <c r="F132" s="277"/>
      <c r="G132" s="277"/>
      <c r="H132" s="277">
        <v>88.2</v>
      </c>
      <c r="I132" s="277"/>
      <c r="J132" s="277"/>
      <c r="K132" s="278"/>
      <c r="L132" s="279">
        <f t="shared" si="24"/>
        <v>88.2</v>
      </c>
      <c r="M132" s="280">
        <f t="shared" si="25"/>
        <v>88.2</v>
      </c>
      <c r="N132" s="280">
        <f t="shared" si="26"/>
        <v>0</v>
      </c>
    </row>
    <row r="133" spans="1:14" ht="13.8" hidden="1" outlineLevel="1">
      <c r="A133" s="255" t="s">
        <v>151</v>
      </c>
      <c r="B133" s="277"/>
      <c r="C133" s="277"/>
      <c r="D133" s="277"/>
      <c r="E133" s="277"/>
      <c r="F133" s="277"/>
      <c r="G133" s="277"/>
      <c r="H133" s="277"/>
      <c r="I133" s="277"/>
      <c r="J133" s="277"/>
      <c r="K133" s="278"/>
      <c r="L133" s="279">
        <f t="shared" si="24"/>
        <v>0</v>
      </c>
      <c r="M133" s="280">
        <f t="shared" si="25"/>
        <v>0</v>
      </c>
      <c r="N133" s="280">
        <f t="shared" si="26"/>
        <v>0</v>
      </c>
    </row>
    <row r="134" spans="1:14" ht="27.6">
      <c r="A134" s="255" t="s">
        <v>152</v>
      </c>
      <c r="B134" s="277">
        <f t="shared" ref="B134:C134" si="28">13*28.125</f>
        <v>365.625</v>
      </c>
      <c r="C134" s="277">
        <f t="shared" si="28"/>
        <v>365.625</v>
      </c>
      <c r="D134" s="277">
        <f>3*28.125</f>
        <v>84.375</v>
      </c>
      <c r="E134" s="277">
        <v>0</v>
      </c>
      <c r="F134" s="277">
        <v>0</v>
      </c>
      <c r="G134" s="277">
        <f>3*28.125</f>
        <v>84.375</v>
      </c>
      <c r="H134" s="277"/>
      <c r="I134" s="277"/>
      <c r="J134" s="277"/>
      <c r="K134" s="278"/>
      <c r="L134" s="279">
        <f t="shared" si="24"/>
        <v>900</v>
      </c>
      <c r="M134" s="280">
        <f t="shared" si="25"/>
        <v>900</v>
      </c>
      <c r="N134" s="280">
        <f t="shared" si="26"/>
        <v>0</v>
      </c>
    </row>
    <row r="135" spans="1:14" ht="41.4">
      <c r="A135" s="255" t="s">
        <v>153</v>
      </c>
      <c r="B135" s="277"/>
      <c r="C135" s="277">
        <f>3.5+107</f>
        <v>110.5</v>
      </c>
      <c r="D135" s="277"/>
      <c r="E135" s="277"/>
      <c r="F135" s="277"/>
      <c r="G135" s="277"/>
      <c r="H135" s="277"/>
      <c r="I135" s="277"/>
      <c r="J135" s="277"/>
      <c r="K135" s="278"/>
      <c r="L135" s="279">
        <f t="shared" si="24"/>
        <v>110.5</v>
      </c>
      <c r="M135" s="280">
        <f t="shared" si="25"/>
        <v>110.5</v>
      </c>
      <c r="N135" s="280">
        <f t="shared" si="26"/>
        <v>0</v>
      </c>
    </row>
    <row r="136" spans="1:14" ht="13.8">
      <c r="A136" s="255" t="s">
        <v>154</v>
      </c>
      <c r="B136" s="277"/>
      <c r="C136" s="277"/>
      <c r="D136" s="277">
        <f>40.6*10.8%+40.6</f>
        <v>44.9848</v>
      </c>
      <c r="E136" s="277"/>
      <c r="F136" s="277"/>
      <c r="G136" s="277"/>
      <c r="H136" s="277"/>
      <c r="I136" s="277"/>
      <c r="J136" s="277"/>
      <c r="K136" s="278"/>
      <c r="L136" s="279">
        <f t="shared" si="24"/>
        <v>44.9848</v>
      </c>
      <c r="M136" s="280">
        <f t="shared" si="25"/>
        <v>44.9848</v>
      </c>
      <c r="N136" s="280">
        <f t="shared" si="26"/>
        <v>0</v>
      </c>
    </row>
    <row r="137" spans="1:14" ht="27.6">
      <c r="A137" s="255" t="s">
        <v>155</v>
      </c>
      <c r="B137" s="277"/>
      <c r="C137" s="277"/>
      <c r="D137" s="277"/>
      <c r="E137" s="277"/>
      <c r="F137" s="277"/>
      <c r="G137" s="277"/>
      <c r="H137" s="277"/>
      <c r="I137" s="277"/>
      <c r="J137" s="277"/>
      <c r="K137" s="278"/>
      <c r="L137" s="279">
        <f t="shared" si="24"/>
        <v>0</v>
      </c>
      <c r="M137" s="280">
        <f t="shared" si="25"/>
        <v>0</v>
      </c>
      <c r="N137" s="280">
        <f t="shared" si="26"/>
        <v>0</v>
      </c>
    </row>
    <row r="138" spans="1:14" ht="27.6">
      <c r="A138" s="255" t="s">
        <v>156</v>
      </c>
      <c r="B138" s="277"/>
      <c r="C138" s="277"/>
      <c r="D138" s="277"/>
      <c r="E138" s="277"/>
      <c r="F138" s="277"/>
      <c r="G138" s="277"/>
      <c r="H138" s="277"/>
      <c r="I138" s="277"/>
      <c r="J138" s="277"/>
      <c r="K138" s="278"/>
      <c r="L138" s="279">
        <f t="shared" si="24"/>
        <v>0</v>
      </c>
      <c r="M138" s="280">
        <f t="shared" si="25"/>
        <v>0</v>
      </c>
      <c r="N138" s="280">
        <f t="shared" si="26"/>
        <v>0</v>
      </c>
    </row>
    <row r="139" spans="1:14" ht="41.4" collapsed="1">
      <c r="A139" s="255" t="s">
        <v>157</v>
      </c>
      <c r="B139" s="277">
        <v>162</v>
      </c>
      <c r="C139" s="277"/>
      <c r="D139" s="277"/>
      <c r="E139" s="277"/>
      <c r="F139" s="277"/>
      <c r="G139" s="277"/>
      <c r="H139" s="277"/>
      <c r="I139" s="277"/>
      <c r="J139" s="277"/>
      <c r="K139" s="278"/>
      <c r="L139" s="279">
        <f t="shared" si="24"/>
        <v>162</v>
      </c>
      <c r="M139" s="280">
        <f t="shared" si="25"/>
        <v>162</v>
      </c>
      <c r="N139" s="280">
        <f t="shared" si="26"/>
        <v>0</v>
      </c>
    </row>
    <row r="140" spans="1:14" ht="27.6" hidden="1" outlineLevel="1">
      <c r="A140" s="255" t="s">
        <v>158</v>
      </c>
      <c r="B140" s="277"/>
      <c r="C140" s="277"/>
      <c r="D140" s="277"/>
      <c r="E140" s="277"/>
      <c r="F140" s="277"/>
      <c r="G140" s="277"/>
      <c r="H140" s="277"/>
      <c r="I140" s="277"/>
      <c r="J140" s="277"/>
      <c r="K140" s="278"/>
      <c r="L140" s="279">
        <f t="shared" si="24"/>
        <v>0</v>
      </c>
      <c r="M140" s="280">
        <f t="shared" si="25"/>
        <v>0</v>
      </c>
      <c r="N140" s="280">
        <f t="shared" si="26"/>
        <v>0</v>
      </c>
    </row>
    <row r="141" spans="1:14" ht="13.8" hidden="1" outlineLevel="1">
      <c r="A141" s="255" t="s">
        <v>159</v>
      </c>
      <c r="B141" s="277"/>
      <c r="C141" s="277"/>
      <c r="D141" s="277"/>
      <c r="E141" s="277"/>
      <c r="F141" s="277"/>
      <c r="G141" s="277"/>
      <c r="H141" s="277"/>
      <c r="I141" s="277"/>
      <c r="J141" s="277"/>
      <c r="K141" s="278"/>
      <c r="L141" s="279">
        <f t="shared" si="24"/>
        <v>0</v>
      </c>
      <c r="M141" s="280">
        <f t="shared" si="25"/>
        <v>0</v>
      </c>
      <c r="N141" s="280">
        <f t="shared" si="26"/>
        <v>0</v>
      </c>
    </row>
    <row r="142" spans="1:14" ht="27.6" hidden="1" outlineLevel="1">
      <c r="A142" s="255" t="s">
        <v>160</v>
      </c>
      <c r="B142" s="277"/>
      <c r="C142" s="277"/>
      <c r="D142" s="277"/>
      <c r="E142" s="277"/>
      <c r="F142" s="277"/>
      <c r="G142" s="277"/>
      <c r="H142" s="277"/>
      <c r="I142" s="277"/>
      <c r="J142" s="277"/>
      <c r="K142" s="278"/>
      <c r="L142" s="279">
        <f t="shared" si="24"/>
        <v>0</v>
      </c>
      <c r="M142" s="280">
        <f t="shared" si="25"/>
        <v>0</v>
      </c>
      <c r="N142" s="280">
        <f t="shared" si="26"/>
        <v>0</v>
      </c>
    </row>
    <row r="143" spans="1:14" ht="27.6" hidden="1" outlineLevel="1">
      <c r="A143" s="255" t="s">
        <v>161</v>
      </c>
      <c r="B143" s="277"/>
      <c r="C143" s="277"/>
      <c r="D143" s="277"/>
      <c r="E143" s="277"/>
      <c r="F143" s="277"/>
      <c r="G143" s="277"/>
      <c r="H143" s="277"/>
      <c r="I143" s="277"/>
      <c r="J143" s="277"/>
      <c r="K143" s="278"/>
      <c r="L143" s="279">
        <f t="shared" si="24"/>
        <v>0</v>
      </c>
      <c r="M143" s="280">
        <f t="shared" si="25"/>
        <v>0</v>
      </c>
      <c r="N143" s="280">
        <f t="shared" si="26"/>
        <v>0</v>
      </c>
    </row>
    <row r="144" spans="1:14" ht="27.6" hidden="1" outlineLevel="1">
      <c r="A144" s="255" t="s">
        <v>162</v>
      </c>
      <c r="B144" s="277"/>
      <c r="C144" s="277"/>
      <c r="D144" s="277"/>
      <c r="E144" s="277"/>
      <c r="F144" s="277"/>
      <c r="G144" s="277"/>
      <c r="H144" s="277"/>
      <c r="I144" s="277"/>
      <c r="J144" s="277"/>
      <c r="K144" s="278"/>
      <c r="L144" s="279">
        <f t="shared" si="24"/>
        <v>0</v>
      </c>
      <c r="M144" s="280">
        <f t="shared" si="25"/>
        <v>0</v>
      </c>
      <c r="N144" s="280">
        <f t="shared" si="26"/>
        <v>0</v>
      </c>
    </row>
    <row r="145" spans="1:14" ht="27.6" hidden="1" outlineLevel="1">
      <c r="A145" s="255" t="s">
        <v>163</v>
      </c>
      <c r="B145" s="277"/>
      <c r="C145" s="277"/>
      <c r="D145" s="277"/>
      <c r="E145" s="277"/>
      <c r="F145" s="277"/>
      <c r="G145" s="277"/>
      <c r="H145" s="277"/>
      <c r="I145" s="277"/>
      <c r="J145" s="277"/>
      <c r="K145" s="278"/>
      <c r="L145" s="279">
        <f t="shared" si="24"/>
        <v>0</v>
      </c>
      <c r="M145" s="280">
        <f t="shared" si="25"/>
        <v>0</v>
      </c>
      <c r="N145" s="280">
        <f t="shared" si="26"/>
        <v>0</v>
      </c>
    </row>
    <row r="146" spans="1:14" ht="27.6" hidden="1" outlineLevel="1">
      <c r="A146" s="255" t="s">
        <v>164</v>
      </c>
      <c r="B146" s="277"/>
      <c r="C146" s="277"/>
      <c r="D146" s="277"/>
      <c r="E146" s="277"/>
      <c r="F146" s="277"/>
      <c r="G146" s="277"/>
      <c r="H146" s="277"/>
      <c r="I146" s="277"/>
      <c r="J146" s="277"/>
      <c r="K146" s="278"/>
      <c r="L146" s="279">
        <f t="shared" si="24"/>
        <v>0</v>
      </c>
      <c r="M146" s="280">
        <f t="shared" si="25"/>
        <v>0</v>
      </c>
      <c r="N146" s="280">
        <f t="shared" si="26"/>
        <v>0</v>
      </c>
    </row>
    <row r="147" spans="1:14" ht="27.6" hidden="1" outlineLevel="1">
      <c r="A147" s="255" t="s">
        <v>165</v>
      </c>
      <c r="B147" s="277"/>
      <c r="C147" s="277"/>
      <c r="D147" s="277"/>
      <c r="E147" s="277"/>
      <c r="F147" s="277"/>
      <c r="G147" s="277"/>
      <c r="H147" s="277"/>
      <c r="I147" s="277"/>
      <c r="J147" s="277"/>
      <c r="K147" s="278"/>
      <c r="L147" s="279">
        <f t="shared" si="24"/>
        <v>0</v>
      </c>
      <c r="M147" s="280">
        <f t="shared" si="25"/>
        <v>0</v>
      </c>
      <c r="N147" s="280">
        <f t="shared" si="26"/>
        <v>0</v>
      </c>
    </row>
    <row r="148" spans="1:14" ht="27.6">
      <c r="A148" s="255" t="s">
        <v>166</v>
      </c>
      <c r="B148" s="277"/>
      <c r="C148" s="277"/>
      <c r="D148" s="277"/>
      <c r="E148" s="277"/>
      <c r="F148" s="277"/>
      <c r="G148" s="277"/>
      <c r="H148" s="277"/>
      <c r="I148" s="277">
        <v>49.3</v>
      </c>
      <c r="J148" s="277"/>
      <c r="K148" s="278"/>
      <c r="L148" s="279">
        <f t="shared" si="24"/>
        <v>49.3</v>
      </c>
      <c r="M148" s="280">
        <f t="shared" si="25"/>
        <v>49.3</v>
      </c>
      <c r="N148" s="280">
        <f t="shared" si="26"/>
        <v>0</v>
      </c>
    </row>
    <row r="149" spans="1:14" ht="13.8">
      <c r="A149" s="255" t="s">
        <v>167</v>
      </c>
      <c r="B149" s="277">
        <v>153</v>
      </c>
      <c r="C149" s="277">
        <v>630</v>
      </c>
      <c r="D149" s="277">
        <v>53.1</v>
      </c>
      <c r="E149" s="277">
        <v>6</v>
      </c>
      <c r="F149" s="277"/>
      <c r="G149" s="277">
        <v>27</v>
      </c>
      <c r="H149" s="277">
        <v>18</v>
      </c>
      <c r="I149" s="277"/>
      <c r="J149" s="277"/>
      <c r="K149" s="278"/>
      <c r="L149" s="279">
        <f t="shared" si="24"/>
        <v>887.1</v>
      </c>
      <c r="M149" s="280">
        <f t="shared" si="25"/>
        <v>887.1</v>
      </c>
      <c r="N149" s="280">
        <f t="shared" si="26"/>
        <v>0</v>
      </c>
    </row>
    <row r="150" spans="1:14" ht="27.6">
      <c r="A150" s="255" t="s">
        <v>168</v>
      </c>
      <c r="B150" s="286">
        <v>132</v>
      </c>
      <c r="C150" s="286">
        <v>176</v>
      </c>
      <c r="D150" s="277">
        <v>22</v>
      </c>
      <c r="E150" s="277"/>
      <c r="F150" s="277"/>
      <c r="G150" s="277">
        <v>22</v>
      </c>
      <c r="H150" s="277"/>
      <c r="I150" s="277"/>
      <c r="J150" s="277"/>
      <c r="K150" s="278"/>
      <c r="L150" s="279">
        <f t="shared" si="24"/>
        <v>352</v>
      </c>
      <c r="M150" s="280">
        <f t="shared" si="25"/>
        <v>352</v>
      </c>
      <c r="N150" s="280">
        <f t="shared" si="26"/>
        <v>0</v>
      </c>
    </row>
    <row r="151" spans="1:14" ht="41.4">
      <c r="A151" s="256" t="s">
        <v>169</v>
      </c>
      <c r="B151" s="277">
        <v>97.5</v>
      </c>
      <c r="C151" s="277">
        <v>70</v>
      </c>
      <c r="D151" s="277">
        <v>5</v>
      </c>
      <c r="E151" s="277">
        <v>2.5</v>
      </c>
      <c r="F151" s="277"/>
      <c r="G151" s="277">
        <v>10</v>
      </c>
      <c r="H151" s="277"/>
      <c r="I151" s="278"/>
      <c r="J151" s="278"/>
      <c r="K151" s="278"/>
      <c r="L151" s="279">
        <f t="shared" si="24"/>
        <v>185</v>
      </c>
      <c r="M151" s="280">
        <f t="shared" si="25"/>
        <v>185</v>
      </c>
      <c r="N151" s="280">
        <f t="shared" si="26"/>
        <v>0</v>
      </c>
    </row>
    <row r="152" spans="1:14" ht="27.6">
      <c r="A152" s="255" t="s">
        <v>222</v>
      </c>
      <c r="B152" s="281">
        <f>39*12*1.2</f>
        <v>561.6</v>
      </c>
      <c r="C152" s="281">
        <f>31*12*1.2</f>
        <v>446.4</v>
      </c>
      <c r="D152" s="281">
        <f>3*12*1.2</f>
        <v>43.199999999999996</v>
      </c>
      <c r="E152" s="281">
        <f>1*12*1.2</f>
        <v>14.399999999999999</v>
      </c>
      <c r="F152" s="281"/>
      <c r="G152" s="281">
        <f>4*12*1.2</f>
        <v>57.599999999999994</v>
      </c>
      <c r="H152" s="281"/>
      <c r="I152" s="281"/>
      <c r="J152" s="281"/>
      <c r="K152" s="278"/>
      <c r="L152" s="279">
        <f t="shared" si="24"/>
        <v>1123.2</v>
      </c>
      <c r="M152" s="280">
        <f t="shared" si="25"/>
        <v>1123.1999999999998</v>
      </c>
      <c r="N152" s="280">
        <f t="shared" si="26"/>
        <v>0</v>
      </c>
    </row>
    <row r="153" spans="1:14" ht="13.8">
      <c r="A153" s="253" t="s">
        <v>170</v>
      </c>
      <c r="B153" s="279" t="e">
        <f t="shared" ref="B153:J153" si="29">SUM(B67:B152)</f>
        <v>#REF!</v>
      </c>
      <c r="C153" s="279" t="e">
        <f t="shared" si="29"/>
        <v>#REF!</v>
      </c>
      <c r="D153" s="279" t="e">
        <f t="shared" si="29"/>
        <v>#REF!</v>
      </c>
      <c r="E153" s="279" t="e">
        <f t="shared" si="29"/>
        <v>#REF!</v>
      </c>
      <c r="F153" s="279" t="e">
        <f t="shared" si="29"/>
        <v>#REF!</v>
      </c>
      <c r="G153" s="279" t="e">
        <f t="shared" si="29"/>
        <v>#REF!</v>
      </c>
      <c r="H153" s="279" t="e">
        <f t="shared" si="29"/>
        <v>#REF!</v>
      </c>
      <c r="I153" s="279">
        <f t="shared" si="29"/>
        <v>349.38200000000001</v>
      </c>
      <c r="J153" s="279">
        <f t="shared" si="29"/>
        <v>0.2</v>
      </c>
      <c r="K153" s="279"/>
      <c r="L153" s="279" t="e">
        <f>SUM(L67:L151)</f>
        <v>#REF!</v>
      </c>
      <c r="M153" s="280" t="e">
        <f t="shared" si="25"/>
        <v>#REF!</v>
      </c>
      <c r="N153" s="280" t="e">
        <f t="shared" si="26"/>
        <v>#REF!</v>
      </c>
    </row>
    <row r="154" spans="1:14" ht="13.2">
      <c r="A154" s="324" t="s">
        <v>171</v>
      </c>
      <c r="B154" s="325"/>
      <c r="C154" s="325"/>
      <c r="D154" s="325"/>
      <c r="E154" s="325"/>
      <c r="F154" s="325"/>
      <c r="G154" s="325"/>
      <c r="H154" s="325"/>
      <c r="I154" s="325"/>
      <c r="J154" s="325"/>
      <c r="K154" s="325"/>
      <c r="L154" s="326"/>
      <c r="M154" s="275"/>
      <c r="N154" s="275"/>
    </row>
    <row r="155" spans="1:14" ht="13.8">
      <c r="A155" s="254" t="s">
        <v>172</v>
      </c>
      <c r="B155" s="277"/>
      <c r="C155" s="277">
        <f>15+15+15</f>
        <v>45</v>
      </c>
      <c r="D155" s="277"/>
      <c r="E155" s="277"/>
      <c r="F155" s="277"/>
      <c r="G155" s="277"/>
      <c r="H155" s="277"/>
      <c r="I155" s="277"/>
      <c r="J155" s="277"/>
      <c r="K155" s="278"/>
      <c r="L155" s="279">
        <f t="shared" ref="L155:L156" si="30">SUM(B155:J155)</f>
        <v>45</v>
      </c>
      <c r="M155" s="280">
        <f t="shared" ref="M155:M156" si="31">J155+I155+H155+G155+F155+E155+D155+C155+B155</f>
        <v>45</v>
      </c>
      <c r="N155" s="280">
        <f t="shared" ref="N155:N156" si="32">M155-L155</f>
        <v>0</v>
      </c>
    </row>
    <row r="156" spans="1:14" ht="13.8">
      <c r="A156" s="253" t="s">
        <v>173</v>
      </c>
      <c r="B156" s="279">
        <f t="shared" ref="B156:J156" si="33">B155</f>
        <v>0</v>
      </c>
      <c r="C156" s="279">
        <f t="shared" si="33"/>
        <v>45</v>
      </c>
      <c r="D156" s="279">
        <f t="shared" si="33"/>
        <v>0</v>
      </c>
      <c r="E156" s="279">
        <f t="shared" si="33"/>
        <v>0</v>
      </c>
      <c r="F156" s="279">
        <f t="shared" si="33"/>
        <v>0</v>
      </c>
      <c r="G156" s="279">
        <f t="shared" si="33"/>
        <v>0</v>
      </c>
      <c r="H156" s="279">
        <f t="shared" si="33"/>
        <v>0</v>
      </c>
      <c r="I156" s="279">
        <f t="shared" si="33"/>
        <v>0</v>
      </c>
      <c r="J156" s="279">
        <f t="shared" si="33"/>
        <v>0</v>
      </c>
      <c r="K156" s="279"/>
      <c r="L156" s="279">
        <f t="shared" si="30"/>
        <v>45</v>
      </c>
      <c r="M156" s="280">
        <f t="shared" si="31"/>
        <v>45</v>
      </c>
      <c r="N156" s="280">
        <f t="shared" si="32"/>
        <v>0</v>
      </c>
    </row>
    <row r="157" spans="1:14" ht="13.2">
      <c r="A157" s="324" t="s">
        <v>174</v>
      </c>
      <c r="B157" s="325"/>
      <c r="C157" s="325"/>
      <c r="D157" s="325"/>
      <c r="E157" s="325"/>
      <c r="F157" s="325"/>
      <c r="G157" s="325"/>
      <c r="H157" s="325"/>
      <c r="I157" s="325"/>
      <c r="J157" s="325"/>
      <c r="K157" s="325"/>
      <c r="L157" s="326"/>
      <c r="M157" s="275">
        <v>0</v>
      </c>
      <c r="N157" s="275">
        <v>0</v>
      </c>
    </row>
    <row r="158" spans="1:14" ht="13.8">
      <c r="A158" s="254" t="s">
        <v>175</v>
      </c>
      <c r="B158" s="277">
        <v>41000</v>
      </c>
      <c r="C158" s="277">
        <f>74894.685-5974.28</f>
        <v>68920.404999999999</v>
      </c>
      <c r="D158" s="277">
        <v>5483.8559999999998</v>
      </c>
      <c r="E158" s="277">
        <v>3848.32</v>
      </c>
      <c r="F158" s="277">
        <v>442.55700000000002</v>
      </c>
      <c r="G158" s="277">
        <f>2578.375-15.94</f>
        <v>2562.4349999999999</v>
      </c>
      <c r="H158" s="277">
        <v>230.9</v>
      </c>
      <c r="I158" s="277">
        <v>230.9</v>
      </c>
      <c r="J158" s="277"/>
      <c r="K158" s="278"/>
      <c r="L158" s="279">
        <f t="shared" ref="L158:L164" si="34">SUM(B158:J158)</f>
        <v>122719.37299999999</v>
      </c>
      <c r="M158" s="280">
        <f t="shared" ref="M158:M164" si="35">J158+I158+H158+G158+F158+E158+D158+C158+B158</f>
        <v>122719.37299999999</v>
      </c>
      <c r="N158" s="280">
        <f t="shared" ref="N158:N164" si="36">M158-L158</f>
        <v>0</v>
      </c>
    </row>
    <row r="159" spans="1:14" ht="13.8">
      <c r="A159" s="254" t="s">
        <v>176</v>
      </c>
      <c r="B159" s="277">
        <v>2976</v>
      </c>
      <c r="C159" s="277">
        <v>2666</v>
      </c>
      <c r="D159" s="277">
        <v>350.3</v>
      </c>
      <c r="E159" s="277">
        <v>375.1</v>
      </c>
      <c r="F159" s="277">
        <v>10.85</v>
      </c>
      <c r="G159" s="277">
        <v>189.1</v>
      </c>
      <c r="H159" s="277">
        <v>15.5</v>
      </c>
      <c r="I159" s="277">
        <v>31</v>
      </c>
      <c r="J159" s="277"/>
      <c r="K159" s="278"/>
      <c r="L159" s="279">
        <f t="shared" si="34"/>
        <v>6613.8500000000013</v>
      </c>
      <c r="M159" s="280">
        <f t="shared" si="35"/>
        <v>6613.85</v>
      </c>
      <c r="N159" s="280">
        <f t="shared" si="36"/>
        <v>0</v>
      </c>
    </row>
    <row r="160" spans="1:14" ht="13.8">
      <c r="A160" s="254" t="s">
        <v>177</v>
      </c>
      <c r="B160" s="277">
        <v>14212.8</v>
      </c>
      <c r="C160" s="277">
        <v>19152</v>
      </c>
      <c r="D160" s="277">
        <v>880.8</v>
      </c>
      <c r="E160" s="277">
        <v>2000</v>
      </c>
      <c r="F160" s="277">
        <v>80</v>
      </c>
      <c r="G160" s="277">
        <v>688</v>
      </c>
      <c r="H160" s="277">
        <v>104</v>
      </c>
      <c r="I160" s="277">
        <v>64</v>
      </c>
      <c r="J160" s="277"/>
      <c r="K160" s="278"/>
      <c r="L160" s="279">
        <f t="shared" si="34"/>
        <v>37181.600000000006</v>
      </c>
      <c r="M160" s="280">
        <f t="shared" si="35"/>
        <v>37181.599999999999</v>
      </c>
      <c r="N160" s="280">
        <f t="shared" si="36"/>
        <v>0</v>
      </c>
    </row>
    <row r="161" spans="1:14" ht="13.8">
      <c r="A161" s="254" t="s">
        <v>178</v>
      </c>
      <c r="B161" s="277">
        <v>158.19999999999999</v>
      </c>
      <c r="C161" s="277">
        <v>50.4</v>
      </c>
      <c r="D161" s="277">
        <v>56</v>
      </c>
      <c r="E161" s="277"/>
      <c r="F161" s="277"/>
      <c r="G161" s="277"/>
      <c r="H161" s="277"/>
      <c r="I161" s="277"/>
      <c r="J161" s="277"/>
      <c r="K161" s="278"/>
      <c r="L161" s="279">
        <f t="shared" si="34"/>
        <v>264.60000000000002</v>
      </c>
      <c r="M161" s="280">
        <f t="shared" si="35"/>
        <v>264.60000000000002</v>
      </c>
      <c r="N161" s="280">
        <f t="shared" si="36"/>
        <v>0</v>
      </c>
    </row>
    <row r="162" spans="1:14" ht="27.6">
      <c r="A162" s="254" t="s">
        <v>223</v>
      </c>
      <c r="B162" s="277">
        <v>615.86699999999996</v>
      </c>
      <c r="C162" s="277">
        <f>19.8+548.808</f>
        <v>568.60799999999995</v>
      </c>
      <c r="D162" s="277">
        <v>34.356999999999999</v>
      </c>
      <c r="E162" s="277">
        <v>14.215</v>
      </c>
      <c r="F162" s="277"/>
      <c r="G162" s="277">
        <f>15.94+26.06</f>
        <v>42</v>
      </c>
      <c r="H162" s="277"/>
      <c r="I162" s="277"/>
      <c r="J162" s="277"/>
      <c r="K162" s="278"/>
      <c r="L162" s="279">
        <f t="shared" si="34"/>
        <v>1275.0469999999998</v>
      </c>
      <c r="M162" s="280">
        <f t="shared" si="35"/>
        <v>1275.047</v>
      </c>
      <c r="N162" s="280">
        <f t="shared" si="36"/>
        <v>0</v>
      </c>
    </row>
    <row r="163" spans="1:14" ht="13.8">
      <c r="A163" s="254" t="s">
        <v>180</v>
      </c>
      <c r="B163" s="277"/>
      <c r="C163" s="277"/>
      <c r="D163" s="277"/>
      <c r="E163" s="277"/>
      <c r="F163" s="277"/>
      <c r="G163" s="277"/>
      <c r="H163" s="277"/>
      <c r="I163" s="277"/>
      <c r="J163" s="277"/>
      <c r="K163" s="278"/>
      <c r="L163" s="279">
        <f t="shared" si="34"/>
        <v>0</v>
      </c>
      <c r="M163" s="280">
        <f t="shared" si="35"/>
        <v>0</v>
      </c>
      <c r="N163" s="280">
        <f t="shared" si="36"/>
        <v>0</v>
      </c>
    </row>
    <row r="164" spans="1:14" ht="13.8">
      <c r="A164" s="253" t="s">
        <v>181</v>
      </c>
      <c r="B164" s="279">
        <f t="shared" ref="B164:J164" si="37">B158+B159+B160+B161+B162+B163</f>
        <v>58962.866999999998</v>
      </c>
      <c r="C164" s="279">
        <f t="shared" si="37"/>
        <v>91357.412999999986</v>
      </c>
      <c r="D164" s="279">
        <f t="shared" si="37"/>
        <v>6805.3130000000001</v>
      </c>
      <c r="E164" s="279">
        <f t="shared" si="37"/>
        <v>6237.6350000000002</v>
      </c>
      <c r="F164" s="279">
        <f t="shared" si="37"/>
        <v>533.40700000000004</v>
      </c>
      <c r="G164" s="279">
        <f t="shared" si="37"/>
        <v>3481.5349999999999</v>
      </c>
      <c r="H164" s="279">
        <f t="shared" si="37"/>
        <v>350.4</v>
      </c>
      <c r="I164" s="279">
        <f t="shared" si="37"/>
        <v>325.89999999999998</v>
      </c>
      <c r="J164" s="279">
        <f t="shared" si="37"/>
        <v>0</v>
      </c>
      <c r="K164" s="279"/>
      <c r="L164" s="279">
        <f t="shared" si="34"/>
        <v>168054.46999999997</v>
      </c>
      <c r="M164" s="280">
        <f t="shared" si="35"/>
        <v>168054.46999999997</v>
      </c>
      <c r="N164" s="280">
        <f t="shared" si="36"/>
        <v>0</v>
      </c>
    </row>
    <row r="165" spans="1:14" ht="13.2">
      <c r="A165" s="324" t="s">
        <v>182</v>
      </c>
      <c r="B165" s="325"/>
      <c r="C165" s="325"/>
      <c r="D165" s="325"/>
      <c r="E165" s="325"/>
      <c r="F165" s="325"/>
      <c r="G165" s="325"/>
      <c r="H165" s="325"/>
      <c r="I165" s="325"/>
      <c r="J165" s="325"/>
      <c r="K165" s="325"/>
      <c r="L165" s="326"/>
      <c r="M165" s="275"/>
      <c r="N165" s="275"/>
    </row>
    <row r="166" spans="1:14" ht="13.8">
      <c r="A166" s="254" t="s">
        <v>183</v>
      </c>
      <c r="B166" s="277">
        <f>37*1</f>
        <v>37</v>
      </c>
      <c r="C166" s="277">
        <f>30*1</f>
        <v>30</v>
      </c>
      <c r="D166" s="277">
        <f>3*1</f>
        <v>3</v>
      </c>
      <c r="E166" s="277">
        <f>1*1</f>
        <v>1</v>
      </c>
      <c r="F166" s="277">
        <v>1</v>
      </c>
      <c r="G166" s="277">
        <f>2*1</f>
        <v>2</v>
      </c>
      <c r="H166" s="277">
        <f>1*1</f>
        <v>1</v>
      </c>
      <c r="I166" s="277"/>
      <c r="J166" s="277"/>
      <c r="K166" s="278"/>
      <c r="L166" s="279">
        <f t="shared" ref="L166:L174" si="38">SUM(B166:J166)</f>
        <v>75</v>
      </c>
      <c r="M166" s="280">
        <f t="shared" ref="M166:M175" si="39">J166+I166+H166+G166+F166+E166+D166+C166+B166</f>
        <v>75</v>
      </c>
      <c r="N166" s="280">
        <f t="shared" ref="N166:N175" si="40">M166-L166</f>
        <v>0</v>
      </c>
    </row>
    <row r="167" spans="1:14" ht="27.6">
      <c r="A167" s="254" t="s">
        <v>224</v>
      </c>
      <c r="B167" s="277"/>
      <c r="C167" s="277">
        <f>1</f>
        <v>1</v>
      </c>
      <c r="D167" s="277"/>
      <c r="E167" s="277"/>
      <c r="F167" s="277"/>
      <c r="G167" s="277"/>
      <c r="H167" s="277">
        <v>2.5</v>
      </c>
      <c r="I167" s="277">
        <v>1.5</v>
      </c>
      <c r="J167" s="277"/>
      <c r="K167" s="278"/>
      <c r="L167" s="279">
        <f t="shared" si="38"/>
        <v>5</v>
      </c>
      <c r="M167" s="280">
        <f t="shared" si="39"/>
        <v>5</v>
      </c>
      <c r="N167" s="280">
        <f t="shared" si="40"/>
        <v>0</v>
      </c>
    </row>
    <row r="168" spans="1:14" ht="27.6">
      <c r="A168" s="254" t="s">
        <v>185</v>
      </c>
      <c r="B168" s="277">
        <f>0.7*5</f>
        <v>3.5</v>
      </c>
      <c r="C168" s="277">
        <f>0.7*2</f>
        <v>1.4</v>
      </c>
      <c r="D168" s="277">
        <f>0.7*1</f>
        <v>0.7</v>
      </c>
      <c r="E168" s="277"/>
      <c r="F168" s="277"/>
      <c r="G168" s="277"/>
      <c r="H168" s="277">
        <f>2*0.7</f>
        <v>1.4</v>
      </c>
      <c r="I168" s="277"/>
      <c r="J168" s="277"/>
      <c r="K168" s="278"/>
      <c r="L168" s="279">
        <f t="shared" si="38"/>
        <v>7</v>
      </c>
      <c r="M168" s="280">
        <f t="shared" si="39"/>
        <v>7</v>
      </c>
      <c r="N168" s="280">
        <f t="shared" si="40"/>
        <v>0</v>
      </c>
    </row>
    <row r="169" spans="1:14" ht="27.6">
      <c r="A169" s="254" t="s">
        <v>225</v>
      </c>
      <c r="B169" s="277"/>
      <c r="C169" s="277">
        <f>15</f>
        <v>15</v>
      </c>
      <c r="D169" s="277"/>
      <c r="E169" s="277"/>
      <c r="F169" s="277"/>
      <c r="G169" s="277"/>
      <c r="H169" s="277">
        <v>30.3</v>
      </c>
      <c r="I169" s="277">
        <v>40</v>
      </c>
      <c r="J169" s="277"/>
      <c r="K169" s="278"/>
      <c r="L169" s="279">
        <f t="shared" si="38"/>
        <v>85.3</v>
      </c>
      <c r="M169" s="280">
        <f t="shared" si="39"/>
        <v>85.3</v>
      </c>
      <c r="N169" s="280">
        <f t="shared" si="40"/>
        <v>0</v>
      </c>
    </row>
    <row r="170" spans="1:14" ht="41.4">
      <c r="A170" s="254" t="s">
        <v>187</v>
      </c>
      <c r="B170" s="277">
        <v>89.4</v>
      </c>
      <c r="C170" s="277">
        <v>91.42</v>
      </c>
      <c r="D170" s="277">
        <v>3.9</v>
      </c>
      <c r="E170" s="277">
        <v>3.2</v>
      </c>
      <c r="F170" s="277"/>
      <c r="G170" s="277"/>
      <c r="H170" s="277"/>
      <c r="I170" s="277"/>
      <c r="J170" s="277"/>
      <c r="K170" s="278"/>
      <c r="L170" s="279">
        <f t="shared" si="38"/>
        <v>187.92</v>
      </c>
      <c r="M170" s="280">
        <f t="shared" si="39"/>
        <v>187.92000000000002</v>
      </c>
      <c r="N170" s="280">
        <f t="shared" si="40"/>
        <v>0</v>
      </c>
    </row>
    <row r="171" spans="1:14" ht="82.8">
      <c r="A171" s="257" t="s">
        <v>188</v>
      </c>
      <c r="B171" s="277"/>
      <c r="C171" s="277"/>
      <c r="D171" s="277"/>
      <c r="E171" s="277"/>
      <c r="F171" s="277"/>
      <c r="G171" s="277"/>
      <c r="H171" s="277"/>
      <c r="I171" s="277"/>
      <c r="J171" s="277"/>
      <c r="K171" s="278"/>
      <c r="L171" s="279">
        <f t="shared" si="38"/>
        <v>0</v>
      </c>
      <c r="M171" s="280">
        <f t="shared" si="39"/>
        <v>0</v>
      </c>
      <c r="N171" s="280">
        <f t="shared" si="40"/>
        <v>0</v>
      </c>
    </row>
    <row r="172" spans="1:14" ht="55.2">
      <c r="A172" s="257" t="s">
        <v>189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8"/>
      <c r="L172" s="279">
        <f t="shared" si="38"/>
        <v>0</v>
      </c>
      <c r="M172" s="280">
        <f t="shared" si="39"/>
        <v>0</v>
      </c>
      <c r="N172" s="280">
        <f t="shared" si="40"/>
        <v>0</v>
      </c>
    </row>
    <row r="173" spans="1:14" ht="41.4">
      <c r="A173" s="257" t="s">
        <v>190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8"/>
      <c r="L173" s="279">
        <f t="shared" si="38"/>
        <v>0</v>
      </c>
      <c r="M173" s="280">
        <f t="shared" si="39"/>
        <v>0</v>
      </c>
      <c r="N173" s="280">
        <f t="shared" si="40"/>
        <v>0</v>
      </c>
    </row>
    <row r="174" spans="1:14" ht="13.8">
      <c r="A174" s="257" t="s">
        <v>191</v>
      </c>
      <c r="B174" s="277"/>
      <c r="C174" s="277">
        <v>23.4</v>
      </c>
      <c r="D174" s="277"/>
      <c r="E174" s="277"/>
      <c r="F174" s="277"/>
      <c r="G174" s="277"/>
      <c r="H174" s="277"/>
      <c r="I174" s="277"/>
      <c r="J174" s="277"/>
      <c r="K174" s="279"/>
      <c r="L174" s="279">
        <f t="shared" si="38"/>
        <v>23.4</v>
      </c>
      <c r="M174" s="280">
        <f t="shared" si="39"/>
        <v>23.4</v>
      </c>
      <c r="N174" s="280">
        <f t="shared" si="40"/>
        <v>0</v>
      </c>
    </row>
    <row r="175" spans="1:14" ht="13.8">
      <c r="A175" s="253" t="s">
        <v>192</v>
      </c>
      <c r="B175" s="279">
        <f t="shared" ref="B175:J175" si="41">SUM(B166:B174)</f>
        <v>129.9</v>
      </c>
      <c r="C175" s="279">
        <f t="shared" si="41"/>
        <v>162.22</v>
      </c>
      <c r="D175" s="279">
        <f t="shared" si="41"/>
        <v>7.6</v>
      </c>
      <c r="E175" s="279">
        <f t="shared" si="41"/>
        <v>4.2</v>
      </c>
      <c r="F175" s="279">
        <f t="shared" si="41"/>
        <v>1</v>
      </c>
      <c r="G175" s="279">
        <f t="shared" si="41"/>
        <v>2</v>
      </c>
      <c r="H175" s="279">
        <f t="shared" si="41"/>
        <v>35.200000000000003</v>
      </c>
      <c r="I175" s="279">
        <f t="shared" si="41"/>
        <v>41.5</v>
      </c>
      <c r="J175" s="279">
        <f t="shared" si="41"/>
        <v>0</v>
      </c>
      <c r="K175" s="279"/>
      <c r="L175" s="279">
        <f>SUM(L166:L174)</f>
        <v>383.62</v>
      </c>
      <c r="M175" s="280">
        <f t="shared" si="39"/>
        <v>383.62</v>
      </c>
      <c r="N175" s="280">
        <f t="shared" si="40"/>
        <v>0</v>
      </c>
    </row>
    <row r="176" spans="1:14" ht="13.2">
      <c r="A176" s="324" t="s">
        <v>193</v>
      </c>
      <c r="B176" s="325"/>
      <c r="C176" s="325"/>
      <c r="D176" s="325"/>
      <c r="E176" s="325"/>
      <c r="F176" s="325"/>
      <c r="G176" s="325"/>
      <c r="H176" s="325"/>
      <c r="I176" s="325"/>
      <c r="J176" s="325"/>
      <c r="K176" s="325"/>
      <c r="L176" s="326"/>
      <c r="M176" s="275"/>
      <c r="N176" s="275"/>
    </row>
    <row r="177" spans="1:17" ht="13.8">
      <c r="A177" s="254" t="s">
        <v>194</v>
      </c>
      <c r="B177" s="277"/>
      <c r="C177" s="277">
        <v>33411.156000000003</v>
      </c>
      <c r="D177" s="277"/>
      <c r="E177" s="277"/>
      <c r="F177" s="277"/>
      <c r="G177" s="277"/>
      <c r="H177" s="277"/>
      <c r="I177" s="277"/>
      <c r="J177" s="277"/>
      <c r="K177" s="278"/>
      <c r="L177" s="279">
        <f>SUM(B177:J177)</f>
        <v>33411.156000000003</v>
      </c>
      <c r="M177" s="280">
        <f t="shared" ref="M177:M178" si="42">J177+I177+H177+G177+F177+E177+D177+C177+B177</f>
        <v>33411.156000000003</v>
      </c>
      <c r="N177" s="280">
        <f t="shared" ref="N177:N178" si="43">M177-L177</f>
        <v>0</v>
      </c>
    </row>
    <row r="178" spans="1:17" ht="13.8">
      <c r="A178" s="253" t="s">
        <v>195</v>
      </c>
      <c r="B178" s="279">
        <f t="shared" ref="B178:J178" si="44">B177</f>
        <v>0</v>
      </c>
      <c r="C178" s="279">
        <f t="shared" si="44"/>
        <v>33411.156000000003</v>
      </c>
      <c r="D178" s="279">
        <f t="shared" si="44"/>
        <v>0</v>
      </c>
      <c r="E178" s="279">
        <f t="shared" si="44"/>
        <v>0</v>
      </c>
      <c r="F178" s="279">
        <f t="shared" si="44"/>
        <v>0</v>
      </c>
      <c r="G178" s="279">
        <f t="shared" si="44"/>
        <v>0</v>
      </c>
      <c r="H178" s="279">
        <f t="shared" si="44"/>
        <v>0</v>
      </c>
      <c r="I178" s="279">
        <f t="shared" si="44"/>
        <v>0</v>
      </c>
      <c r="J178" s="279">
        <f t="shared" si="44"/>
        <v>0</v>
      </c>
      <c r="K178" s="279"/>
      <c r="L178" s="279">
        <f>L177</f>
        <v>33411.156000000003</v>
      </c>
      <c r="M178" s="280">
        <f t="shared" si="42"/>
        <v>33411.156000000003</v>
      </c>
      <c r="N178" s="280">
        <f t="shared" si="43"/>
        <v>0</v>
      </c>
    </row>
    <row r="179" spans="1:17" ht="13.2">
      <c r="A179" s="324" t="s">
        <v>196</v>
      </c>
      <c r="B179" s="325"/>
      <c r="C179" s="325"/>
      <c r="D179" s="325"/>
      <c r="E179" s="325"/>
      <c r="F179" s="325"/>
      <c r="G179" s="325"/>
      <c r="H179" s="325"/>
      <c r="I179" s="325"/>
      <c r="J179" s="325"/>
      <c r="K179" s="325"/>
      <c r="L179" s="326"/>
      <c r="M179" s="275"/>
      <c r="N179" s="275"/>
    </row>
    <row r="180" spans="1:17" ht="13.8">
      <c r="A180" s="254" t="s">
        <v>197</v>
      </c>
      <c r="B180" s="277"/>
      <c r="C180" s="277" t="e">
        <f>#REF!/1000</f>
        <v>#REF!</v>
      </c>
      <c r="D180" s="277"/>
      <c r="E180" s="277" t="e">
        <f>#REF!/1000</f>
        <v>#REF!</v>
      </c>
      <c r="F180" s="277"/>
      <c r="G180" s="277"/>
      <c r="H180" s="277"/>
      <c r="I180" s="277"/>
      <c r="J180" s="277">
        <f>31*1.81</f>
        <v>56.11</v>
      </c>
      <c r="K180" s="278"/>
      <c r="L180" s="279" t="e">
        <f>SUM(B180:J180)</f>
        <v>#REF!</v>
      </c>
      <c r="M180" s="280" t="e">
        <f t="shared" ref="M180:M184" si="45">J180+I180+H180+G180+F180+E180+D180+C180+B180</f>
        <v>#REF!</v>
      </c>
      <c r="N180" s="280" t="e">
        <f t="shared" ref="N180:N184" si="46">M180-L180</f>
        <v>#REF!</v>
      </c>
    </row>
    <row r="181" spans="1:17" ht="13.8">
      <c r="A181" s="253" t="s">
        <v>198</v>
      </c>
      <c r="B181" s="279">
        <f t="shared" ref="B181:J181" si="47">B180</f>
        <v>0</v>
      </c>
      <c r="C181" s="279" t="e">
        <f t="shared" si="47"/>
        <v>#REF!</v>
      </c>
      <c r="D181" s="279">
        <f t="shared" si="47"/>
        <v>0</v>
      </c>
      <c r="E181" s="279" t="e">
        <f t="shared" si="47"/>
        <v>#REF!</v>
      </c>
      <c r="F181" s="279">
        <f t="shared" si="47"/>
        <v>0</v>
      </c>
      <c r="G181" s="279">
        <f t="shared" si="47"/>
        <v>0</v>
      </c>
      <c r="H181" s="279">
        <f t="shared" si="47"/>
        <v>0</v>
      </c>
      <c r="I181" s="279">
        <f t="shared" si="47"/>
        <v>0</v>
      </c>
      <c r="J181" s="279">
        <f t="shared" si="47"/>
        <v>56.11</v>
      </c>
      <c r="K181" s="279"/>
      <c r="L181" s="279" t="e">
        <f>L180</f>
        <v>#REF!</v>
      </c>
      <c r="M181" s="280" t="e">
        <f t="shared" si="45"/>
        <v>#REF!</v>
      </c>
      <c r="N181" s="280" t="e">
        <f t="shared" si="46"/>
        <v>#REF!</v>
      </c>
    </row>
    <row r="182" spans="1:17" ht="13.2">
      <c r="A182" s="324" t="s">
        <v>199</v>
      </c>
      <c r="B182" s="325"/>
      <c r="C182" s="325"/>
      <c r="D182" s="325"/>
      <c r="E182" s="325"/>
      <c r="F182" s="325"/>
      <c r="G182" s="325"/>
      <c r="H182" s="325"/>
      <c r="I182" s="325"/>
      <c r="J182" s="325"/>
      <c r="K182" s="325"/>
      <c r="L182" s="326"/>
      <c r="M182" s="275">
        <f t="shared" si="45"/>
        <v>0</v>
      </c>
      <c r="N182" s="275">
        <f t="shared" si="46"/>
        <v>0</v>
      </c>
    </row>
    <row r="183" spans="1:17" ht="13.8">
      <c r="A183" s="254" t="s">
        <v>200</v>
      </c>
      <c r="B183" s="277"/>
      <c r="C183" s="277"/>
      <c r="D183" s="277"/>
      <c r="E183" s="277"/>
      <c r="F183" s="277"/>
      <c r="G183" s="277"/>
      <c r="H183" s="277"/>
      <c r="I183" s="277"/>
      <c r="J183" s="277"/>
      <c r="K183" s="278"/>
      <c r="L183" s="279">
        <f>SUM(B183:J183)</f>
        <v>0</v>
      </c>
      <c r="M183" s="280">
        <f t="shared" si="45"/>
        <v>0</v>
      </c>
      <c r="N183" s="280">
        <f t="shared" si="46"/>
        <v>0</v>
      </c>
    </row>
    <row r="184" spans="1:17" ht="13.8">
      <c r="A184" s="253" t="s">
        <v>201</v>
      </c>
      <c r="B184" s="279">
        <f t="shared" ref="B184:J184" si="48">B183</f>
        <v>0</v>
      </c>
      <c r="C184" s="279">
        <f t="shared" si="48"/>
        <v>0</v>
      </c>
      <c r="D184" s="279">
        <f t="shared" si="48"/>
        <v>0</v>
      </c>
      <c r="E184" s="279">
        <f t="shared" si="48"/>
        <v>0</v>
      </c>
      <c r="F184" s="279">
        <f t="shared" si="48"/>
        <v>0</v>
      </c>
      <c r="G184" s="279">
        <f t="shared" si="48"/>
        <v>0</v>
      </c>
      <c r="H184" s="279">
        <f t="shared" si="48"/>
        <v>0</v>
      </c>
      <c r="I184" s="279">
        <f t="shared" si="48"/>
        <v>0</v>
      </c>
      <c r="J184" s="279">
        <f t="shared" si="48"/>
        <v>0</v>
      </c>
      <c r="K184" s="279"/>
      <c r="L184" s="279">
        <f>L183</f>
        <v>0</v>
      </c>
      <c r="M184" s="280">
        <f t="shared" si="45"/>
        <v>0</v>
      </c>
      <c r="N184" s="280">
        <f t="shared" si="46"/>
        <v>0</v>
      </c>
    </row>
    <row r="185" spans="1:17" ht="13.8">
      <c r="A185" s="247"/>
      <c r="B185" s="264"/>
      <c r="C185" s="264"/>
      <c r="D185" s="264"/>
      <c r="E185" s="264"/>
      <c r="F185" s="264"/>
      <c r="G185" s="264"/>
      <c r="H185" s="264"/>
      <c r="I185" s="264"/>
      <c r="J185" s="264"/>
      <c r="K185" s="264"/>
      <c r="L185" s="264"/>
      <c r="M185" s="275"/>
      <c r="N185" s="275"/>
    </row>
    <row r="186" spans="1:17" ht="13.8">
      <c r="A186" s="247" t="e">
        <f>#REF!</f>
        <v>#REF!</v>
      </c>
      <c r="B186" s="264"/>
      <c r="C186" s="264"/>
      <c r="D186" s="264"/>
      <c r="E186" s="264"/>
      <c r="F186" s="331" t="e">
        <f>#REF!</f>
        <v>#REF!</v>
      </c>
      <c r="G186" s="328"/>
      <c r="H186" s="264"/>
      <c r="I186" s="264"/>
      <c r="J186" s="264"/>
      <c r="K186" s="264"/>
      <c r="L186" s="264"/>
      <c r="M186" s="266"/>
      <c r="N186" s="266"/>
    </row>
    <row r="187" spans="1:17" ht="13.8">
      <c r="A187" s="247"/>
      <c r="B187" s="264"/>
      <c r="C187" s="264"/>
      <c r="D187" s="264"/>
      <c r="E187" s="264"/>
      <c r="F187" s="288"/>
      <c r="G187" s="264"/>
      <c r="H187" s="264"/>
      <c r="I187" s="264"/>
      <c r="J187" s="264"/>
      <c r="K187" s="264"/>
      <c r="L187" s="264"/>
      <c r="M187" s="266"/>
      <c r="N187" s="266"/>
    </row>
    <row r="188" spans="1:17" ht="13.8">
      <c r="A188" s="247" t="s">
        <v>380</v>
      </c>
      <c r="B188" s="262"/>
      <c r="C188" s="263"/>
      <c r="E188" s="264"/>
      <c r="F188" s="331" t="s">
        <v>381</v>
      </c>
      <c r="G188" s="328"/>
      <c r="H188" s="264"/>
      <c r="K188" s="264"/>
      <c r="L188" s="264"/>
      <c r="M188" s="264"/>
      <c r="N188" s="264"/>
      <c r="O188" s="264"/>
      <c r="P188" s="266"/>
      <c r="Q188" s="266"/>
    </row>
    <row r="189" spans="1:17" ht="13.8">
      <c r="A189" s="247"/>
      <c r="B189" s="264"/>
      <c r="C189" s="264"/>
      <c r="D189" s="264"/>
      <c r="E189" s="264"/>
      <c r="F189" s="264"/>
      <c r="G189" s="264"/>
      <c r="H189" s="264"/>
      <c r="I189" s="264"/>
      <c r="J189" s="264"/>
      <c r="K189" s="264"/>
      <c r="L189" s="264"/>
      <c r="M189" s="266"/>
      <c r="N189" s="266"/>
    </row>
    <row r="190" spans="1:17" ht="13.8">
      <c r="A190" s="247"/>
      <c r="B190" s="264"/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6"/>
      <c r="N190" s="266"/>
    </row>
    <row r="191" spans="1:17" ht="13.8">
      <c r="A191" s="247"/>
      <c r="B191" s="264"/>
      <c r="C191" s="264"/>
      <c r="D191" s="264"/>
      <c r="E191" s="264"/>
      <c r="F191" s="264"/>
      <c r="G191" s="264"/>
      <c r="H191" s="264"/>
      <c r="I191" s="264"/>
      <c r="J191" s="264"/>
      <c r="K191" s="264"/>
      <c r="L191" s="264"/>
      <c r="M191" s="266"/>
      <c r="N191" s="266"/>
    </row>
    <row r="192" spans="1:17" ht="13.8">
      <c r="A192" s="247"/>
      <c r="B192" s="264"/>
      <c r="C192" s="264"/>
      <c r="D192" s="264"/>
      <c r="E192" s="264"/>
      <c r="F192" s="264"/>
      <c r="G192" s="264"/>
      <c r="H192" s="264"/>
      <c r="I192" s="264"/>
      <c r="J192" s="264"/>
      <c r="K192" s="264"/>
      <c r="L192" s="264"/>
      <c r="M192" s="266"/>
      <c r="N192" s="266"/>
    </row>
    <row r="193" spans="1:14" ht="13.2">
      <c r="A193" s="258" t="s">
        <v>204</v>
      </c>
      <c r="B193" s="289"/>
      <c r="C193" s="289"/>
      <c r="D193" s="289"/>
      <c r="E193" s="289"/>
      <c r="F193" s="289"/>
      <c r="G193" s="289"/>
      <c r="H193" s="289"/>
      <c r="I193" s="289"/>
      <c r="J193" s="289"/>
      <c r="K193" s="289"/>
      <c r="L193" s="289"/>
      <c r="M193" s="290"/>
      <c r="N193" s="290"/>
    </row>
    <row r="194" spans="1:14" ht="13.2">
      <c r="A194" s="258" t="s">
        <v>205</v>
      </c>
      <c r="B194" s="289"/>
      <c r="C194" s="289"/>
      <c r="D194" s="289"/>
      <c r="E194" s="289"/>
      <c r="F194" s="289"/>
      <c r="G194" s="289"/>
      <c r="H194" s="289"/>
      <c r="I194" s="289"/>
      <c r="J194" s="289"/>
      <c r="K194" s="289"/>
      <c r="L194" s="289"/>
      <c r="M194" s="290"/>
      <c r="N194" s="290"/>
    </row>
    <row r="195" spans="1:14" ht="13.2">
      <c r="A195" s="258" t="s">
        <v>206</v>
      </c>
      <c r="B195" s="289"/>
      <c r="C195" s="289"/>
      <c r="D195" s="289"/>
      <c r="E195" s="289"/>
      <c r="F195" s="289"/>
      <c r="G195" s="289"/>
      <c r="H195" s="289"/>
      <c r="I195" s="289"/>
      <c r="J195" s="289"/>
      <c r="K195" s="289"/>
      <c r="L195" s="289"/>
      <c r="M195" s="290"/>
      <c r="N195" s="290"/>
    </row>
    <row r="196" spans="1:14" ht="13.8">
      <c r="A196" s="247"/>
      <c r="B196" s="264"/>
      <c r="C196" s="264"/>
      <c r="D196" s="264"/>
      <c r="E196" s="264"/>
      <c r="F196" s="264"/>
      <c r="G196" s="264"/>
      <c r="H196" s="264"/>
      <c r="I196" s="264"/>
      <c r="J196" s="264"/>
      <c r="K196" s="264"/>
      <c r="L196" s="264"/>
      <c r="M196" s="266"/>
      <c r="N196" s="266"/>
    </row>
    <row r="197" spans="1:14" ht="13.8">
      <c r="A197" s="247"/>
      <c r="B197" s="264"/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6"/>
      <c r="N197" s="266"/>
    </row>
    <row r="198" spans="1:14" ht="13.8">
      <c r="A198" s="247"/>
      <c r="B198" s="264"/>
      <c r="C198" s="264"/>
      <c r="D198" s="264"/>
      <c r="E198" s="264"/>
      <c r="F198" s="264"/>
      <c r="G198" s="264"/>
      <c r="H198" s="264"/>
      <c r="I198" s="264"/>
      <c r="J198" s="264"/>
      <c r="K198" s="264"/>
      <c r="L198" s="264"/>
      <c r="M198" s="266"/>
      <c r="N198" s="266"/>
    </row>
    <row r="199" spans="1:14" ht="13.8">
      <c r="A199" s="247"/>
      <c r="B199" s="264"/>
      <c r="C199" s="264"/>
      <c r="D199" s="264"/>
      <c r="E199" s="264"/>
      <c r="F199" s="264"/>
      <c r="G199" s="264"/>
      <c r="H199" s="264"/>
      <c r="I199" s="264"/>
      <c r="J199" s="264"/>
      <c r="K199" s="264"/>
      <c r="L199" s="264"/>
      <c r="M199" s="266"/>
      <c r="N199" s="266"/>
    </row>
    <row r="200" spans="1:14" ht="13.8">
      <c r="A200" s="247"/>
      <c r="B200" s="264"/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6"/>
      <c r="N200" s="266"/>
    </row>
    <row r="201" spans="1:14" ht="13.8">
      <c r="A201" s="247"/>
      <c r="B201" s="264"/>
      <c r="C201" s="264"/>
      <c r="D201" s="264"/>
      <c r="E201" s="264"/>
      <c r="F201" s="264"/>
      <c r="G201" s="264"/>
      <c r="H201" s="264"/>
      <c r="I201" s="264"/>
      <c r="J201" s="264"/>
      <c r="K201" s="264"/>
      <c r="L201" s="264"/>
      <c r="M201" s="266"/>
      <c r="N201" s="266"/>
    </row>
    <row r="202" spans="1:14" ht="13.8">
      <c r="A202" s="247"/>
      <c r="B202" s="264"/>
      <c r="C202" s="264"/>
      <c r="D202" s="264"/>
      <c r="E202" s="264"/>
      <c r="F202" s="264"/>
      <c r="G202" s="264"/>
      <c r="H202" s="264"/>
      <c r="I202" s="264"/>
      <c r="J202" s="264"/>
      <c r="K202" s="264"/>
      <c r="L202" s="264"/>
      <c r="M202" s="266"/>
      <c r="N202" s="266"/>
    </row>
    <row r="203" spans="1:14" ht="13.8">
      <c r="A203" s="247"/>
      <c r="B203" s="264"/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6"/>
      <c r="N203" s="266"/>
    </row>
    <row r="204" spans="1:14" ht="13.8">
      <c r="A204" s="247"/>
      <c r="B204" s="264"/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6"/>
      <c r="N204" s="266"/>
    </row>
    <row r="205" spans="1:14" ht="13.8">
      <c r="A205" s="247"/>
      <c r="B205" s="264"/>
      <c r="C205" s="264"/>
      <c r="D205" s="264"/>
      <c r="E205" s="264"/>
      <c r="F205" s="264"/>
      <c r="G205" s="264"/>
      <c r="H205" s="264"/>
      <c r="I205" s="264"/>
      <c r="J205" s="264"/>
      <c r="K205" s="264"/>
      <c r="L205" s="264"/>
      <c r="M205" s="266"/>
      <c r="N205" s="266"/>
    </row>
    <row r="206" spans="1:14" ht="13.8">
      <c r="A206" s="247"/>
      <c r="B206" s="264"/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6"/>
      <c r="N206" s="266"/>
    </row>
    <row r="207" spans="1:14" ht="13.8">
      <c r="A207" s="247"/>
      <c r="B207" s="264"/>
      <c r="C207" s="264"/>
      <c r="D207" s="264"/>
      <c r="E207" s="264"/>
      <c r="F207" s="264"/>
      <c r="G207" s="264"/>
      <c r="H207" s="264"/>
      <c r="I207" s="264"/>
      <c r="J207" s="264"/>
      <c r="K207" s="264"/>
      <c r="L207" s="264"/>
      <c r="M207" s="266"/>
      <c r="N207" s="266"/>
    </row>
    <row r="208" spans="1:14" ht="13.8">
      <c r="A208" s="247"/>
      <c r="B208" s="264"/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6"/>
      <c r="N208" s="266"/>
    </row>
    <row r="209" spans="1:14" ht="13.8">
      <c r="A209" s="247"/>
      <c r="B209" s="264"/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6"/>
      <c r="N209" s="266"/>
    </row>
    <row r="210" spans="1:14" ht="13.8">
      <c r="A210" s="247"/>
      <c r="B210" s="264"/>
      <c r="C210" s="264"/>
      <c r="D210" s="264"/>
      <c r="E210" s="264"/>
      <c r="F210" s="264"/>
      <c r="G210" s="264"/>
      <c r="H210" s="264"/>
      <c r="I210" s="264"/>
      <c r="J210" s="264"/>
      <c r="K210" s="264"/>
      <c r="L210" s="264"/>
      <c r="M210" s="266"/>
      <c r="N210" s="266"/>
    </row>
    <row r="211" spans="1:14" ht="13.8">
      <c r="A211" s="247"/>
      <c r="B211" s="264"/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6"/>
      <c r="N211" s="266"/>
    </row>
    <row r="212" spans="1:14" ht="13.8">
      <c r="A212" s="247"/>
      <c r="B212" s="264"/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6"/>
      <c r="N212" s="266"/>
    </row>
    <row r="213" spans="1:14" ht="13.8">
      <c r="A213" s="247"/>
      <c r="B213" s="264"/>
      <c r="C213" s="264"/>
      <c r="D213" s="264"/>
      <c r="E213" s="264"/>
      <c r="F213" s="264"/>
      <c r="G213" s="264"/>
      <c r="H213" s="264"/>
      <c r="I213" s="264"/>
      <c r="J213" s="264"/>
      <c r="K213" s="264"/>
      <c r="L213" s="264"/>
      <c r="M213" s="266"/>
      <c r="N213" s="266"/>
    </row>
    <row r="214" spans="1:14" ht="13.8">
      <c r="A214" s="247"/>
      <c r="B214" s="264"/>
      <c r="C214" s="264"/>
      <c r="D214" s="264"/>
      <c r="E214" s="264"/>
      <c r="F214" s="264"/>
      <c r="G214" s="264"/>
      <c r="H214" s="264"/>
      <c r="I214" s="264"/>
      <c r="J214" s="264"/>
      <c r="K214" s="264"/>
      <c r="L214" s="264"/>
      <c r="M214" s="266"/>
      <c r="N214" s="266"/>
    </row>
    <row r="215" spans="1:14" ht="13.8">
      <c r="A215" s="247"/>
      <c r="B215" s="264"/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6"/>
      <c r="N215" s="266"/>
    </row>
    <row r="216" spans="1:14" ht="13.8">
      <c r="A216" s="247"/>
      <c r="B216" s="264"/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6"/>
      <c r="N216" s="266"/>
    </row>
    <row r="217" spans="1:14" ht="13.8">
      <c r="A217" s="247"/>
      <c r="B217" s="264"/>
      <c r="C217" s="264"/>
      <c r="D217" s="264"/>
      <c r="E217" s="264"/>
      <c r="F217" s="264"/>
      <c r="G217" s="264"/>
      <c r="H217" s="264"/>
      <c r="I217" s="264"/>
      <c r="J217" s="264"/>
      <c r="K217" s="264"/>
      <c r="L217" s="264"/>
      <c r="M217" s="266"/>
      <c r="N217" s="266"/>
    </row>
    <row r="218" spans="1:14" ht="13.8">
      <c r="A218" s="247"/>
      <c r="B218" s="264"/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6"/>
      <c r="N218" s="266"/>
    </row>
    <row r="219" spans="1:14" ht="13.2">
      <c r="A219" s="259"/>
      <c r="B219" s="291"/>
      <c r="C219" s="291"/>
      <c r="D219" s="291"/>
      <c r="E219" s="291"/>
      <c r="F219" s="291"/>
      <c r="G219" s="291"/>
      <c r="H219" s="291"/>
      <c r="I219" s="291"/>
      <c r="J219" s="291"/>
      <c r="K219" s="291"/>
      <c r="L219" s="291"/>
      <c r="M219" s="266"/>
      <c r="N219" s="266"/>
    </row>
    <row r="220" spans="1:14" ht="13.2">
      <c r="A220" s="259"/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66"/>
      <c r="N220" s="266"/>
    </row>
    <row r="221" spans="1:14" ht="13.2">
      <c r="A221" s="259"/>
      <c r="B221" s="291"/>
      <c r="C221" s="291"/>
      <c r="D221" s="291"/>
      <c r="E221" s="291"/>
      <c r="F221" s="291"/>
      <c r="G221" s="291"/>
      <c r="H221" s="291"/>
      <c r="I221" s="291"/>
      <c r="J221" s="291"/>
      <c r="K221" s="291"/>
      <c r="L221" s="291"/>
      <c r="M221" s="266"/>
      <c r="N221" s="266"/>
    </row>
    <row r="222" spans="1:14" ht="13.2">
      <c r="A222" s="259"/>
      <c r="B222" s="291"/>
      <c r="C222" s="291"/>
      <c r="D222" s="291"/>
      <c r="E222" s="291"/>
      <c r="F222" s="291"/>
      <c r="G222" s="291"/>
      <c r="H222" s="291"/>
      <c r="I222" s="291"/>
      <c r="J222" s="291"/>
      <c r="K222" s="291"/>
      <c r="L222" s="291"/>
      <c r="M222" s="266"/>
      <c r="N222" s="266"/>
    </row>
    <row r="223" spans="1:14" ht="13.2">
      <c r="A223" s="259"/>
      <c r="B223" s="291"/>
      <c r="C223" s="291"/>
      <c r="D223" s="291"/>
      <c r="E223" s="291"/>
      <c r="F223" s="291"/>
      <c r="G223" s="291"/>
      <c r="H223" s="291"/>
      <c r="I223" s="291"/>
      <c r="J223" s="291"/>
      <c r="K223" s="291"/>
      <c r="L223" s="291"/>
      <c r="M223" s="266"/>
      <c r="N223" s="266"/>
    </row>
    <row r="224" spans="1:14" ht="13.2">
      <c r="A224" s="259"/>
      <c r="B224" s="291"/>
      <c r="C224" s="291"/>
      <c r="D224" s="291"/>
      <c r="E224" s="291"/>
      <c r="F224" s="291"/>
      <c r="G224" s="291"/>
      <c r="H224" s="291"/>
      <c r="I224" s="291"/>
      <c r="J224" s="291"/>
      <c r="K224" s="291"/>
      <c r="L224" s="291"/>
      <c r="M224" s="266"/>
      <c r="N224" s="266"/>
    </row>
    <row r="225" spans="1:14" ht="13.2">
      <c r="A225" s="259"/>
      <c r="B225" s="291"/>
      <c r="C225" s="291"/>
      <c r="D225" s="291"/>
      <c r="E225" s="291"/>
      <c r="F225" s="291"/>
      <c r="G225" s="291"/>
      <c r="H225" s="291"/>
      <c r="I225" s="291"/>
      <c r="J225" s="291"/>
      <c r="K225" s="291"/>
      <c r="L225" s="291"/>
      <c r="M225" s="266"/>
      <c r="N225" s="266"/>
    </row>
    <row r="226" spans="1:14" ht="13.2">
      <c r="A226" s="259"/>
      <c r="B226" s="291"/>
      <c r="C226" s="291"/>
      <c r="D226" s="291"/>
      <c r="E226" s="291"/>
      <c r="F226" s="291"/>
      <c r="G226" s="291"/>
      <c r="H226" s="291"/>
      <c r="I226" s="291"/>
      <c r="J226" s="291"/>
      <c r="K226" s="291"/>
      <c r="L226" s="291"/>
      <c r="M226" s="266"/>
      <c r="N226" s="266"/>
    </row>
    <row r="227" spans="1:14" ht="13.2">
      <c r="A227" s="259"/>
      <c r="B227" s="291"/>
      <c r="C227" s="291"/>
      <c r="D227" s="291"/>
      <c r="E227" s="291"/>
      <c r="F227" s="291"/>
      <c r="G227" s="291"/>
      <c r="H227" s="291"/>
      <c r="I227" s="291"/>
      <c r="J227" s="291"/>
      <c r="K227" s="291"/>
      <c r="L227" s="291"/>
      <c r="M227" s="266"/>
      <c r="N227" s="266"/>
    </row>
    <row r="228" spans="1:14" ht="13.2">
      <c r="A228" s="259"/>
      <c r="B228" s="291"/>
      <c r="C228" s="291"/>
      <c r="D228" s="291"/>
      <c r="E228" s="291"/>
      <c r="F228" s="291"/>
      <c r="G228" s="291"/>
      <c r="H228" s="291"/>
      <c r="I228" s="291"/>
      <c r="J228" s="291"/>
      <c r="K228" s="291"/>
      <c r="L228" s="291"/>
      <c r="M228" s="266"/>
      <c r="N228" s="266"/>
    </row>
    <row r="229" spans="1:14" ht="13.2">
      <c r="A229" s="259"/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66"/>
      <c r="N229" s="266"/>
    </row>
    <row r="230" spans="1:14" ht="13.2">
      <c r="A230" s="259"/>
      <c r="B230" s="291"/>
      <c r="C230" s="291"/>
      <c r="D230" s="291"/>
      <c r="E230" s="291"/>
      <c r="F230" s="291"/>
      <c r="G230" s="291"/>
      <c r="H230" s="291"/>
      <c r="I230" s="291"/>
      <c r="J230" s="291"/>
      <c r="K230" s="291"/>
      <c r="L230" s="291"/>
      <c r="M230" s="266"/>
      <c r="N230" s="266"/>
    </row>
    <row r="231" spans="1:14" ht="13.2">
      <c r="A231" s="259"/>
      <c r="B231" s="291"/>
      <c r="C231" s="291"/>
      <c r="D231" s="291"/>
      <c r="E231" s="291"/>
      <c r="F231" s="291"/>
      <c r="G231" s="291"/>
      <c r="H231" s="291"/>
      <c r="I231" s="291"/>
      <c r="J231" s="291"/>
      <c r="K231" s="291"/>
      <c r="L231" s="291"/>
      <c r="M231" s="266"/>
      <c r="N231" s="266"/>
    </row>
    <row r="232" spans="1:14" ht="13.2">
      <c r="A232" s="259"/>
      <c r="B232" s="291"/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66"/>
      <c r="N232" s="266"/>
    </row>
    <row r="233" spans="1:14" ht="13.2">
      <c r="A233" s="259"/>
      <c r="B233" s="291"/>
      <c r="C233" s="291"/>
      <c r="D233" s="291"/>
      <c r="E233" s="291"/>
      <c r="F233" s="291"/>
      <c r="G233" s="291"/>
      <c r="H233" s="291"/>
      <c r="I233" s="291"/>
      <c r="J233" s="291"/>
      <c r="K233" s="291"/>
      <c r="L233" s="291"/>
      <c r="M233" s="266"/>
      <c r="N233" s="266"/>
    </row>
    <row r="234" spans="1:14" ht="13.2">
      <c r="A234" s="259"/>
      <c r="B234" s="291"/>
      <c r="C234" s="291"/>
      <c r="D234" s="291"/>
      <c r="E234" s="291"/>
      <c r="F234" s="291"/>
      <c r="G234" s="291"/>
      <c r="H234" s="291"/>
      <c r="I234" s="291"/>
      <c r="J234" s="291"/>
      <c r="K234" s="291"/>
      <c r="L234" s="291"/>
      <c r="M234" s="266"/>
      <c r="N234" s="266"/>
    </row>
    <row r="235" spans="1:14" ht="13.2">
      <c r="A235" s="259"/>
      <c r="B235" s="291"/>
      <c r="C235" s="291"/>
      <c r="D235" s="291"/>
      <c r="E235" s="291"/>
      <c r="F235" s="291"/>
      <c r="G235" s="291"/>
      <c r="H235" s="291"/>
      <c r="I235" s="291"/>
      <c r="J235" s="291"/>
      <c r="K235" s="291"/>
      <c r="L235" s="291"/>
      <c r="M235" s="266"/>
      <c r="N235" s="266"/>
    </row>
    <row r="236" spans="1:14" ht="13.2">
      <c r="A236" s="259"/>
      <c r="B236" s="291"/>
      <c r="C236" s="291"/>
      <c r="D236" s="291"/>
      <c r="E236" s="291"/>
      <c r="F236" s="291"/>
      <c r="G236" s="291"/>
      <c r="H236" s="291"/>
      <c r="I236" s="291"/>
      <c r="J236" s="291"/>
      <c r="K236" s="291"/>
      <c r="L236" s="291"/>
      <c r="M236" s="266"/>
      <c r="N236" s="266"/>
    </row>
    <row r="237" spans="1:14" ht="13.2">
      <c r="A237" s="259"/>
      <c r="B237" s="291"/>
      <c r="C237" s="291"/>
      <c r="D237" s="291"/>
      <c r="E237" s="291"/>
      <c r="F237" s="291"/>
      <c r="G237" s="291"/>
      <c r="H237" s="291"/>
      <c r="I237" s="291"/>
      <c r="J237" s="291"/>
      <c r="K237" s="291"/>
      <c r="L237" s="291"/>
      <c r="M237" s="266"/>
      <c r="N237" s="266"/>
    </row>
    <row r="238" spans="1:14" ht="13.2">
      <c r="A238" s="259"/>
      <c r="B238" s="291"/>
      <c r="C238" s="291"/>
      <c r="D238" s="291"/>
      <c r="E238" s="291"/>
      <c r="F238" s="291"/>
      <c r="G238" s="291"/>
      <c r="H238" s="291"/>
      <c r="I238" s="291"/>
      <c r="J238" s="291"/>
      <c r="K238" s="291"/>
      <c r="L238" s="291"/>
      <c r="M238" s="266"/>
      <c r="N238" s="266"/>
    </row>
    <row r="239" spans="1:14" ht="13.2">
      <c r="A239" s="259"/>
      <c r="B239" s="291"/>
      <c r="C239" s="291"/>
      <c r="D239" s="291"/>
      <c r="E239" s="291"/>
      <c r="F239" s="291"/>
      <c r="G239" s="291"/>
      <c r="H239" s="291"/>
      <c r="I239" s="291"/>
      <c r="J239" s="291"/>
      <c r="K239" s="291"/>
      <c r="L239" s="291"/>
      <c r="M239" s="266"/>
      <c r="N239" s="266"/>
    </row>
    <row r="240" spans="1:14" ht="13.2">
      <c r="A240" s="259"/>
      <c r="B240" s="291"/>
      <c r="C240" s="291"/>
      <c r="D240" s="291"/>
      <c r="E240" s="291"/>
      <c r="F240" s="291"/>
      <c r="G240" s="291"/>
      <c r="H240" s="291"/>
      <c r="I240" s="291"/>
      <c r="J240" s="291"/>
      <c r="K240" s="291"/>
      <c r="L240" s="291"/>
      <c r="M240" s="266"/>
      <c r="N240" s="266"/>
    </row>
    <row r="241" spans="1:14" ht="13.2">
      <c r="A241" s="259"/>
      <c r="B241" s="291"/>
      <c r="C241" s="291"/>
      <c r="D241" s="291"/>
      <c r="E241" s="291"/>
      <c r="F241" s="291"/>
      <c r="G241" s="291"/>
      <c r="H241" s="291"/>
      <c r="I241" s="291"/>
      <c r="J241" s="291"/>
      <c r="K241" s="291"/>
      <c r="L241" s="291"/>
      <c r="M241" s="266"/>
      <c r="N241" s="266"/>
    </row>
    <row r="242" spans="1:14" ht="13.2">
      <c r="A242" s="259"/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66"/>
      <c r="N242" s="266"/>
    </row>
    <row r="243" spans="1:14" ht="13.2">
      <c r="A243" s="259"/>
      <c r="B243" s="291"/>
      <c r="C243" s="291"/>
      <c r="D243" s="291"/>
      <c r="E243" s="291"/>
      <c r="F243" s="291"/>
      <c r="G243" s="291"/>
      <c r="H243" s="291"/>
      <c r="I243" s="291"/>
      <c r="J243" s="291"/>
      <c r="K243" s="291"/>
      <c r="L243" s="291"/>
      <c r="M243" s="266"/>
      <c r="N243" s="266"/>
    </row>
    <row r="244" spans="1:14" ht="13.2">
      <c r="A244" s="259"/>
      <c r="B244" s="291"/>
      <c r="C244" s="291"/>
      <c r="D244" s="291"/>
      <c r="E244" s="291"/>
      <c r="F244" s="291"/>
      <c r="G244" s="291"/>
      <c r="H244" s="291"/>
      <c r="I244" s="291"/>
      <c r="J244" s="291"/>
      <c r="K244" s="291"/>
      <c r="L244" s="291"/>
      <c r="M244" s="266"/>
      <c r="N244" s="266"/>
    </row>
    <row r="245" spans="1:14" ht="13.2">
      <c r="A245" s="259"/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66"/>
      <c r="N245" s="266"/>
    </row>
    <row r="246" spans="1:14" ht="13.2">
      <c r="A246" s="259"/>
      <c r="B246" s="291"/>
      <c r="C246" s="291"/>
      <c r="D246" s="291"/>
      <c r="E246" s="291"/>
      <c r="F246" s="291"/>
      <c r="G246" s="291"/>
      <c r="H246" s="291"/>
      <c r="I246" s="291"/>
      <c r="J246" s="291"/>
      <c r="K246" s="291"/>
      <c r="L246" s="291"/>
      <c r="M246" s="266"/>
      <c r="N246" s="266"/>
    </row>
    <row r="247" spans="1:14" ht="13.2">
      <c r="A247" s="259"/>
      <c r="B247" s="291"/>
      <c r="C247" s="291"/>
      <c r="D247" s="291"/>
      <c r="E247" s="291"/>
      <c r="F247" s="291"/>
      <c r="G247" s="291"/>
      <c r="H247" s="291"/>
      <c r="I247" s="291"/>
      <c r="J247" s="291"/>
      <c r="K247" s="291"/>
      <c r="L247" s="291"/>
      <c r="M247" s="266"/>
      <c r="N247" s="266"/>
    </row>
    <row r="248" spans="1:14" ht="13.2">
      <c r="A248" s="259"/>
      <c r="B248" s="291"/>
      <c r="C248" s="291"/>
      <c r="D248" s="291"/>
      <c r="E248" s="291"/>
      <c r="F248" s="291"/>
      <c r="G248" s="291"/>
      <c r="H248" s="291"/>
      <c r="I248" s="291"/>
      <c r="J248" s="291"/>
      <c r="K248" s="291"/>
      <c r="L248" s="291"/>
      <c r="M248" s="266"/>
      <c r="N248" s="266"/>
    </row>
    <row r="249" spans="1:14" ht="13.2">
      <c r="A249" s="259"/>
      <c r="B249" s="291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66"/>
      <c r="N249" s="266"/>
    </row>
    <row r="250" spans="1:14" ht="13.2">
      <c r="A250" s="259"/>
      <c r="B250" s="291"/>
      <c r="C250" s="291"/>
      <c r="D250" s="291"/>
      <c r="E250" s="291"/>
      <c r="F250" s="291"/>
      <c r="G250" s="291"/>
      <c r="H250" s="291"/>
      <c r="I250" s="291"/>
      <c r="J250" s="291"/>
      <c r="K250" s="291"/>
      <c r="L250" s="291"/>
      <c r="M250" s="266"/>
      <c r="N250" s="266"/>
    </row>
    <row r="251" spans="1:14" ht="13.2">
      <c r="A251" s="259"/>
      <c r="B251" s="291"/>
      <c r="C251" s="291"/>
      <c r="D251" s="291"/>
      <c r="E251" s="291"/>
      <c r="F251" s="291"/>
      <c r="G251" s="291"/>
      <c r="H251" s="291"/>
      <c r="I251" s="291"/>
      <c r="J251" s="291"/>
      <c r="K251" s="291"/>
      <c r="L251" s="291"/>
      <c r="M251" s="266"/>
      <c r="N251" s="266"/>
    </row>
    <row r="252" spans="1:14" ht="13.2">
      <c r="A252" s="259"/>
      <c r="B252" s="291"/>
      <c r="C252" s="291"/>
      <c r="D252" s="291"/>
      <c r="E252" s="291"/>
      <c r="F252" s="291"/>
      <c r="G252" s="291"/>
      <c r="H252" s="291"/>
      <c r="I252" s="291"/>
      <c r="J252" s="291"/>
      <c r="K252" s="291"/>
      <c r="L252" s="291"/>
      <c r="M252" s="266"/>
      <c r="N252" s="266"/>
    </row>
    <row r="253" spans="1:14" ht="13.2">
      <c r="A253" s="259"/>
      <c r="B253" s="291"/>
      <c r="C253" s="291"/>
      <c r="D253" s="291"/>
      <c r="E253" s="291"/>
      <c r="F253" s="291"/>
      <c r="G253" s="291"/>
      <c r="H253" s="291"/>
      <c r="I253" s="291"/>
      <c r="J253" s="291"/>
      <c r="K253" s="291"/>
      <c r="L253" s="291"/>
      <c r="M253" s="266"/>
      <c r="N253" s="266"/>
    </row>
    <row r="254" spans="1:14" ht="13.2">
      <c r="A254" s="259"/>
      <c r="B254" s="291"/>
      <c r="C254" s="291"/>
      <c r="D254" s="291"/>
      <c r="E254" s="291"/>
      <c r="F254" s="291"/>
      <c r="G254" s="291"/>
      <c r="H254" s="291"/>
      <c r="I254" s="291"/>
      <c r="J254" s="291"/>
      <c r="K254" s="291"/>
      <c r="L254" s="291"/>
      <c r="M254" s="266"/>
      <c r="N254" s="266"/>
    </row>
    <row r="255" spans="1:14" ht="13.2">
      <c r="A255" s="259"/>
      <c r="B255" s="291"/>
      <c r="C255" s="291"/>
      <c r="D255" s="291"/>
      <c r="E255" s="291"/>
      <c r="F255" s="291"/>
      <c r="G255" s="291"/>
      <c r="H255" s="291"/>
      <c r="I255" s="291"/>
      <c r="J255" s="291"/>
      <c r="K255" s="291"/>
      <c r="L255" s="291"/>
      <c r="M255" s="266"/>
      <c r="N255" s="266"/>
    </row>
    <row r="256" spans="1:14" ht="13.2">
      <c r="A256" s="259"/>
      <c r="B256" s="291"/>
      <c r="C256" s="291"/>
      <c r="D256" s="291"/>
      <c r="E256" s="291"/>
      <c r="F256" s="291"/>
      <c r="G256" s="291"/>
      <c r="H256" s="291"/>
      <c r="I256" s="291"/>
      <c r="J256" s="291"/>
      <c r="K256" s="291"/>
      <c r="L256" s="291"/>
      <c r="M256" s="266"/>
      <c r="N256" s="266"/>
    </row>
    <row r="257" spans="1:14" ht="13.2">
      <c r="A257" s="259"/>
      <c r="B257" s="291"/>
      <c r="C257" s="291"/>
      <c r="D257" s="291"/>
      <c r="E257" s="291"/>
      <c r="F257" s="291"/>
      <c r="G257" s="291"/>
      <c r="H257" s="291"/>
      <c r="I257" s="291"/>
      <c r="J257" s="291"/>
      <c r="K257" s="291"/>
      <c r="L257" s="291"/>
      <c r="M257" s="266"/>
      <c r="N257" s="266"/>
    </row>
    <row r="258" spans="1:14" ht="13.2">
      <c r="A258" s="259"/>
      <c r="B258" s="291"/>
      <c r="C258" s="291"/>
      <c r="D258" s="291"/>
      <c r="E258" s="291"/>
      <c r="F258" s="291"/>
      <c r="G258" s="291"/>
      <c r="H258" s="291"/>
      <c r="I258" s="291"/>
      <c r="J258" s="291"/>
      <c r="K258" s="291"/>
      <c r="L258" s="291"/>
      <c r="M258" s="266"/>
      <c r="N258" s="266"/>
    </row>
    <row r="259" spans="1:14" ht="13.2">
      <c r="A259" s="259"/>
      <c r="B259" s="291"/>
      <c r="C259" s="291"/>
      <c r="D259" s="291"/>
      <c r="E259" s="291"/>
      <c r="F259" s="291"/>
      <c r="G259" s="291"/>
      <c r="H259" s="291"/>
      <c r="I259" s="291"/>
      <c r="J259" s="291"/>
      <c r="K259" s="291"/>
      <c r="L259" s="291"/>
      <c r="M259" s="266"/>
      <c r="N259" s="266"/>
    </row>
    <row r="260" spans="1:14" ht="13.2">
      <c r="A260" s="259"/>
      <c r="B260" s="291"/>
      <c r="C260" s="291"/>
      <c r="D260" s="291"/>
      <c r="E260" s="291"/>
      <c r="F260" s="291"/>
      <c r="G260" s="291"/>
      <c r="H260" s="291"/>
      <c r="I260" s="291"/>
      <c r="J260" s="291"/>
      <c r="K260" s="291"/>
      <c r="L260" s="291"/>
      <c r="M260" s="266"/>
      <c r="N260" s="266"/>
    </row>
    <row r="261" spans="1:14" ht="13.2">
      <c r="A261" s="259"/>
      <c r="B261" s="291"/>
      <c r="C261" s="291"/>
      <c r="D261" s="291"/>
      <c r="E261" s="291"/>
      <c r="F261" s="291"/>
      <c r="G261" s="291"/>
      <c r="H261" s="291"/>
      <c r="I261" s="291"/>
      <c r="J261" s="291"/>
      <c r="K261" s="291"/>
      <c r="L261" s="291"/>
      <c r="M261" s="266"/>
      <c r="N261" s="266"/>
    </row>
    <row r="262" spans="1:14" ht="13.2">
      <c r="A262" s="259"/>
      <c r="B262" s="291"/>
      <c r="C262" s="291"/>
      <c r="D262" s="291"/>
      <c r="E262" s="291"/>
      <c r="F262" s="291"/>
      <c r="G262" s="291"/>
      <c r="H262" s="291"/>
      <c r="I262" s="291"/>
      <c r="J262" s="291"/>
      <c r="K262" s="291"/>
      <c r="L262" s="291"/>
      <c r="M262" s="266"/>
      <c r="N262" s="266"/>
    </row>
    <row r="263" spans="1:14" ht="13.2">
      <c r="A263" s="259"/>
      <c r="B263" s="291"/>
      <c r="C263" s="291"/>
      <c r="D263" s="291"/>
      <c r="E263" s="291"/>
      <c r="F263" s="291"/>
      <c r="G263" s="291"/>
      <c r="H263" s="291"/>
      <c r="I263" s="291"/>
      <c r="J263" s="291"/>
      <c r="K263" s="291"/>
      <c r="L263" s="291"/>
      <c r="M263" s="266"/>
      <c r="N263" s="266"/>
    </row>
    <row r="264" spans="1:14" ht="13.2">
      <c r="A264" s="259"/>
      <c r="B264" s="291"/>
      <c r="C264" s="291"/>
      <c r="D264" s="291"/>
      <c r="E264" s="291"/>
      <c r="F264" s="291"/>
      <c r="G264" s="291"/>
      <c r="H264" s="291"/>
      <c r="I264" s="291"/>
      <c r="J264" s="291"/>
      <c r="K264" s="291"/>
      <c r="L264" s="291"/>
      <c r="M264" s="266"/>
      <c r="N264" s="266"/>
    </row>
    <row r="265" spans="1:14" ht="13.2">
      <c r="A265" s="259"/>
      <c r="B265" s="291"/>
      <c r="C265" s="291"/>
      <c r="D265" s="291"/>
      <c r="E265" s="291"/>
      <c r="F265" s="291"/>
      <c r="G265" s="291"/>
      <c r="H265" s="291"/>
      <c r="I265" s="291"/>
      <c r="J265" s="291"/>
      <c r="K265" s="291"/>
      <c r="L265" s="291"/>
      <c r="M265" s="266"/>
      <c r="N265" s="266"/>
    </row>
    <row r="266" spans="1:14" ht="13.2">
      <c r="A266" s="259"/>
      <c r="B266" s="291"/>
      <c r="C266" s="291"/>
      <c r="D266" s="291"/>
      <c r="E266" s="291"/>
      <c r="F266" s="291"/>
      <c r="G266" s="291"/>
      <c r="H266" s="291"/>
      <c r="I266" s="291"/>
      <c r="J266" s="291"/>
      <c r="K266" s="291"/>
      <c r="L266" s="291"/>
      <c r="M266" s="266"/>
      <c r="N266" s="266"/>
    </row>
    <row r="267" spans="1:14" ht="13.2">
      <c r="A267" s="259"/>
      <c r="B267" s="291"/>
      <c r="C267" s="291"/>
      <c r="D267" s="291"/>
      <c r="E267" s="291"/>
      <c r="F267" s="291"/>
      <c r="G267" s="291"/>
      <c r="H267" s="291"/>
      <c r="I267" s="291"/>
      <c r="J267" s="291"/>
      <c r="K267" s="291"/>
      <c r="L267" s="291"/>
      <c r="M267" s="266"/>
      <c r="N267" s="266"/>
    </row>
    <row r="268" spans="1:14" ht="13.2">
      <c r="A268" s="259"/>
      <c r="B268" s="291"/>
      <c r="C268" s="291"/>
      <c r="D268" s="291"/>
      <c r="E268" s="291"/>
      <c r="F268" s="291"/>
      <c r="G268" s="291"/>
      <c r="H268" s="291"/>
      <c r="I268" s="291"/>
      <c r="J268" s="291"/>
      <c r="K268" s="291"/>
      <c r="L268" s="291"/>
      <c r="M268" s="266"/>
      <c r="N268" s="266"/>
    </row>
    <row r="269" spans="1:14" ht="13.2">
      <c r="A269" s="259"/>
      <c r="B269" s="291"/>
      <c r="C269" s="291"/>
      <c r="D269" s="291"/>
      <c r="E269" s="291"/>
      <c r="F269" s="291"/>
      <c r="G269" s="291"/>
      <c r="H269" s="291"/>
      <c r="I269" s="291"/>
      <c r="J269" s="291"/>
      <c r="K269" s="291"/>
      <c r="L269" s="291"/>
      <c r="M269" s="266"/>
      <c r="N269" s="266"/>
    </row>
    <row r="270" spans="1:14" ht="13.2">
      <c r="A270" s="259"/>
      <c r="B270" s="291"/>
      <c r="C270" s="291"/>
      <c r="D270" s="291"/>
      <c r="E270" s="291"/>
      <c r="F270" s="291"/>
      <c r="G270" s="291"/>
      <c r="H270" s="291"/>
      <c r="I270" s="291"/>
      <c r="J270" s="291"/>
      <c r="K270" s="291"/>
      <c r="L270" s="291"/>
      <c r="M270" s="266"/>
      <c r="N270" s="266"/>
    </row>
    <row r="271" spans="1:14" ht="13.2">
      <c r="A271" s="259"/>
      <c r="B271" s="291"/>
      <c r="C271" s="291"/>
      <c r="D271" s="291"/>
      <c r="E271" s="291"/>
      <c r="F271" s="291"/>
      <c r="G271" s="291"/>
      <c r="H271" s="291"/>
      <c r="I271" s="291"/>
      <c r="J271" s="291"/>
      <c r="K271" s="291"/>
      <c r="L271" s="291"/>
      <c r="M271" s="266"/>
      <c r="N271" s="266"/>
    </row>
    <row r="272" spans="1:14" ht="13.2">
      <c r="A272" s="259"/>
      <c r="B272" s="291"/>
      <c r="C272" s="291"/>
      <c r="D272" s="291"/>
      <c r="E272" s="291"/>
      <c r="F272" s="291"/>
      <c r="G272" s="291"/>
      <c r="H272" s="291"/>
      <c r="I272" s="291"/>
      <c r="J272" s="291"/>
      <c r="K272" s="291"/>
      <c r="L272" s="291"/>
      <c r="M272" s="266"/>
      <c r="N272" s="266"/>
    </row>
    <row r="273" spans="1:14" ht="13.2">
      <c r="A273" s="259"/>
      <c r="B273" s="291"/>
      <c r="C273" s="291"/>
      <c r="D273" s="291"/>
      <c r="E273" s="291"/>
      <c r="F273" s="291"/>
      <c r="G273" s="291"/>
      <c r="H273" s="291"/>
      <c r="I273" s="291"/>
      <c r="J273" s="291"/>
      <c r="K273" s="291"/>
      <c r="L273" s="291"/>
      <c r="M273" s="266"/>
      <c r="N273" s="266"/>
    </row>
    <row r="274" spans="1:14" ht="13.2">
      <c r="A274" s="259"/>
      <c r="B274" s="291"/>
      <c r="C274" s="291"/>
      <c r="D274" s="291"/>
      <c r="E274" s="291"/>
      <c r="F274" s="291"/>
      <c r="G274" s="291"/>
      <c r="H274" s="291"/>
      <c r="I274" s="291"/>
      <c r="J274" s="291"/>
      <c r="K274" s="291"/>
      <c r="L274" s="291"/>
      <c r="M274" s="266"/>
      <c r="N274" s="266"/>
    </row>
    <row r="275" spans="1:14" ht="13.2">
      <c r="A275" s="259"/>
      <c r="B275" s="291"/>
      <c r="C275" s="291"/>
      <c r="D275" s="291"/>
      <c r="E275" s="291"/>
      <c r="F275" s="291"/>
      <c r="G275" s="291"/>
      <c r="H275" s="291"/>
      <c r="I275" s="291"/>
      <c r="J275" s="291"/>
      <c r="K275" s="291"/>
      <c r="L275" s="291"/>
      <c r="M275" s="266"/>
      <c r="N275" s="266"/>
    </row>
    <row r="276" spans="1:14" ht="13.2">
      <c r="A276" s="259"/>
      <c r="B276" s="291"/>
      <c r="C276" s="291"/>
      <c r="D276" s="291"/>
      <c r="E276" s="291"/>
      <c r="F276" s="291"/>
      <c r="G276" s="291"/>
      <c r="H276" s="291"/>
      <c r="I276" s="291"/>
      <c r="J276" s="291"/>
      <c r="K276" s="291"/>
      <c r="L276" s="291"/>
      <c r="M276" s="266"/>
      <c r="N276" s="266"/>
    </row>
    <row r="277" spans="1:14" ht="13.2">
      <c r="A277" s="259"/>
      <c r="B277" s="291"/>
      <c r="C277" s="291"/>
      <c r="D277" s="291"/>
      <c r="E277" s="291"/>
      <c r="F277" s="291"/>
      <c r="G277" s="291"/>
      <c r="H277" s="291"/>
      <c r="I277" s="291"/>
      <c r="J277" s="291"/>
      <c r="K277" s="291"/>
      <c r="L277" s="291"/>
      <c r="M277" s="266"/>
      <c r="N277" s="266"/>
    </row>
    <row r="278" spans="1:14" ht="13.2">
      <c r="A278" s="259"/>
      <c r="B278" s="291"/>
      <c r="C278" s="291"/>
      <c r="D278" s="291"/>
      <c r="E278" s="291"/>
      <c r="F278" s="291"/>
      <c r="G278" s="291"/>
      <c r="H278" s="291"/>
      <c r="I278" s="291"/>
      <c r="J278" s="291"/>
      <c r="K278" s="291"/>
      <c r="L278" s="291"/>
      <c r="M278" s="266"/>
      <c r="N278" s="266"/>
    </row>
    <row r="279" spans="1:14" ht="13.2">
      <c r="A279" s="259"/>
      <c r="B279" s="291"/>
      <c r="C279" s="291"/>
      <c r="D279" s="291"/>
      <c r="E279" s="291"/>
      <c r="F279" s="291"/>
      <c r="G279" s="291"/>
      <c r="H279" s="291"/>
      <c r="I279" s="291"/>
      <c r="J279" s="291"/>
      <c r="K279" s="291"/>
      <c r="L279" s="291"/>
      <c r="M279" s="266"/>
      <c r="N279" s="266"/>
    </row>
    <row r="280" spans="1:14" ht="13.2">
      <c r="A280" s="259"/>
      <c r="B280" s="291"/>
      <c r="C280" s="291"/>
      <c r="D280" s="291"/>
      <c r="E280" s="291"/>
      <c r="F280" s="291"/>
      <c r="G280" s="291"/>
      <c r="H280" s="291"/>
      <c r="I280" s="291"/>
      <c r="J280" s="291"/>
      <c r="K280" s="291"/>
      <c r="L280" s="291"/>
      <c r="M280" s="266"/>
      <c r="N280" s="266"/>
    </row>
    <row r="281" spans="1:14" ht="13.2">
      <c r="A281" s="259"/>
      <c r="B281" s="291"/>
      <c r="C281" s="291"/>
      <c r="D281" s="291"/>
      <c r="E281" s="291"/>
      <c r="F281" s="291"/>
      <c r="G281" s="291"/>
      <c r="H281" s="291"/>
      <c r="I281" s="291"/>
      <c r="J281" s="291"/>
      <c r="K281" s="291"/>
      <c r="L281" s="291"/>
      <c r="M281" s="266"/>
      <c r="N281" s="266"/>
    </row>
    <row r="282" spans="1:14" ht="13.2">
      <c r="A282" s="259"/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66"/>
      <c r="N282" s="266"/>
    </row>
    <row r="283" spans="1:14" ht="13.2">
      <c r="A283" s="259"/>
      <c r="B283" s="291"/>
      <c r="C283" s="291"/>
      <c r="D283" s="291"/>
      <c r="E283" s="291"/>
      <c r="F283" s="291"/>
      <c r="G283" s="291"/>
      <c r="H283" s="291"/>
      <c r="I283" s="291"/>
      <c r="J283" s="291"/>
      <c r="K283" s="291"/>
      <c r="L283" s="291"/>
      <c r="M283" s="266"/>
      <c r="N283" s="266"/>
    </row>
    <row r="284" spans="1:14" ht="13.2">
      <c r="A284" s="259"/>
      <c r="B284" s="291"/>
      <c r="C284" s="291"/>
      <c r="D284" s="291"/>
      <c r="E284" s="291"/>
      <c r="F284" s="291"/>
      <c r="G284" s="291"/>
      <c r="H284" s="291"/>
      <c r="I284" s="291"/>
      <c r="J284" s="291"/>
      <c r="K284" s="291"/>
      <c r="L284" s="291"/>
      <c r="M284" s="266"/>
      <c r="N284" s="266"/>
    </row>
    <row r="285" spans="1:14" ht="13.2">
      <c r="A285" s="259"/>
      <c r="B285" s="291"/>
      <c r="C285" s="291"/>
      <c r="D285" s="291"/>
      <c r="E285" s="291"/>
      <c r="F285" s="291"/>
      <c r="G285" s="291"/>
      <c r="H285" s="291"/>
      <c r="I285" s="291"/>
      <c r="J285" s="291"/>
      <c r="K285" s="291"/>
      <c r="L285" s="291"/>
      <c r="M285" s="266"/>
      <c r="N285" s="266"/>
    </row>
    <row r="286" spans="1:14" ht="13.2">
      <c r="A286" s="259"/>
      <c r="B286" s="291"/>
      <c r="C286" s="291"/>
      <c r="D286" s="291"/>
      <c r="E286" s="291"/>
      <c r="F286" s="291"/>
      <c r="G286" s="291"/>
      <c r="H286" s="291"/>
      <c r="I286" s="291"/>
      <c r="J286" s="291"/>
      <c r="K286" s="291"/>
      <c r="L286" s="291"/>
      <c r="M286" s="266"/>
      <c r="N286" s="266"/>
    </row>
    <row r="287" spans="1:14" ht="13.2">
      <c r="A287" s="259"/>
      <c r="B287" s="291"/>
      <c r="C287" s="291"/>
      <c r="D287" s="291"/>
      <c r="E287" s="291"/>
      <c r="F287" s="291"/>
      <c r="G287" s="291"/>
      <c r="H287" s="291"/>
      <c r="I287" s="291"/>
      <c r="J287" s="291"/>
      <c r="K287" s="291"/>
      <c r="L287" s="291"/>
      <c r="M287" s="266"/>
      <c r="N287" s="266"/>
    </row>
    <row r="288" spans="1:14" ht="13.2">
      <c r="A288" s="259"/>
      <c r="B288" s="291"/>
      <c r="C288" s="291"/>
      <c r="D288" s="291"/>
      <c r="E288" s="291"/>
      <c r="F288" s="291"/>
      <c r="G288" s="291"/>
      <c r="H288" s="291"/>
      <c r="I288" s="291"/>
      <c r="J288" s="291"/>
      <c r="K288" s="291"/>
      <c r="L288" s="291"/>
      <c r="M288" s="266"/>
      <c r="N288" s="266"/>
    </row>
    <row r="289" spans="1:14" ht="13.2">
      <c r="A289" s="259"/>
      <c r="B289" s="291"/>
      <c r="C289" s="291"/>
      <c r="D289" s="291"/>
      <c r="E289" s="291"/>
      <c r="F289" s="291"/>
      <c r="G289" s="291"/>
      <c r="H289" s="291"/>
      <c r="I289" s="291"/>
      <c r="J289" s="291"/>
      <c r="K289" s="291"/>
      <c r="L289" s="291"/>
      <c r="M289" s="266"/>
      <c r="N289" s="266"/>
    </row>
    <row r="290" spans="1:14" ht="13.2">
      <c r="A290" s="259"/>
      <c r="B290" s="291"/>
      <c r="C290" s="291"/>
      <c r="D290" s="291"/>
      <c r="E290" s="291"/>
      <c r="F290" s="291"/>
      <c r="G290" s="291"/>
      <c r="H290" s="291"/>
      <c r="I290" s="291"/>
      <c r="J290" s="291"/>
      <c r="K290" s="291"/>
      <c r="L290" s="291"/>
      <c r="M290" s="266"/>
      <c r="N290" s="266"/>
    </row>
    <row r="291" spans="1:14" ht="13.2">
      <c r="A291" s="259"/>
      <c r="B291" s="291"/>
      <c r="C291" s="291"/>
      <c r="D291" s="291"/>
      <c r="E291" s="291"/>
      <c r="F291" s="291"/>
      <c r="G291" s="291"/>
      <c r="H291" s="291"/>
      <c r="I291" s="291"/>
      <c r="J291" s="291"/>
      <c r="K291" s="291"/>
      <c r="L291" s="291"/>
      <c r="M291" s="266"/>
      <c r="N291" s="266"/>
    </row>
    <row r="292" spans="1:14" ht="13.2">
      <c r="A292" s="259"/>
      <c r="B292" s="291"/>
      <c r="C292" s="291"/>
      <c r="D292" s="291"/>
      <c r="E292" s="291"/>
      <c r="F292" s="291"/>
      <c r="G292" s="291"/>
      <c r="H292" s="291"/>
      <c r="I292" s="291"/>
      <c r="J292" s="291"/>
      <c r="K292" s="291"/>
      <c r="L292" s="291"/>
      <c r="M292" s="266"/>
      <c r="N292" s="266"/>
    </row>
    <row r="293" spans="1:14" ht="13.2">
      <c r="A293" s="259"/>
      <c r="B293" s="291"/>
      <c r="C293" s="291"/>
      <c r="D293" s="291"/>
      <c r="E293" s="291"/>
      <c r="F293" s="291"/>
      <c r="G293" s="291"/>
      <c r="H293" s="291"/>
      <c r="I293" s="291"/>
      <c r="J293" s="291"/>
      <c r="K293" s="291"/>
      <c r="L293" s="291"/>
      <c r="M293" s="266"/>
      <c r="N293" s="266"/>
    </row>
    <row r="294" spans="1:14" ht="13.2">
      <c r="A294" s="259"/>
      <c r="B294" s="291"/>
      <c r="C294" s="291"/>
      <c r="D294" s="291"/>
      <c r="E294" s="291"/>
      <c r="F294" s="291"/>
      <c r="G294" s="291"/>
      <c r="H294" s="291"/>
      <c r="I294" s="291"/>
      <c r="J294" s="291"/>
      <c r="K294" s="291"/>
      <c r="L294" s="291"/>
      <c r="M294" s="266"/>
      <c r="N294" s="266"/>
    </row>
    <row r="295" spans="1:14" ht="13.2">
      <c r="A295" s="259"/>
      <c r="B295" s="291"/>
      <c r="C295" s="291"/>
      <c r="D295" s="291"/>
      <c r="E295" s="291"/>
      <c r="F295" s="291"/>
      <c r="G295" s="291"/>
      <c r="H295" s="291"/>
      <c r="I295" s="291"/>
      <c r="J295" s="291"/>
      <c r="K295" s="291"/>
      <c r="L295" s="291"/>
      <c r="M295" s="266"/>
      <c r="N295" s="266"/>
    </row>
    <row r="296" spans="1:14" ht="13.2">
      <c r="A296" s="259"/>
      <c r="B296" s="291"/>
      <c r="C296" s="291"/>
      <c r="D296" s="291"/>
      <c r="E296" s="291"/>
      <c r="F296" s="291"/>
      <c r="G296" s="291"/>
      <c r="H296" s="291"/>
      <c r="I296" s="291"/>
      <c r="J296" s="291"/>
      <c r="K296" s="291"/>
      <c r="L296" s="291"/>
      <c r="M296" s="266"/>
      <c r="N296" s="266"/>
    </row>
    <row r="297" spans="1:14" ht="13.2">
      <c r="A297" s="259"/>
      <c r="B297" s="291"/>
      <c r="C297" s="291"/>
      <c r="D297" s="291"/>
      <c r="E297" s="291"/>
      <c r="F297" s="291"/>
      <c r="G297" s="291"/>
      <c r="H297" s="291"/>
      <c r="I297" s="291"/>
      <c r="J297" s="291"/>
      <c r="K297" s="291"/>
      <c r="L297" s="291"/>
      <c r="M297" s="266"/>
      <c r="N297" s="266"/>
    </row>
    <row r="298" spans="1:14" ht="13.2">
      <c r="A298" s="259"/>
      <c r="B298" s="291"/>
      <c r="C298" s="291"/>
      <c r="D298" s="291"/>
      <c r="E298" s="291"/>
      <c r="F298" s="291"/>
      <c r="G298" s="291"/>
      <c r="H298" s="291"/>
      <c r="I298" s="291"/>
      <c r="J298" s="291"/>
      <c r="K298" s="291"/>
      <c r="L298" s="291"/>
      <c r="M298" s="266"/>
      <c r="N298" s="266"/>
    </row>
    <row r="299" spans="1:14" ht="13.2">
      <c r="A299" s="259"/>
      <c r="B299" s="291"/>
      <c r="C299" s="291"/>
      <c r="D299" s="291"/>
      <c r="E299" s="291"/>
      <c r="F299" s="291"/>
      <c r="G299" s="291"/>
      <c r="H299" s="291"/>
      <c r="I299" s="291"/>
      <c r="J299" s="291"/>
      <c r="K299" s="291"/>
      <c r="L299" s="291"/>
      <c r="M299" s="266"/>
      <c r="N299" s="266"/>
    </row>
    <row r="300" spans="1:14" ht="13.2">
      <c r="A300" s="259"/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66"/>
      <c r="N300" s="266"/>
    </row>
    <row r="301" spans="1:14" ht="13.2">
      <c r="A301" s="259"/>
      <c r="B301" s="291"/>
      <c r="C301" s="291"/>
      <c r="D301" s="291"/>
      <c r="E301" s="291"/>
      <c r="F301" s="291"/>
      <c r="G301" s="291"/>
      <c r="H301" s="291"/>
      <c r="I301" s="291"/>
      <c r="J301" s="291"/>
      <c r="K301" s="291"/>
      <c r="L301" s="291"/>
      <c r="M301" s="266"/>
      <c r="N301" s="266"/>
    </row>
    <row r="302" spans="1:14" ht="13.2">
      <c r="A302" s="259"/>
      <c r="B302" s="291"/>
      <c r="C302" s="291"/>
      <c r="D302" s="291"/>
      <c r="E302" s="291"/>
      <c r="F302" s="291"/>
      <c r="G302" s="291"/>
      <c r="H302" s="291"/>
      <c r="I302" s="291"/>
      <c r="J302" s="291"/>
      <c r="K302" s="291"/>
      <c r="L302" s="291"/>
      <c r="M302" s="266"/>
      <c r="N302" s="266"/>
    </row>
    <row r="303" spans="1:14" ht="13.2">
      <c r="A303" s="259"/>
      <c r="B303" s="291"/>
      <c r="C303" s="291"/>
      <c r="D303" s="291"/>
      <c r="E303" s="291"/>
      <c r="F303" s="291"/>
      <c r="G303" s="291"/>
      <c r="H303" s="291"/>
      <c r="I303" s="291"/>
      <c r="J303" s="291"/>
      <c r="K303" s="291"/>
      <c r="L303" s="291"/>
      <c r="M303" s="266"/>
      <c r="N303" s="266"/>
    </row>
    <row r="304" spans="1:14" ht="13.2">
      <c r="A304" s="259"/>
      <c r="B304" s="291"/>
      <c r="C304" s="291"/>
      <c r="D304" s="291"/>
      <c r="E304" s="291"/>
      <c r="F304" s="291"/>
      <c r="G304" s="291"/>
      <c r="H304" s="291"/>
      <c r="I304" s="291"/>
      <c r="J304" s="291"/>
      <c r="K304" s="291"/>
      <c r="L304" s="291"/>
      <c r="M304" s="266"/>
      <c r="N304" s="266"/>
    </row>
    <row r="305" spans="1:14" ht="13.2">
      <c r="A305" s="259"/>
      <c r="B305" s="291"/>
      <c r="C305" s="291"/>
      <c r="D305" s="291"/>
      <c r="E305" s="291"/>
      <c r="F305" s="291"/>
      <c r="G305" s="291"/>
      <c r="H305" s="291"/>
      <c r="I305" s="291"/>
      <c r="J305" s="291"/>
      <c r="K305" s="291"/>
      <c r="L305" s="291"/>
      <c r="M305" s="266"/>
      <c r="N305" s="266"/>
    </row>
    <row r="306" spans="1:14" ht="13.2">
      <c r="A306" s="259"/>
      <c r="B306" s="291"/>
      <c r="C306" s="291"/>
      <c r="D306" s="291"/>
      <c r="E306" s="291"/>
      <c r="F306" s="291"/>
      <c r="G306" s="291"/>
      <c r="H306" s="291"/>
      <c r="I306" s="291"/>
      <c r="J306" s="291"/>
      <c r="K306" s="291"/>
      <c r="L306" s="291"/>
      <c r="M306" s="266"/>
      <c r="N306" s="266"/>
    </row>
    <row r="307" spans="1:14" ht="13.2">
      <c r="A307" s="259"/>
      <c r="B307" s="291"/>
      <c r="C307" s="291"/>
      <c r="D307" s="291"/>
      <c r="E307" s="291"/>
      <c r="F307" s="291"/>
      <c r="G307" s="291"/>
      <c r="H307" s="291"/>
      <c r="I307" s="291"/>
      <c r="J307" s="291"/>
      <c r="K307" s="291"/>
      <c r="L307" s="291"/>
      <c r="M307" s="266"/>
      <c r="N307" s="266"/>
    </row>
    <row r="308" spans="1:14" ht="13.2">
      <c r="A308" s="259"/>
      <c r="B308" s="291"/>
      <c r="C308" s="291"/>
      <c r="D308" s="291"/>
      <c r="E308" s="291"/>
      <c r="F308" s="291"/>
      <c r="G308" s="291"/>
      <c r="H308" s="291"/>
      <c r="I308" s="291"/>
      <c r="J308" s="291"/>
      <c r="K308" s="291"/>
      <c r="L308" s="291"/>
      <c r="M308" s="266"/>
      <c r="N308" s="266"/>
    </row>
    <row r="309" spans="1:14" ht="13.2">
      <c r="A309" s="259"/>
      <c r="B309" s="291"/>
      <c r="C309" s="291"/>
      <c r="D309" s="291"/>
      <c r="E309" s="291"/>
      <c r="F309" s="291"/>
      <c r="G309" s="291"/>
      <c r="H309" s="291"/>
      <c r="I309" s="291"/>
      <c r="J309" s="291"/>
      <c r="K309" s="291"/>
      <c r="L309" s="291"/>
      <c r="M309" s="266"/>
      <c r="N309" s="266"/>
    </row>
    <row r="310" spans="1:14" ht="13.2">
      <c r="A310" s="259"/>
      <c r="B310" s="291"/>
      <c r="C310" s="291"/>
      <c r="D310" s="291"/>
      <c r="E310" s="291"/>
      <c r="F310" s="291"/>
      <c r="G310" s="291"/>
      <c r="H310" s="291"/>
      <c r="I310" s="291"/>
      <c r="J310" s="291"/>
      <c r="K310" s="291"/>
      <c r="L310" s="291"/>
      <c r="M310" s="266"/>
      <c r="N310" s="266"/>
    </row>
    <row r="311" spans="1:14" ht="13.2">
      <c r="A311" s="259"/>
      <c r="B311" s="291"/>
      <c r="C311" s="291"/>
      <c r="D311" s="291"/>
      <c r="E311" s="291"/>
      <c r="F311" s="291"/>
      <c r="G311" s="291"/>
      <c r="H311" s="291"/>
      <c r="I311" s="291"/>
      <c r="J311" s="291"/>
      <c r="K311" s="291"/>
      <c r="L311" s="291"/>
      <c r="M311" s="266"/>
      <c r="N311" s="266"/>
    </row>
    <row r="312" spans="1:14" ht="13.2">
      <c r="A312" s="259"/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66"/>
      <c r="N312" s="266"/>
    </row>
    <row r="313" spans="1:14" ht="13.2">
      <c r="A313" s="259"/>
      <c r="B313" s="291"/>
      <c r="C313" s="291"/>
      <c r="D313" s="291"/>
      <c r="E313" s="291"/>
      <c r="F313" s="291"/>
      <c r="G313" s="291"/>
      <c r="H313" s="291"/>
      <c r="I313" s="291"/>
      <c r="J313" s="291"/>
      <c r="K313" s="291"/>
      <c r="L313" s="291"/>
      <c r="M313" s="266"/>
      <c r="N313" s="266"/>
    </row>
    <row r="314" spans="1:14" ht="13.2">
      <c r="A314" s="259"/>
      <c r="B314" s="291"/>
      <c r="C314" s="291"/>
      <c r="D314" s="291"/>
      <c r="E314" s="291"/>
      <c r="F314" s="291"/>
      <c r="G314" s="291"/>
      <c r="H314" s="291"/>
      <c r="I314" s="291"/>
      <c r="J314" s="291"/>
      <c r="K314" s="291"/>
      <c r="L314" s="291"/>
      <c r="M314" s="266"/>
      <c r="N314" s="266"/>
    </row>
    <row r="315" spans="1:14" ht="13.2">
      <c r="A315" s="259"/>
      <c r="B315" s="291"/>
      <c r="C315" s="291"/>
      <c r="D315" s="291"/>
      <c r="E315" s="291"/>
      <c r="F315" s="291"/>
      <c r="G315" s="291"/>
      <c r="H315" s="291"/>
      <c r="I315" s="291"/>
      <c r="J315" s="291"/>
      <c r="K315" s="291"/>
      <c r="L315" s="291"/>
      <c r="M315" s="266"/>
      <c r="N315" s="266"/>
    </row>
    <row r="316" spans="1:14" ht="13.2">
      <c r="A316" s="259"/>
      <c r="B316" s="291"/>
      <c r="C316" s="291"/>
      <c r="D316" s="291"/>
      <c r="E316" s="291"/>
      <c r="F316" s="291"/>
      <c r="G316" s="291"/>
      <c r="H316" s="291"/>
      <c r="I316" s="291"/>
      <c r="J316" s="291"/>
      <c r="K316" s="291"/>
      <c r="L316" s="291"/>
      <c r="M316" s="266"/>
      <c r="N316" s="266"/>
    </row>
    <row r="317" spans="1:14" ht="13.2">
      <c r="A317" s="259"/>
      <c r="B317" s="291"/>
      <c r="C317" s="291"/>
      <c r="D317" s="291"/>
      <c r="E317" s="291"/>
      <c r="F317" s="291"/>
      <c r="G317" s="291"/>
      <c r="H317" s="291"/>
      <c r="I317" s="291"/>
      <c r="J317" s="291"/>
      <c r="K317" s="291"/>
      <c r="L317" s="291"/>
      <c r="M317" s="266"/>
      <c r="N317" s="266"/>
    </row>
    <row r="318" spans="1:14" ht="13.2">
      <c r="A318" s="259"/>
      <c r="B318" s="291"/>
      <c r="C318" s="291"/>
      <c r="D318" s="291"/>
      <c r="E318" s="291"/>
      <c r="F318" s="291"/>
      <c r="G318" s="291"/>
      <c r="H318" s="291"/>
      <c r="I318" s="291"/>
      <c r="J318" s="291"/>
      <c r="K318" s="291"/>
      <c r="L318" s="291"/>
      <c r="M318" s="266"/>
      <c r="N318" s="266"/>
    </row>
    <row r="319" spans="1:14" ht="13.2">
      <c r="A319" s="259"/>
      <c r="B319" s="291"/>
      <c r="C319" s="291"/>
      <c r="D319" s="291"/>
      <c r="E319" s="291"/>
      <c r="F319" s="291"/>
      <c r="G319" s="291"/>
      <c r="H319" s="291"/>
      <c r="I319" s="291"/>
      <c r="J319" s="291"/>
      <c r="K319" s="291"/>
      <c r="L319" s="291"/>
      <c r="M319" s="266"/>
      <c r="N319" s="266"/>
    </row>
    <row r="320" spans="1:14" ht="13.2">
      <c r="A320" s="259"/>
      <c r="B320" s="291"/>
      <c r="C320" s="291"/>
      <c r="D320" s="291"/>
      <c r="E320" s="291"/>
      <c r="F320" s="291"/>
      <c r="G320" s="291"/>
      <c r="H320" s="291"/>
      <c r="I320" s="291"/>
      <c r="J320" s="291"/>
      <c r="K320" s="291"/>
      <c r="L320" s="291"/>
      <c r="M320" s="266"/>
      <c r="N320" s="266"/>
    </row>
    <row r="321" spans="1:14" ht="13.2">
      <c r="A321" s="259"/>
      <c r="B321" s="291"/>
      <c r="C321" s="291"/>
      <c r="D321" s="291"/>
      <c r="E321" s="291"/>
      <c r="F321" s="291"/>
      <c r="G321" s="291"/>
      <c r="H321" s="291"/>
      <c r="I321" s="291"/>
      <c r="J321" s="291"/>
      <c r="K321" s="291"/>
      <c r="L321" s="291"/>
      <c r="M321" s="266"/>
      <c r="N321" s="266"/>
    </row>
    <row r="322" spans="1:14" ht="13.2">
      <c r="A322" s="259"/>
      <c r="B322" s="291"/>
      <c r="C322" s="291"/>
      <c r="D322" s="291"/>
      <c r="E322" s="291"/>
      <c r="F322" s="291"/>
      <c r="G322" s="291"/>
      <c r="H322" s="291"/>
      <c r="I322" s="291"/>
      <c r="J322" s="291"/>
      <c r="K322" s="291"/>
      <c r="L322" s="291"/>
      <c r="M322" s="266"/>
      <c r="N322" s="266"/>
    </row>
    <row r="323" spans="1:14" ht="13.2">
      <c r="A323" s="259"/>
      <c r="B323" s="291"/>
      <c r="C323" s="291"/>
      <c r="D323" s="291"/>
      <c r="E323" s="291"/>
      <c r="F323" s="291"/>
      <c r="G323" s="291"/>
      <c r="H323" s="291"/>
      <c r="I323" s="291"/>
      <c r="J323" s="291"/>
      <c r="K323" s="291"/>
      <c r="L323" s="291"/>
      <c r="M323" s="266"/>
      <c r="N323" s="266"/>
    </row>
    <row r="324" spans="1:14" ht="13.2">
      <c r="A324" s="259"/>
      <c r="B324" s="291"/>
      <c r="C324" s="291"/>
      <c r="D324" s="291"/>
      <c r="E324" s="291"/>
      <c r="F324" s="291"/>
      <c r="G324" s="291"/>
      <c r="H324" s="291"/>
      <c r="I324" s="291"/>
      <c r="J324" s="291"/>
      <c r="K324" s="291"/>
      <c r="L324" s="291"/>
      <c r="M324" s="266"/>
      <c r="N324" s="266"/>
    </row>
    <row r="325" spans="1:14" ht="13.2">
      <c r="A325" s="259"/>
      <c r="B325" s="291"/>
      <c r="C325" s="291"/>
      <c r="D325" s="291"/>
      <c r="E325" s="291"/>
      <c r="F325" s="291"/>
      <c r="G325" s="291"/>
      <c r="H325" s="291"/>
      <c r="I325" s="291"/>
      <c r="J325" s="291"/>
      <c r="K325" s="291"/>
      <c r="L325" s="291"/>
      <c r="M325" s="266"/>
      <c r="N325" s="266"/>
    </row>
    <row r="326" spans="1:14" ht="13.2">
      <c r="A326" s="259"/>
      <c r="B326" s="291"/>
      <c r="C326" s="291"/>
      <c r="D326" s="291"/>
      <c r="E326" s="291"/>
      <c r="F326" s="291"/>
      <c r="G326" s="291"/>
      <c r="H326" s="291"/>
      <c r="I326" s="291"/>
      <c r="J326" s="291"/>
      <c r="K326" s="291"/>
      <c r="L326" s="291"/>
      <c r="M326" s="266"/>
      <c r="N326" s="266"/>
    </row>
    <row r="327" spans="1:14" ht="13.2">
      <c r="A327" s="259"/>
      <c r="B327" s="291"/>
      <c r="C327" s="291"/>
      <c r="D327" s="291"/>
      <c r="E327" s="291"/>
      <c r="F327" s="291"/>
      <c r="G327" s="291"/>
      <c r="H327" s="291"/>
      <c r="I327" s="291"/>
      <c r="J327" s="291"/>
      <c r="K327" s="291"/>
      <c r="L327" s="291"/>
      <c r="M327" s="266"/>
      <c r="N327" s="266"/>
    </row>
    <row r="328" spans="1:14" ht="13.2">
      <c r="A328" s="259"/>
      <c r="B328" s="291"/>
      <c r="C328" s="291"/>
      <c r="D328" s="291"/>
      <c r="E328" s="291"/>
      <c r="F328" s="291"/>
      <c r="G328" s="291"/>
      <c r="H328" s="291"/>
      <c r="I328" s="291"/>
      <c r="J328" s="291"/>
      <c r="K328" s="291"/>
      <c r="L328" s="291"/>
      <c r="M328" s="266"/>
      <c r="N328" s="266"/>
    </row>
    <row r="329" spans="1:14" ht="13.2">
      <c r="A329" s="259"/>
      <c r="B329" s="291"/>
      <c r="C329" s="291"/>
      <c r="D329" s="291"/>
      <c r="E329" s="291"/>
      <c r="F329" s="291"/>
      <c r="G329" s="291"/>
      <c r="H329" s="291"/>
      <c r="I329" s="291"/>
      <c r="J329" s="291"/>
      <c r="K329" s="291"/>
      <c r="L329" s="291"/>
      <c r="M329" s="266"/>
      <c r="N329" s="266"/>
    </row>
    <row r="330" spans="1:14" ht="13.2">
      <c r="A330" s="259"/>
      <c r="B330" s="291"/>
      <c r="C330" s="291"/>
      <c r="D330" s="291"/>
      <c r="E330" s="291"/>
      <c r="F330" s="291"/>
      <c r="G330" s="291"/>
      <c r="H330" s="291"/>
      <c r="I330" s="291"/>
      <c r="J330" s="291"/>
      <c r="K330" s="291"/>
      <c r="L330" s="291"/>
      <c r="M330" s="266"/>
      <c r="N330" s="266"/>
    </row>
    <row r="331" spans="1:14" ht="13.2">
      <c r="A331" s="259"/>
      <c r="B331" s="291"/>
      <c r="C331" s="291"/>
      <c r="D331" s="291"/>
      <c r="E331" s="291"/>
      <c r="F331" s="291"/>
      <c r="G331" s="291"/>
      <c r="H331" s="291"/>
      <c r="I331" s="291"/>
      <c r="J331" s="291"/>
      <c r="K331" s="291"/>
      <c r="L331" s="291"/>
      <c r="M331" s="266"/>
      <c r="N331" s="266"/>
    </row>
    <row r="332" spans="1:14" ht="13.2">
      <c r="A332" s="259"/>
      <c r="B332" s="291"/>
      <c r="C332" s="291"/>
      <c r="D332" s="291"/>
      <c r="E332" s="291"/>
      <c r="F332" s="291"/>
      <c r="G332" s="291"/>
      <c r="H332" s="291"/>
      <c r="I332" s="291"/>
      <c r="J332" s="291"/>
      <c r="K332" s="291"/>
      <c r="L332" s="291"/>
      <c r="M332" s="266"/>
      <c r="N332" s="266"/>
    </row>
    <row r="333" spans="1:14" ht="13.2">
      <c r="A333" s="259"/>
      <c r="B333" s="291"/>
      <c r="C333" s="291"/>
      <c r="D333" s="291"/>
      <c r="E333" s="291"/>
      <c r="F333" s="291"/>
      <c r="G333" s="291"/>
      <c r="H333" s="291"/>
      <c r="I333" s="291"/>
      <c r="J333" s="291"/>
      <c r="K333" s="291"/>
      <c r="L333" s="291"/>
      <c r="M333" s="266"/>
      <c r="N333" s="266"/>
    </row>
    <row r="334" spans="1:14" ht="13.2">
      <c r="A334" s="259"/>
      <c r="B334" s="291"/>
      <c r="C334" s="291"/>
      <c r="D334" s="291"/>
      <c r="E334" s="291"/>
      <c r="F334" s="291"/>
      <c r="G334" s="291"/>
      <c r="H334" s="291"/>
      <c r="I334" s="291"/>
      <c r="J334" s="291"/>
      <c r="K334" s="291"/>
      <c r="L334" s="291"/>
      <c r="M334" s="266"/>
      <c r="N334" s="266"/>
    </row>
    <row r="335" spans="1:14" ht="13.2">
      <c r="A335" s="259"/>
      <c r="B335" s="291"/>
      <c r="C335" s="291"/>
      <c r="D335" s="291"/>
      <c r="E335" s="291"/>
      <c r="F335" s="291"/>
      <c r="G335" s="291"/>
      <c r="H335" s="291"/>
      <c r="I335" s="291"/>
      <c r="J335" s="291"/>
      <c r="K335" s="291"/>
      <c r="L335" s="291"/>
      <c r="M335" s="266"/>
      <c r="N335" s="266"/>
    </row>
    <row r="336" spans="1:14" ht="13.2">
      <c r="A336" s="259"/>
      <c r="B336" s="291"/>
      <c r="C336" s="291"/>
      <c r="D336" s="291"/>
      <c r="E336" s="291"/>
      <c r="F336" s="291"/>
      <c r="G336" s="291"/>
      <c r="H336" s="291"/>
      <c r="I336" s="291"/>
      <c r="J336" s="291"/>
      <c r="K336" s="291"/>
      <c r="L336" s="291"/>
      <c r="M336" s="266"/>
      <c r="N336" s="266"/>
    </row>
    <row r="337" spans="1:14" ht="13.2">
      <c r="A337" s="259"/>
      <c r="B337" s="291"/>
      <c r="C337" s="291"/>
      <c r="D337" s="291"/>
      <c r="E337" s="291"/>
      <c r="F337" s="291"/>
      <c r="G337" s="291"/>
      <c r="H337" s="291"/>
      <c r="I337" s="291"/>
      <c r="J337" s="291"/>
      <c r="K337" s="291"/>
      <c r="L337" s="291"/>
      <c r="M337" s="266"/>
      <c r="N337" s="266"/>
    </row>
    <row r="338" spans="1:14" ht="13.2">
      <c r="A338" s="259"/>
      <c r="B338" s="291"/>
      <c r="C338" s="291"/>
      <c r="D338" s="291"/>
      <c r="E338" s="291"/>
      <c r="F338" s="291"/>
      <c r="G338" s="291"/>
      <c r="H338" s="291"/>
      <c r="I338" s="291"/>
      <c r="J338" s="291"/>
      <c r="K338" s="291"/>
      <c r="L338" s="291"/>
      <c r="M338" s="266"/>
      <c r="N338" s="266"/>
    </row>
    <row r="339" spans="1:14" ht="13.2">
      <c r="A339" s="259"/>
      <c r="B339" s="291"/>
      <c r="C339" s="291"/>
      <c r="D339" s="291"/>
      <c r="E339" s="291"/>
      <c r="F339" s="291"/>
      <c r="G339" s="291"/>
      <c r="H339" s="291"/>
      <c r="I339" s="291"/>
      <c r="J339" s="291"/>
      <c r="K339" s="291"/>
      <c r="L339" s="291"/>
      <c r="M339" s="266"/>
      <c r="N339" s="266"/>
    </row>
    <row r="340" spans="1:14" ht="13.2">
      <c r="A340" s="259"/>
      <c r="B340" s="291"/>
      <c r="C340" s="291"/>
      <c r="D340" s="291"/>
      <c r="E340" s="291"/>
      <c r="F340" s="291"/>
      <c r="G340" s="291"/>
      <c r="H340" s="291"/>
      <c r="I340" s="291"/>
      <c r="J340" s="291"/>
      <c r="K340" s="291"/>
      <c r="L340" s="291"/>
      <c r="M340" s="266"/>
      <c r="N340" s="266"/>
    </row>
    <row r="341" spans="1:14" ht="13.2">
      <c r="A341" s="259"/>
      <c r="B341" s="291"/>
      <c r="C341" s="291"/>
      <c r="D341" s="291"/>
      <c r="E341" s="291"/>
      <c r="F341" s="291"/>
      <c r="G341" s="291"/>
      <c r="H341" s="291"/>
      <c r="I341" s="291"/>
      <c r="J341" s="291"/>
      <c r="K341" s="291"/>
      <c r="L341" s="291"/>
      <c r="M341" s="266"/>
      <c r="N341" s="266"/>
    </row>
    <row r="342" spans="1:14" ht="13.2">
      <c r="A342" s="259"/>
      <c r="B342" s="291"/>
      <c r="C342" s="291"/>
      <c r="D342" s="291"/>
      <c r="E342" s="291"/>
      <c r="F342" s="291"/>
      <c r="G342" s="291"/>
      <c r="H342" s="291"/>
      <c r="I342" s="291"/>
      <c r="J342" s="291"/>
      <c r="K342" s="291"/>
      <c r="L342" s="291"/>
      <c r="M342" s="266"/>
      <c r="N342" s="266"/>
    </row>
    <row r="343" spans="1:14" ht="13.2">
      <c r="A343" s="259"/>
      <c r="B343" s="291"/>
      <c r="C343" s="291"/>
      <c r="D343" s="291"/>
      <c r="E343" s="291"/>
      <c r="F343" s="291"/>
      <c r="G343" s="291"/>
      <c r="H343" s="291"/>
      <c r="I343" s="291"/>
      <c r="J343" s="291"/>
      <c r="K343" s="291"/>
      <c r="L343" s="291"/>
      <c r="M343" s="266"/>
      <c r="N343" s="266"/>
    </row>
    <row r="344" spans="1:14" ht="13.2">
      <c r="A344" s="259"/>
      <c r="B344" s="291"/>
      <c r="C344" s="291"/>
      <c r="D344" s="291"/>
      <c r="E344" s="291"/>
      <c r="F344" s="291"/>
      <c r="G344" s="291"/>
      <c r="H344" s="291"/>
      <c r="I344" s="291"/>
      <c r="J344" s="291"/>
      <c r="K344" s="291"/>
      <c r="L344" s="291"/>
      <c r="M344" s="266"/>
      <c r="N344" s="266"/>
    </row>
    <row r="345" spans="1:14" ht="13.2">
      <c r="A345" s="259"/>
      <c r="B345" s="291"/>
      <c r="C345" s="291"/>
      <c r="D345" s="291"/>
      <c r="E345" s="291"/>
      <c r="F345" s="291"/>
      <c r="G345" s="291"/>
      <c r="H345" s="291"/>
      <c r="I345" s="291"/>
      <c r="J345" s="291"/>
      <c r="K345" s="291"/>
      <c r="L345" s="291"/>
      <c r="M345" s="266"/>
      <c r="N345" s="266"/>
    </row>
    <row r="346" spans="1:14" ht="13.2">
      <c r="A346" s="259"/>
      <c r="B346" s="291"/>
      <c r="C346" s="291"/>
      <c r="D346" s="291"/>
      <c r="E346" s="291"/>
      <c r="F346" s="291"/>
      <c r="G346" s="291"/>
      <c r="H346" s="291"/>
      <c r="I346" s="291"/>
      <c r="J346" s="291"/>
      <c r="K346" s="291"/>
      <c r="L346" s="291"/>
      <c r="M346" s="266"/>
      <c r="N346" s="266"/>
    </row>
    <row r="347" spans="1:14" ht="13.2">
      <c r="A347" s="259"/>
      <c r="B347" s="291"/>
      <c r="C347" s="291"/>
      <c r="D347" s="291"/>
      <c r="E347" s="291"/>
      <c r="F347" s="291"/>
      <c r="G347" s="291"/>
      <c r="H347" s="291"/>
      <c r="I347" s="291"/>
      <c r="J347" s="291"/>
      <c r="K347" s="291"/>
      <c r="L347" s="291"/>
      <c r="M347" s="266"/>
      <c r="N347" s="266"/>
    </row>
    <row r="348" spans="1:14" ht="13.2">
      <c r="A348" s="259"/>
      <c r="B348" s="291"/>
      <c r="C348" s="291"/>
      <c r="D348" s="291"/>
      <c r="E348" s="291"/>
      <c r="F348" s="291"/>
      <c r="G348" s="291"/>
      <c r="H348" s="291"/>
      <c r="I348" s="291"/>
      <c r="J348" s="291"/>
      <c r="K348" s="291"/>
      <c r="L348" s="291"/>
      <c r="M348" s="266"/>
      <c r="N348" s="266"/>
    </row>
    <row r="349" spans="1:14" ht="13.2">
      <c r="A349" s="259"/>
      <c r="B349" s="291"/>
      <c r="C349" s="291"/>
      <c r="D349" s="291"/>
      <c r="E349" s="291"/>
      <c r="F349" s="291"/>
      <c r="G349" s="291"/>
      <c r="H349" s="291"/>
      <c r="I349" s="291"/>
      <c r="J349" s="291"/>
      <c r="K349" s="291"/>
      <c r="L349" s="291"/>
      <c r="M349" s="266"/>
      <c r="N349" s="266"/>
    </row>
    <row r="350" spans="1:14" ht="13.2">
      <c r="A350" s="259"/>
      <c r="B350" s="291"/>
      <c r="C350" s="291"/>
      <c r="D350" s="291"/>
      <c r="E350" s="291"/>
      <c r="F350" s="291"/>
      <c r="G350" s="291"/>
      <c r="H350" s="291"/>
      <c r="I350" s="291"/>
      <c r="J350" s="291"/>
      <c r="K350" s="291"/>
      <c r="L350" s="291"/>
      <c r="M350" s="266"/>
      <c r="N350" s="266"/>
    </row>
    <row r="351" spans="1:14" ht="13.2">
      <c r="A351" s="259"/>
      <c r="B351" s="291"/>
      <c r="C351" s="291"/>
      <c r="D351" s="291"/>
      <c r="E351" s="291"/>
      <c r="F351" s="291"/>
      <c r="G351" s="291"/>
      <c r="H351" s="291"/>
      <c r="I351" s="291"/>
      <c r="J351" s="291"/>
      <c r="K351" s="291"/>
      <c r="L351" s="291"/>
      <c r="M351" s="266"/>
      <c r="N351" s="266"/>
    </row>
    <row r="352" spans="1:14" ht="13.2">
      <c r="A352" s="259"/>
      <c r="B352" s="291"/>
      <c r="C352" s="291"/>
      <c r="D352" s="291"/>
      <c r="E352" s="291"/>
      <c r="F352" s="291"/>
      <c r="G352" s="291"/>
      <c r="H352" s="291"/>
      <c r="I352" s="291"/>
      <c r="J352" s="291"/>
      <c r="K352" s="291"/>
      <c r="L352" s="291"/>
      <c r="M352" s="266"/>
      <c r="N352" s="266"/>
    </row>
    <row r="353" spans="1:14" ht="13.2">
      <c r="A353" s="259"/>
      <c r="B353" s="291"/>
      <c r="C353" s="291"/>
      <c r="D353" s="291"/>
      <c r="E353" s="291"/>
      <c r="F353" s="291"/>
      <c r="G353" s="291"/>
      <c r="H353" s="291"/>
      <c r="I353" s="291"/>
      <c r="J353" s="291"/>
      <c r="K353" s="291"/>
      <c r="L353" s="291"/>
      <c r="M353" s="266"/>
      <c r="N353" s="266"/>
    </row>
    <row r="354" spans="1:14" ht="13.2">
      <c r="A354" s="259"/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66"/>
      <c r="N354" s="266"/>
    </row>
    <row r="355" spans="1:14" ht="13.2">
      <c r="A355" s="259"/>
      <c r="B355" s="291"/>
      <c r="C355" s="291"/>
      <c r="D355" s="291"/>
      <c r="E355" s="291"/>
      <c r="F355" s="291"/>
      <c r="G355" s="291"/>
      <c r="H355" s="291"/>
      <c r="I355" s="291"/>
      <c r="J355" s="291"/>
      <c r="K355" s="291"/>
      <c r="L355" s="291"/>
      <c r="M355" s="266"/>
      <c r="N355" s="266"/>
    </row>
    <row r="356" spans="1:14" ht="13.2">
      <c r="A356" s="259"/>
      <c r="B356" s="291"/>
      <c r="C356" s="291"/>
      <c r="D356" s="291"/>
      <c r="E356" s="291"/>
      <c r="F356" s="291"/>
      <c r="G356" s="291"/>
      <c r="H356" s="291"/>
      <c r="I356" s="291"/>
      <c r="J356" s="291"/>
      <c r="K356" s="291"/>
      <c r="L356" s="291"/>
      <c r="M356" s="266"/>
      <c r="N356" s="266"/>
    </row>
    <row r="357" spans="1:14" ht="13.2">
      <c r="A357" s="259"/>
      <c r="B357" s="291"/>
      <c r="C357" s="291"/>
      <c r="D357" s="291"/>
      <c r="E357" s="291"/>
      <c r="F357" s="291"/>
      <c r="G357" s="291"/>
      <c r="H357" s="291"/>
      <c r="I357" s="291"/>
      <c r="J357" s="291"/>
      <c r="K357" s="291"/>
      <c r="L357" s="291"/>
      <c r="M357" s="266"/>
      <c r="N357" s="266"/>
    </row>
    <row r="358" spans="1:14" ht="13.2">
      <c r="A358" s="259"/>
      <c r="B358" s="291"/>
      <c r="C358" s="291"/>
      <c r="D358" s="291"/>
      <c r="E358" s="291"/>
      <c r="F358" s="291"/>
      <c r="G358" s="291"/>
      <c r="H358" s="291"/>
      <c r="I358" s="291"/>
      <c r="J358" s="291"/>
      <c r="K358" s="291"/>
      <c r="L358" s="291"/>
      <c r="M358" s="266"/>
      <c r="N358" s="266"/>
    </row>
    <row r="359" spans="1:14" ht="13.2">
      <c r="A359" s="259"/>
      <c r="B359" s="291"/>
      <c r="C359" s="291"/>
      <c r="D359" s="291"/>
      <c r="E359" s="291"/>
      <c r="F359" s="291"/>
      <c r="G359" s="291"/>
      <c r="H359" s="291"/>
      <c r="I359" s="291"/>
      <c r="J359" s="291"/>
      <c r="K359" s="291"/>
      <c r="L359" s="291"/>
      <c r="M359" s="266"/>
      <c r="N359" s="266"/>
    </row>
    <row r="360" spans="1:14" ht="13.2">
      <c r="A360" s="259"/>
      <c r="B360" s="291"/>
      <c r="C360" s="291"/>
      <c r="D360" s="291"/>
      <c r="E360" s="291"/>
      <c r="F360" s="291"/>
      <c r="G360" s="291"/>
      <c r="H360" s="291"/>
      <c r="I360" s="291"/>
      <c r="J360" s="291"/>
      <c r="K360" s="291"/>
      <c r="L360" s="291"/>
      <c r="M360" s="266"/>
      <c r="N360" s="266"/>
    </row>
    <row r="361" spans="1:14" ht="13.2">
      <c r="A361" s="259"/>
      <c r="B361" s="291"/>
      <c r="C361" s="291"/>
      <c r="D361" s="291"/>
      <c r="E361" s="291"/>
      <c r="F361" s="291"/>
      <c r="G361" s="291"/>
      <c r="H361" s="291"/>
      <c r="I361" s="291"/>
      <c r="J361" s="291"/>
      <c r="K361" s="291"/>
      <c r="L361" s="291"/>
      <c r="M361" s="266"/>
      <c r="N361" s="266"/>
    </row>
    <row r="362" spans="1:14" ht="13.2">
      <c r="A362" s="259"/>
      <c r="B362" s="291"/>
      <c r="C362" s="291"/>
      <c r="D362" s="291"/>
      <c r="E362" s="291"/>
      <c r="F362" s="291"/>
      <c r="G362" s="291"/>
      <c r="H362" s="291"/>
      <c r="I362" s="291"/>
      <c r="J362" s="291"/>
      <c r="K362" s="291"/>
      <c r="L362" s="291"/>
      <c r="M362" s="266"/>
      <c r="N362" s="266"/>
    </row>
    <row r="363" spans="1:14" ht="13.2">
      <c r="A363" s="259"/>
      <c r="B363" s="291"/>
      <c r="C363" s="291"/>
      <c r="D363" s="291"/>
      <c r="E363" s="291"/>
      <c r="F363" s="291"/>
      <c r="G363" s="291"/>
      <c r="H363" s="291"/>
      <c r="I363" s="291"/>
      <c r="J363" s="291"/>
      <c r="K363" s="291"/>
      <c r="L363" s="291"/>
      <c r="M363" s="266"/>
      <c r="N363" s="266"/>
    </row>
    <row r="364" spans="1:14" ht="13.2">
      <c r="A364" s="259"/>
      <c r="B364" s="291"/>
      <c r="C364" s="291"/>
      <c r="D364" s="291"/>
      <c r="E364" s="291"/>
      <c r="F364" s="291"/>
      <c r="G364" s="291"/>
      <c r="H364" s="291"/>
      <c r="I364" s="291"/>
      <c r="J364" s="291"/>
      <c r="K364" s="291"/>
      <c r="L364" s="291"/>
      <c r="M364" s="266"/>
      <c r="N364" s="266"/>
    </row>
    <row r="365" spans="1:14" ht="13.2">
      <c r="A365" s="259"/>
      <c r="B365" s="291"/>
      <c r="C365" s="291"/>
      <c r="D365" s="291"/>
      <c r="E365" s="291"/>
      <c r="F365" s="291"/>
      <c r="G365" s="291"/>
      <c r="H365" s="291"/>
      <c r="I365" s="291"/>
      <c r="J365" s="291"/>
      <c r="K365" s="291"/>
      <c r="L365" s="291"/>
      <c r="M365" s="266"/>
      <c r="N365" s="266"/>
    </row>
    <row r="366" spans="1:14" ht="13.2">
      <c r="A366" s="259"/>
      <c r="B366" s="291"/>
      <c r="C366" s="291"/>
      <c r="D366" s="291"/>
      <c r="E366" s="291"/>
      <c r="F366" s="291"/>
      <c r="G366" s="291"/>
      <c r="H366" s="291"/>
      <c r="I366" s="291"/>
      <c r="J366" s="291"/>
      <c r="K366" s="291"/>
      <c r="L366" s="291"/>
      <c r="M366" s="266"/>
      <c r="N366" s="266"/>
    </row>
    <row r="367" spans="1:14" ht="13.2">
      <c r="A367" s="259"/>
      <c r="B367" s="291"/>
      <c r="C367" s="291"/>
      <c r="D367" s="291"/>
      <c r="E367" s="291"/>
      <c r="F367" s="291"/>
      <c r="G367" s="291"/>
      <c r="H367" s="291"/>
      <c r="I367" s="291"/>
      <c r="J367" s="291"/>
      <c r="K367" s="291"/>
      <c r="L367" s="291"/>
      <c r="M367" s="266"/>
      <c r="N367" s="266"/>
    </row>
    <row r="368" spans="1:14" ht="13.2">
      <c r="A368" s="259"/>
      <c r="B368" s="291"/>
      <c r="C368" s="291"/>
      <c r="D368" s="291"/>
      <c r="E368" s="291"/>
      <c r="F368" s="291"/>
      <c r="G368" s="291"/>
      <c r="H368" s="291"/>
      <c r="I368" s="291"/>
      <c r="J368" s="291"/>
      <c r="K368" s="291"/>
      <c r="L368" s="291"/>
      <c r="M368" s="266"/>
      <c r="N368" s="266"/>
    </row>
    <row r="369" spans="1:14" ht="13.2">
      <c r="A369" s="259"/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66"/>
      <c r="N369" s="266"/>
    </row>
    <row r="370" spans="1:14" ht="13.2">
      <c r="A370" s="259"/>
      <c r="B370" s="291"/>
      <c r="C370" s="291"/>
      <c r="D370" s="291"/>
      <c r="E370" s="291"/>
      <c r="F370" s="291"/>
      <c r="G370" s="291"/>
      <c r="H370" s="291"/>
      <c r="I370" s="291"/>
      <c r="J370" s="291"/>
      <c r="K370" s="291"/>
      <c r="L370" s="291"/>
      <c r="M370" s="266"/>
      <c r="N370" s="266"/>
    </row>
    <row r="371" spans="1:14" ht="13.2">
      <c r="A371" s="259"/>
      <c r="B371" s="291"/>
      <c r="C371" s="291"/>
      <c r="D371" s="291"/>
      <c r="E371" s="291"/>
      <c r="F371" s="291"/>
      <c r="G371" s="291"/>
      <c r="H371" s="291"/>
      <c r="I371" s="291"/>
      <c r="J371" s="291"/>
      <c r="K371" s="291"/>
      <c r="L371" s="291"/>
      <c r="M371" s="266"/>
      <c r="N371" s="266"/>
    </row>
    <row r="372" spans="1:14" ht="13.2">
      <c r="A372" s="259"/>
      <c r="B372" s="291"/>
      <c r="C372" s="291"/>
      <c r="D372" s="291"/>
      <c r="E372" s="291"/>
      <c r="F372" s="291"/>
      <c r="G372" s="291"/>
      <c r="H372" s="291"/>
      <c r="I372" s="291"/>
      <c r="J372" s="291"/>
      <c r="K372" s="291"/>
      <c r="L372" s="291"/>
      <c r="M372" s="266"/>
      <c r="N372" s="266"/>
    </row>
    <row r="373" spans="1:14" ht="13.2">
      <c r="A373" s="259"/>
      <c r="B373" s="291"/>
      <c r="C373" s="291"/>
      <c r="D373" s="291"/>
      <c r="E373" s="291"/>
      <c r="F373" s="291"/>
      <c r="G373" s="291"/>
      <c r="H373" s="291"/>
      <c r="I373" s="291"/>
      <c r="J373" s="291"/>
      <c r="K373" s="291"/>
      <c r="L373" s="291"/>
      <c r="M373" s="266"/>
      <c r="N373" s="266"/>
    </row>
    <row r="374" spans="1:14" ht="13.2">
      <c r="A374" s="259"/>
      <c r="B374" s="291"/>
      <c r="C374" s="291"/>
      <c r="D374" s="291"/>
      <c r="E374" s="291"/>
      <c r="F374" s="291"/>
      <c r="G374" s="291"/>
      <c r="H374" s="291"/>
      <c r="I374" s="291"/>
      <c r="J374" s="291"/>
      <c r="K374" s="291"/>
      <c r="L374" s="291"/>
      <c r="M374" s="266"/>
      <c r="N374" s="266"/>
    </row>
    <row r="375" spans="1:14" ht="13.2">
      <c r="A375" s="259"/>
      <c r="B375" s="291"/>
      <c r="C375" s="291"/>
      <c r="D375" s="291"/>
      <c r="E375" s="291"/>
      <c r="F375" s="291"/>
      <c r="G375" s="291"/>
      <c r="H375" s="291"/>
      <c r="I375" s="291"/>
      <c r="J375" s="291"/>
      <c r="K375" s="291"/>
      <c r="L375" s="291"/>
      <c r="M375" s="266"/>
      <c r="N375" s="266"/>
    </row>
    <row r="376" spans="1:14" ht="13.2">
      <c r="A376" s="259"/>
      <c r="B376" s="291"/>
      <c r="C376" s="291"/>
      <c r="D376" s="291"/>
      <c r="E376" s="291"/>
      <c r="F376" s="291"/>
      <c r="G376" s="291"/>
      <c r="H376" s="291"/>
      <c r="I376" s="291"/>
      <c r="J376" s="291"/>
      <c r="K376" s="291"/>
      <c r="L376" s="291"/>
      <c r="M376" s="266"/>
      <c r="N376" s="266"/>
    </row>
    <row r="377" spans="1:14" ht="13.2">
      <c r="A377" s="259"/>
      <c r="B377" s="291"/>
      <c r="C377" s="291"/>
      <c r="D377" s="291"/>
      <c r="E377" s="291"/>
      <c r="F377" s="291"/>
      <c r="G377" s="291"/>
      <c r="H377" s="291"/>
      <c r="I377" s="291"/>
      <c r="J377" s="291"/>
      <c r="K377" s="291"/>
      <c r="L377" s="291"/>
      <c r="M377" s="266"/>
      <c r="N377" s="266"/>
    </row>
    <row r="378" spans="1:14" ht="13.2">
      <c r="A378" s="259"/>
      <c r="B378" s="291"/>
      <c r="C378" s="291"/>
      <c r="D378" s="291"/>
      <c r="E378" s="291"/>
      <c r="F378" s="291"/>
      <c r="G378" s="291"/>
      <c r="H378" s="291"/>
      <c r="I378" s="291"/>
      <c r="J378" s="291"/>
      <c r="K378" s="291"/>
      <c r="L378" s="291"/>
      <c r="M378" s="266"/>
      <c r="N378" s="266"/>
    </row>
    <row r="379" spans="1:14" ht="13.2">
      <c r="A379" s="259"/>
      <c r="B379" s="291"/>
      <c r="C379" s="291"/>
      <c r="D379" s="291"/>
      <c r="E379" s="291"/>
      <c r="F379" s="291"/>
      <c r="G379" s="291"/>
      <c r="H379" s="291"/>
      <c r="I379" s="291"/>
      <c r="J379" s="291"/>
      <c r="K379" s="291"/>
      <c r="L379" s="291"/>
      <c r="M379" s="266"/>
      <c r="N379" s="266"/>
    </row>
    <row r="380" spans="1:14" ht="13.2">
      <c r="A380" s="259"/>
      <c r="B380" s="291"/>
      <c r="C380" s="291"/>
      <c r="D380" s="291"/>
      <c r="E380" s="291"/>
      <c r="F380" s="291"/>
      <c r="G380" s="291"/>
      <c r="H380" s="291"/>
      <c r="I380" s="291"/>
      <c r="J380" s="291"/>
      <c r="K380" s="291"/>
      <c r="L380" s="291"/>
      <c r="M380" s="266"/>
      <c r="N380" s="266"/>
    </row>
    <row r="381" spans="1:14" ht="13.2">
      <c r="A381" s="259"/>
      <c r="B381" s="291"/>
      <c r="C381" s="291"/>
      <c r="D381" s="291"/>
      <c r="E381" s="291"/>
      <c r="F381" s="291"/>
      <c r="G381" s="291"/>
      <c r="H381" s="291"/>
      <c r="I381" s="291"/>
      <c r="J381" s="291"/>
      <c r="K381" s="291"/>
      <c r="L381" s="291"/>
      <c r="M381" s="266"/>
      <c r="N381" s="266"/>
    </row>
    <row r="382" spans="1:14" ht="13.2">
      <c r="A382" s="259"/>
      <c r="B382" s="291"/>
      <c r="C382" s="291"/>
      <c r="D382" s="291"/>
      <c r="E382" s="291"/>
      <c r="F382" s="291"/>
      <c r="G382" s="291"/>
      <c r="H382" s="291"/>
      <c r="I382" s="291"/>
      <c r="J382" s="291"/>
      <c r="K382" s="291"/>
      <c r="L382" s="291"/>
      <c r="M382" s="266"/>
      <c r="N382" s="266"/>
    </row>
    <row r="383" spans="1:14" ht="13.2">
      <c r="A383" s="259"/>
      <c r="B383" s="291"/>
      <c r="C383" s="291"/>
      <c r="D383" s="291"/>
      <c r="E383" s="291"/>
      <c r="F383" s="291"/>
      <c r="G383" s="291"/>
      <c r="H383" s="291"/>
      <c r="I383" s="291"/>
      <c r="J383" s="291"/>
      <c r="K383" s="291"/>
      <c r="L383" s="291"/>
      <c r="M383" s="266"/>
      <c r="N383" s="266"/>
    </row>
    <row r="384" spans="1:14" ht="13.2">
      <c r="A384" s="259"/>
      <c r="B384" s="291"/>
      <c r="C384" s="291"/>
      <c r="D384" s="291"/>
      <c r="E384" s="291"/>
      <c r="F384" s="291"/>
      <c r="G384" s="291"/>
      <c r="H384" s="291"/>
      <c r="I384" s="291"/>
      <c r="J384" s="291"/>
      <c r="K384" s="291"/>
      <c r="L384" s="291"/>
      <c r="M384" s="266"/>
      <c r="N384" s="266"/>
    </row>
    <row r="385" spans="1:14" ht="13.2">
      <c r="A385" s="259"/>
      <c r="B385" s="291"/>
      <c r="C385" s="291"/>
      <c r="D385" s="291"/>
      <c r="E385" s="291"/>
      <c r="F385" s="291"/>
      <c r="G385" s="291"/>
      <c r="H385" s="291"/>
      <c r="I385" s="291"/>
      <c r="J385" s="291"/>
      <c r="K385" s="291"/>
      <c r="L385" s="291"/>
      <c r="M385" s="266"/>
      <c r="N385" s="266"/>
    </row>
    <row r="386" spans="1:14" ht="13.2">
      <c r="A386" s="259"/>
      <c r="B386" s="291"/>
      <c r="C386" s="291"/>
      <c r="D386" s="291"/>
      <c r="E386" s="291"/>
      <c r="F386" s="291"/>
      <c r="G386" s="291"/>
      <c r="H386" s="291"/>
      <c r="I386" s="291"/>
      <c r="J386" s="291"/>
      <c r="K386" s="291"/>
      <c r="L386" s="291"/>
      <c r="M386" s="266"/>
      <c r="N386" s="266"/>
    </row>
    <row r="387" spans="1:14" ht="13.2">
      <c r="A387" s="259"/>
      <c r="B387" s="291"/>
      <c r="C387" s="291"/>
      <c r="D387" s="291"/>
      <c r="E387" s="291"/>
      <c r="F387" s="291"/>
      <c r="G387" s="291"/>
      <c r="H387" s="291"/>
      <c r="I387" s="291"/>
      <c r="J387" s="291"/>
      <c r="K387" s="291"/>
      <c r="L387" s="291"/>
      <c r="M387" s="266"/>
      <c r="N387" s="266"/>
    </row>
    <row r="388" spans="1:14" ht="13.2">
      <c r="A388" s="259"/>
      <c r="B388" s="291"/>
      <c r="C388" s="291"/>
      <c r="D388" s="291"/>
      <c r="E388" s="291"/>
      <c r="F388" s="291"/>
      <c r="G388" s="291"/>
      <c r="H388" s="291"/>
      <c r="I388" s="291"/>
      <c r="J388" s="291"/>
      <c r="K388" s="291"/>
      <c r="L388" s="291"/>
      <c r="M388" s="266"/>
      <c r="N388" s="266"/>
    </row>
    <row r="389" spans="1:14" ht="13.2">
      <c r="A389" s="259"/>
      <c r="B389" s="291"/>
      <c r="C389" s="291"/>
      <c r="D389" s="291"/>
      <c r="E389" s="291"/>
      <c r="F389" s="291"/>
      <c r="G389" s="291"/>
      <c r="H389" s="291"/>
      <c r="I389" s="291"/>
      <c r="J389" s="291"/>
      <c r="K389" s="291"/>
      <c r="L389" s="291"/>
      <c r="M389" s="266"/>
      <c r="N389" s="266"/>
    </row>
    <row r="390" spans="1:14" ht="13.2">
      <c r="A390" s="259"/>
      <c r="B390" s="291"/>
      <c r="C390" s="291"/>
      <c r="D390" s="291"/>
      <c r="E390" s="291"/>
      <c r="F390" s="291"/>
      <c r="G390" s="291"/>
      <c r="H390" s="291"/>
      <c r="I390" s="291"/>
      <c r="J390" s="291"/>
      <c r="K390" s="291"/>
      <c r="L390" s="291"/>
      <c r="M390" s="266"/>
      <c r="N390" s="266"/>
    </row>
    <row r="391" spans="1:14" ht="13.2">
      <c r="A391" s="259"/>
      <c r="B391" s="291"/>
      <c r="C391" s="291"/>
      <c r="D391" s="291"/>
      <c r="E391" s="291"/>
      <c r="F391" s="291"/>
      <c r="G391" s="291"/>
      <c r="H391" s="291"/>
      <c r="I391" s="291"/>
      <c r="J391" s="291"/>
      <c r="K391" s="291"/>
      <c r="L391" s="291"/>
      <c r="M391" s="266"/>
      <c r="N391" s="266"/>
    </row>
    <row r="392" spans="1:14" ht="13.2">
      <c r="A392" s="259"/>
      <c r="B392" s="291"/>
      <c r="C392" s="291"/>
      <c r="D392" s="291"/>
      <c r="E392" s="291"/>
      <c r="F392" s="291"/>
      <c r="G392" s="291"/>
      <c r="H392" s="291"/>
      <c r="I392" s="291"/>
      <c r="J392" s="291"/>
      <c r="K392" s="291"/>
      <c r="L392" s="291"/>
      <c r="M392" s="266"/>
      <c r="N392" s="266"/>
    </row>
    <row r="393" spans="1:14" ht="13.2">
      <c r="A393" s="259"/>
      <c r="B393" s="291"/>
      <c r="C393" s="291"/>
      <c r="D393" s="291"/>
      <c r="E393" s="291"/>
      <c r="F393" s="291"/>
      <c r="G393" s="291"/>
      <c r="H393" s="291"/>
      <c r="I393" s="291"/>
      <c r="J393" s="291"/>
      <c r="K393" s="291"/>
      <c r="L393" s="291"/>
      <c r="M393" s="266"/>
      <c r="N393" s="266"/>
    </row>
    <row r="394" spans="1:14" ht="13.2">
      <c r="A394" s="259"/>
      <c r="B394" s="291"/>
      <c r="C394" s="291"/>
      <c r="D394" s="291"/>
      <c r="E394" s="291"/>
      <c r="F394" s="291"/>
      <c r="G394" s="291"/>
      <c r="H394" s="291"/>
      <c r="I394" s="291"/>
      <c r="J394" s="291"/>
      <c r="K394" s="291"/>
      <c r="L394" s="291"/>
      <c r="M394" s="266"/>
      <c r="N394" s="266"/>
    </row>
    <row r="395" spans="1:14" ht="13.2">
      <c r="A395" s="259"/>
      <c r="B395" s="291"/>
      <c r="C395" s="291"/>
      <c r="D395" s="291"/>
      <c r="E395" s="291"/>
      <c r="F395" s="291"/>
      <c r="G395" s="291"/>
      <c r="H395" s="291"/>
      <c r="I395" s="291"/>
      <c r="J395" s="291"/>
      <c r="K395" s="291"/>
      <c r="L395" s="291"/>
      <c r="M395" s="266"/>
      <c r="N395" s="266"/>
    </row>
    <row r="396" spans="1:14" ht="13.2">
      <c r="A396" s="259"/>
      <c r="B396" s="291"/>
      <c r="C396" s="291"/>
      <c r="D396" s="291"/>
      <c r="E396" s="291"/>
      <c r="F396" s="291"/>
      <c r="G396" s="291"/>
      <c r="H396" s="291"/>
      <c r="I396" s="291"/>
      <c r="J396" s="291"/>
      <c r="K396" s="291"/>
      <c r="L396" s="291"/>
      <c r="M396" s="266"/>
      <c r="N396" s="266"/>
    </row>
    <row r="397" spans="1:14" ht="13.2">
      <c r="A397" s="259"/>
      <c r="B397" s="291"/>
      <c r="C397" s="291"/>
      <c r="D397" s="291"/>
      <c r="E397" s="291"/>
      <c r="F397" s="291"/>
      <c r="G397" s="291"/>
      <c r="H397" s="291"/>
      <c r="I397" s="291"/>
      <c r="J397" s="291"/>
      <c r="K397" s="291"/>
      <c r="L397" s="291"/>
      <c r="M397" s="266"/>
      <c r="N397" s="266"/>
    </row>
    <row r="398" spans="1:14" ht="13.2">
      <c r="A398" s="259"/>
      <c r="B398" s="291"/>
      <c r="C398" s="291"/>
      <c r="D398" s="291"/>
      <c r="E398" s="291"/>
      <c r="F398" s="291"/>
      <c r="G398" s="291"/>
      <c r="H398" s="291"/>
      <c r="I398" s="291"/>
      <c r="J398" s="291"/>
      <c r="K398" s="291"/>
      <c r="L398" s="291"/>
      <c r="M398" s="266"/>
      <c r="N398" s="266"/>
    </row>
    <row r="399" spans="1:14" ht="13.2">
      <c r="A399" s="259"/>
      <c r="B399" s="291"/>
      <c r="C399" s="291"/>
      <c r="D399" s="291"/>
      <c r="E399" s="291"/>
      <c r="F399" s="291"/>
      <c r="G399" s="291"/>
      <c r="H399" s="291"/>
      <c r="I399" s="291"/>
      <c r="J399" s="291"/>
      <c r="K399" s="291"/>
      <c r="L399" s="291"/>
      <c r="M399" s="266"/>
      <c r="N399" s="266"/>
    </row>
    <row r="400" spans="1:14" ht="13.2">
      <c r="A400" s="259"/>
      <c r="B400" s="291"/>
      <c r="C400" s="291"/>
      <c r="D400" s="291"/>
      <c r="E400" s="291"/>
      <c r="F400" s="291"/>
      <c r="G400" s="291"/>
      <c r="H400" s="291"/>
      <c r="I400" s="291"/>
      <c r="J400" s="291"/>
      <c r="K400" s="291"/>
      <c r="L400" s="291"/>
      <c r="M400" s="266"/>
      <c r="N400" s="266"/>
    </row>
    <row r="401" spans="1:14" ht="13.2">
      <c r="A401" s="259"/>
      <c r="B401" s="291"/>
      <c r="C401" s="291"/>
      <c r="D401" s="291"/>
      <c r="E401" s="291"/>
      <c r="F401" s="291"/>
      <c r="G401" s="291"/>
      <c r="H401" s="291"/>
      <c r="I401" s="291"/>
      <c r="J401" s="291"/>
      <c r="K401" s="291"/>
      <c r="L401" s="291"/>
      <c r="M401" s="266"/>
      <c r="N401" s="266"/>
    </row>
    <row r="402" spans="1:14" ht="13.2">
      <c r="A402" s="259"/>
      <c r="B402" s="291"/>
      <c r="C402" s="291"/>
      <c r="D402" s="291"/>
      <c r="E402" s="291"/>
      <c r="F402" s="291"/>
      <c r="G402" s="291"/>
      <c r="H402" s="291"/>
      <c r="I402" s="291"/>
      <c r="J402" s="291"/>
      <c r="K402" s="291"/>
      <c r="L402" s="291"/>
      <c r="M402" s="266"/>
      <c r="N402" s="266"/>
    </row>
    <row r="403" spans="1:14" ht="13.2">
      <c r="A403" s="259"/>
      <c r="B403" s="291"/>
      <c r="C403" s="291"/>
      <c r="D403" s="291"/>
      <c r="E403" s="291"/>
      <c r="F403" s="291"/>
      <c r="G403" s="291"/>
      <c r="H403" s="291"/>
      <c r="I403" s="291"/>
      <c r="J403" s="291"/>
      <c r="K403" s="291"/>
      <c r="L403" s="291"/>
      <c r="M403" s="266"/>
      <c r="N403" s="266"/>
    </row>
    <row r="404" spans="1:14" ht="13.2">
      <c r="A404" s="259"/>
      <c r="B404" s="291"/>
      <c r="C404" s="291"/>
      <c r="D404" s="291"/>
      <c r="E404" s="291"/>
      <c r="F404" s="291"/>
      <c r="G404" s="291"/>
      <c r="H404" s="291"/>
      <c r="I404" s="291"/>
      <c r="J404" s="291"/>
      <c r="K404" s="291"/>
      <c r="L404" s="291"/>
      <c r="M404" s="266"/>
      <c r="N404" s="266"/>
    </row>
    <row r="405" spans="1:14" ht="13.2">
      <c r="A405" s="259"/>
      <c r="B405" s="291"/>
      <c r="C405" s="291"/>
      <c r="D405" s="291"/>
      <c r="E405" s="291"/>
      <c r="F405" s="291"/>
      <c r="G405" s="291"/>
      <c r="H405" s="291"/>
      <c r="I405" s="291"/>
      <c r="J405" s="291"/>
      <c r="K405" s="291"/>
      <c r="L405" s="291"/>
      <c r="M405" s="266"/>
      <c r="N405" s="266"/>
    </row>
    <row r="406" spans="1:14" ht="13.2">
      <c r="A406" s="259"/>
      <c r="B406" s="291"/>
      <c r="C406" s="291"/>
      <c r="D406" s="291"/>
      <c r="E406" s="291"/>
      <c r="F406" s="291"/>
      <c r="G406" s="291"/>
      <c r="H406" s="291"/>
      <c r="I406" s="291"/>
      <c r="J406" s="291"/>
      <c r="K406" s="291"/>
      <c r="L406" s="291"/>
      <c r="M406" s="266"/>
      <c r="N406" s="266"/>
    </row>
    <row r="407" spans="1:14" ht="13.2">
      <c r="A407" s="259"/>
      <c r="B407" s="291"/>
      <c r="C407" s="291"/>
      <c r="D407" s="291"/>
      <c r="E407" s="291"/>
      <c r="F407" s="291"/>
      <c r="G407" s="291"/>
      <c r="H407" s="291"/>
      <c r="I407" s="291"/>
      <c r="J407" s="291"/>
      <c r="K407" s="291"/>
      <c r="L407" s="291"/>
      <c r="M407" s="266"/>
      <c r="N407" s="266"/>
    </row>
    <row r="408" spans="1:14" ht="13.2">
      <c r="A408" s="259"/>
      <c r="B408" s="291"/>
      <c r="C408" s="291"/>
      <c r="D408" s="291"/>
      <c r="E408" s="291"/>
      <c r="F408" s="291"/>
      <c r="G408" s="291"/>
      <c r="H408" s="291"/>
      <c r="I408" s="291"/>
      <c r="J408" s="291"/>
      <c r="K408" s="291"/>
      <c r="L408" s="291"/>
      <c r="M408" s="266"/>
      <c r="N408" s="266"/>
    </row>
    <row r="409" spans="1:14" ht="13.2">
      <c r="A409" s="259"/>
      <c r="B409" s="291"/>
      <c r="C409" s="291"/>
      <c r="D409" s="291"/>
      <c r="E409" s="291"/>
      <c r="F409" s="291"/>
      <c r="G409" s="291"/>
      <c r="H409" s="291"/>
      <c r="I409" s="291"/>
      <c r="J409" s="291"/>
      <c r="K409" s="291"/>
      <c r="L409" s="291"/>
      <c r="M409" s="266"/>
      <c r="N409" s="266"/>
    </row>
    <row r="410" spans="1:14" ht="13.2">
      <c r="A410" s="259"/>
      <c r="B410" s="291"/>
      <c r="C410" s="291"/>
      <c r="D410" s="291"/>
      <c r="E410" s="291"/>
      <c r="F410" s="291"/>
      <c r="G410" s="291"/>
      <c r="H410" s="291"/>
      <c r="I410" s="291"/>
      <c r="J410" s="291"/>
      <c r="K410" s="291"/>
      <c r="L410" s="291"/>
      <c r="M410" s="266"/>
      <c r="N410" s="266"/>
    </row>
    <row r="411" spans="1:14" ht="13.2">
      <c r="A411" s="259"/>
      <c r="B411" s="291"/>
      <c r="C411" s="291"/>
      <c r="D411" s="291"/>
      <c r="E411" s="291"/>
      <c r="F411" s="291"/>
      <c r="G411" s="291"/>
      <c r="H411" s="291"/>
      <c r="I411" s="291"/>
      <c r="J411" s="291"/>
      <c r="K411" s="291"/>
      <c r="L411" s="291"/>
      <c r="M411" s="266"/>
      <c r="N411" s="266"/>
    </row>
    <row r="412" spans="1:14" ht="13.2">
      <c r="A412" s="259"/>
      <c r="B412" s="291"/>
      <c r="C412" s="291"/>
      <c r="D412" s="291"/>
      <c r="E412" s="291"/>
      <c r="F412" s="291"/>
      <c r="G412" s="291"/>
      <c r="H412" s="291"/>
      <c r="I412" s="291"/>
      <c r="J412" s="291"/>
      <c r="K412" s="291"/>
      <c r="L412" s="291"/>
      <c r="M412" s="266"/>
      <c r="N412" s="266"/>
    </row>
    <row r="413" spans="1:14" ht="13.2">
      <c r="A413" s="259"/>
      <c r="B413" s="291"/>
      <c r="C413" s="291"/>
      <c r="D413" s="291"/>
      <c r="E413" s="291"/>
      <c r="F413" s="291"/>
      <c r="G413" s="291"/>
      <c r="H413" s="291"/>
      <c r="I413" s="291"/>
      <c r="J413" s="291"/>
      <c r="K413" s="291"/>
      <c r="L413" s="291"/>
      <c r="M413" s="266"/>
      <c r="N413" s="266"/>
    </row>
    <row r="414" spans="1:14" ht="13.2">
      <c r="A414" s="259"/>
      <c r="B414" s="291"/>
      <c r="C414" s="291"/>
      <c r="D414" s="291"/>
      <c r="E414" s="291"/>
      <c r="F414" s="291"/>
      <c r="G414" s="291"/>
      <c r="H414" s="291"/>
      <c r="I414" s="291"/>
      <c r="J414" s="291"/>
      <c r="K414" s="291"/>
      <c r="L414" s="291"/>
      <c r="M414" s="266"/>
      <c r="N414" s="266"/>
    </row>
    <row r="415" spans="1:14" ht="13.2">
      <c r="A415" s="259"/>
      <c r="B415" s="291"/>
      <c r="C415" s="291"/>
      <c r="D415" s="291"/>
      <c r="E415" s="291"/>
      <c r="F415" s="291"/>
      <c r="G415" s="291"/>
      <c r="H415" s="291"/>
      <c r="I415" s="291"/>
      <c r="J415" s="291"/>
      <c r="K415" s="291"/>
      <c r="L415" s="291"/>
      <c r="M415" s="266"/>
      <c r="N415" s="266"/>
    </row>
    <row r="416" spans="1:14" ht="13.2">
      <c r="A416" s="259"/>
      <c r="B416" s="291"/>
      <c r="C416" s="291"/>
      <c r="D416" s="291"/>
      <c r="E416" s="291"/>
      <c r="F416" s="291"/>
      <c r="G416" s="291"/>
      <c r="H416" s="291"/>
      <c r="I416" s="291"/>
      <c r="J416" s="291"/>
      <c r="K416" s="291"/>
      <c r="L416" s="291"/>
      <c r="M416" s="266"/>
      <c r="N416" s="266"/>
    </row>
    <row r="417" spans="1:14" ht="13.2">
      <c r="A417" s="259"/>
      <c r="B417" s="291"/>
      <c r="C417" s="291"/>
      <c r="D417" s="291"/>
      <c r="E417" s="291"/>
      <c r="F417" s="291"/>
      <c r="G417" s="291"/>
      <c r="H417" s="291"/>
      <c r="I417" s="291"/>
      <c r="J417" s="291"/>
      <c r="K417" s="291"/>
      <c r="L417" s="291"/>
      <c r="M417" s="266"/>
      <c r="N417" s="266"/>
    </row>
    <row r="418" spans="1:14" ht="13.2">
      <c r="A418" s="259"/>
      <c r="B418" s="291"/>
      <c r="C418" s="291"/>
      <c r="D418" s="291"/>
      <c r="E418" s="291"/>
      <c r="F418" s="291"/>
      <c r="G418" s="291"/>
      <c r="H418" s="291"/>
      <c r="I418" s="291"/>
      <c r="J418" s="291"/>
      <c r="K418" s="291"/>
      <c r="L418" s="291"/>
      <c r="M418" s="266"/>
      <c r="N418" s="266"/>
    </row>
    <row r="419" spans="1:14" ht="13.2">
      <c r="A419" s="259"/>
      <c r="B419" s="291"/>
      <c r="C419" s="291"/>
      <c r="D419" s="291"/>
      <c r="E419" s="291"/>
      <c r="F419" s="291"/>
      <c r="G419" s="291"/>
      <c r="H419" s="291"/>
      <c r="I419" s="291"/>
      <c r="J419" s="291"/>
      <c r="K419" s="291"/>
      <c r="L419" s="291"/>
      <c r="M419" s="266"/>
      <c r="N419" s="266"/>
    </row>
    <row r="420" spans="1:14" ht="13.2">
      <c r="A420" s="259"/>
      <c r="B420" s="291"/>
      <c r="C420" s="291"/>
      <c r="D420" s="291"/>
      <c r="E420" s="291"/>
      <c r="F420" s="291"/>
      <c r="G420" s="291"/>
      <c r="H420" s="291"/>
      <c r="I420" s="291"/>
      <c r="J420" s="291"/>
      <c r="K420" s="291"/>
      <c r="L420" s="291"/>
      <c r="M420" s="266"/>
      <c r="N420" s="266"/>
    </row>
    <row r="421" spans="1:14" ht="13.2">
      <c r="A421" s="259"/>
      <c r="B421" s="291"/>
      <c r="C421" s="291"/>
      <c r="D421" s="291"/>
      <c r="E421" s="291"/>
      <c r="F421" s="291"/>
      <c r="G421" s="291"/>
      <c r="H421" s="291"/>
      <c r="I421" s="291"/>
      <c r="J421" s="291"/>
      <c r="K421" s="291"/>
      <c r="L421" s="291"/>
      <c r="M421" s="266"/>
      <c r="N421" s="266"/>
    </row>
    <row r="422" spans="1:14" ht="13.2">
      <c r="A422" s="259"/>
      <c r="B422" s="291"/>
      <c r="C422" s="291"/>
      <c r="D422" s="291"/>
      <c r="E422" s="291"/>
      <c r="F422" s="291"/>
      <c r="G422" s="291"/>
      <c r="H422" s="291"/>
      <c r="I422" s="291"/>
      <c r="J422" s="291"/>
      <c r="K422" s="291"/>
      <c r="L422" s="291"/>
      <c r="M422" s="266"/>
      <c r="N422" s="266"/>
    </row>
    <row r="423" spans="1:14" ht="13.2">
      <c r="A423" s="259"/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66"/>
      <c r="N423" s="266"/>
    </row>
    <row r="424" spans="1:14" ht="13.2">
      <c r="A424" s="259"/>
      <c r="B424" s="291"/>
      <c r="C424" s="291"/>
      <c r="D424" s="291"/>
      <c r="E424" s="291"/>
      <c r="F424" s="291"/>
      <c r="G424" s="291"/>
      <c r="H424" s="291"/>
      <c r="I424" s="291"/>
      <c r="J424" s="291"/>
      <c r="K424" s="291"/>
      <c r="L424" s="291"/>
      <c r="M424" s="266"/>
      <c r="N424" s="266"/>
    </row>
    <row r="425" spans="1:14" ht="13.2">
      <c r="A425" s="259"/>
      <c r="B425" s="291"/>
      <c r="C425" s="291"/>
      <c r="D425" s="291"/>
      <c r="E425" s="291"/>
      <c r="F425" s="291"/>
      <c r="G425" s="291"/>
      <c r="H425" s="291"/>
      <c r="I425" s="291"/>
      <c r="J425" s="291"/>
      <c r="K425" s="291"/>
      <c r="L425" s="291"/>
      <c r="M425" s="266"/>
      <c r="N425" s="266"/>
    </row>
    <row r="426" spans="1:14" ht="13.2">
      <c r="A426" s="259"/>
      <c r="B426" s="291"/>
      <c r="C426" s="291"/>
      <c r="D426" s="291"/>
      <c r="E426" s="291"/>
      <c r="F426" s="291"/>
      <c r="G426" s="291"/>
      <c r="H426" s="291"/>
      <c r="I426" s="291"/>
      <c r="J426" s="291"/>
      <c r="K426" s="291"/>
      <c r="L426" s="291"/>
      <c r="M426" s="266"/>
      <c r="N426" s="266"/>
    </row>
    <row r="427" spans="1:14" ht="13.2">
      <c r="A427" s="259"/>
      <c r="B427" s="291"/>
      <c r="C427" s="291"/>
      <c r="D427" s="291"/>
      <c r="E427" s="291"/>
      <c r="F427" s="291"/>
      <c r="G427" s="291"/>
      <c r="H427" s="291"/>
      <c r="I427" s="291"/>
      <c r="J427" s="291"/>
      <c r="K427" s="291"/>
      <c r="L427" s="291"/>
      <c r="M427" s="266"/>
      <c r="N427" s="266"/>
    </row>
    <row r="428" spans="1:14" ht="13.2">
      <c r="A428" s="259"/>
      <c r="B428" s="291"/>
      <c r="C428" s="291"/>
      <c r="D428" s="291"/>
      <c r="E428" s="291"/>
      <c r="F428" s="291"/>
      <c r="G428" s="291"/>
      <c r="H428" s="291"/>
      <c r="I428" s="291"/>
      <c r="J428" s="291"/>
      <c r="K428" s="291"/>
      <c r="L428" s="291"/>
      <c r="M428" s="266"/>
      <c r="N428" s="266"/>
    </row>
    <row r="429" spans="1:14" ht="13.2">
      <c r="A429" s="259"/>
      <c r="B429" s="291"/>
      <c r="C429" s="291"/>
      <c r="D429" s="291"/>
      <c r="E429" s="291"/>
      <c r="F429" s="291"/>
      <c r="G429" s="291"/>
      <c r="H429" s="291"/>
      <c r="I429" s="291"/>
      <c r="J429" s="291"/>
      <c r="K429" s="291"/>
      <c r="L429" s="291"/>
      <c r="M429" s="266"/>
      <c r="N429" s="266"/>
    </row>
    <row r="430" spans="1:14" ht="13.2">
      <c r="A430" s="259"/>
      <c r="B430" s="291"/>
      <c r="C430" s="291"/>
      <c r="D430" s="291"/>
      <c r="E430" s="291"/>
      <c r="F430" s="291"/>
      <c r="G430" s="291"/>
      <c r="H430" s="291"/>
      <c r="I430" s="291"/>
      <c r="J430" s="291"/>
      <c r="K430" s="291"/>
      <c r="L430" s="291"/>
      <c r="M430" s="266"/>
      <c r="N430" s="266"/>
    </row>
    <row r="431" spans="1:14" ht="13.2">
      <c r="A431" s="259"/>
      <c r="B431" s="291"/>
      <c r="C431" s="291"/>
      <c r="D431" s="291"/>
      <c r="E431" s="291"/>
      <c r="F431" s="291"/>
      <c r="G431" s="291"/>
      <c r="H431" s="291"/>
      <c r="I431" s="291"/>
      <c r="J431" s="291"/>
      <c r="K431" s="291"/>
      <c r="L431" s="291"/>
      <c r="M431" s="266"/>
      <c r="N431" s="266"/>
    </row>
    <row r="432" spans="1:14" ht="13.2">
      <c r="A432" s="259"/>
      <c r="B432" s="291"/>
      <c r="C432" s="291"/>
      <c r="D432" s="291"/>
      <c r="E432" s="291"/>
      <c r="F432" s="291"/>
      <c r="G432" s="291"/>
      <c r="H432" s="291"/>
      <c r="I432" s="291"/>
      <c r="J432" s="291"/>
      <c r="K432" s="291"/>
      <c r="L432" s="291"/>
      <c r="M432" s="266"/>
      <c r="N432" s="266"/>
    </row>
    <row r="433" spans="1:14" ht="13.2">
      <c r="A433" s="259"/>
      <c r="B433" s="291"/>
      <c r="C433" s="291"/>
      <c r="D433" s="291"/>
      <c r="E433" s="291"/>
      <c r="F433" s="291"/>
      <c r="G433" s="291"/>
      <c r="H433" s="291"/>
      <c r="I433" s="291"/>
      <c r="J433" s="291"/>
      <c r="K433" s="291"/>
      <c r="L433" s="291"/>
      <c r="M433" s="266"/>
      <c r="N433" s="266"/>
    </row>
    <row r="434" spans="1:14" ht="13.2">
      <c r="A434" s="259"/>
      <c r="B434" s="291"/>
      <c r="C434" s="291"/>
      <c r="D434" s="291"/>
      <c r="E434" s="291"/>
      <c r="F434" s="291"/>
      <c r="G434" s="291"/>
      <c r="H434" s="291"/>
      <c r="I434" s="291"/>
      <c r="J434" s="291"/>
      <c r="K434" s="291"/>
      <c r="L434" s="291"/>
      <c r="M434" s="266"/>
      <c r="N434" s="266"/>
    </row>
    <row r="435" spans="1:14" ht="13.2">
      <c r="A435" s="259"/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66"/>
      <c r="N435" s="266"/>
    </row>
    <row r="436" spans="1:14" ht="13.2">
      <c r="A436" s="259"/>
      <c r="B436" s="291"/>
      <c r="C436" s="291"/>
      <c r="D436" s="291"/>
      <c r="E436" s="291"/>
      <c r="F436" s="291"/>
      <c r="G436" s="291"/>
      <c r="H436" s="291"/>
      <c r="I436" s="291"/>
      <c r="J436" s="291"/>
      <c r="K436" s="291"/>
      <c r="L436" s="291"/>
      <c r="M436" s="266"/>
      <c r="N436" s="266"/>
    </row>
    <row r="437" spans="1:14" ht="13.2">
      <c r="A437" s="259"/>
      <c r="B437" s="291"/>
      <c r="C437" s="291"/>
      <c r="D437" s="291"/>
      <c r="E437" s="291"/>
      <c r="F437" s="291"/>
      <c r="G437" s="291"/>
      <c r="H437" s="291"/>
      <c r="I437" s="291"/>
      <c r="J437" s="291"/>
      <c r="K437" s="291"/>
      <c r="L437" s="291"/>
      <c r="M437" s="266"/>
      <c r="N437" s="266"/>
    </row>
    <row r="438" spans="1:14" ht="13.2">
      <c r="A438" s="259"/>
      <c r="B438" s="291"/>
      <c r="C438" s="291"/>
      <c r="D438" s="291"/>
      <c r="E438" s="291"/>
      <c r="F438" s="291"/>
      <c r="G438" s="291"/>
      <c r="H438" s="291"/>
      <c r="I438" s="291"/>
      <c r="J438" s="291"/>
      <c r="K438" s="291"/>
      <c r="L438" s="291"/>
      <c r="M438" s="266"/>
      <c r="N438" s="266"/>
    </row>
    <row r="439" spans="1:14" ht="13.2">
      <c r="A439" s="259"/>
      <c r="B439" s="291"/>
      <c r="C439" s="291"/>
      <c r="D439" s="291"/>
      <c r="E439" s="291"/>
      <c r="F439" s="291"/>
      <c r="G439" s="291"/>
      <c r="H439" s="291"/>
      <c r="I439" s="291"/>
      <c r="J439" s="291"/>
      <c r="K439" s="291"/>
      <c r="L439" s="291"/>
      <c r="M439" s="266"/>
      <c r="N439" s="266"/>
    </row>
    <row r="440" spans="1:14" ht="13.2">
      <c r="A440" s="259"/>
      <c r="B440" s="291"/>
      <c r="C440" s="291"/>
      <c r="D440" s="291"/>
      <c r="E440" s="291"/>
      <c r="F440" s="291"/>
      <c r="G440" s="291"/>
      <c r="H440" s="291"/>
      <c r="I440" s="291"/>
      <c r="J440" s="291"/>
      <c r="K440" s="291"/>
      <c r="L440" s="291"/>
      <c r="M440" s="266"/>
      <c r="N440" s="266"/>
    </row>
    <row r="441" spans="1:14" ht="13.2">
      <c r="A441" s="259"/>
      <c r="B441" s="291"/>
      <c r="C441" s="291"/>
      <c r="D441" s="291"/>
      <c r="E441" s="291"/>
      <c r="F441" s="291"/>
      <c r="G441" s="291"/>
      <c r="H441" s="291"/>
      <c r="I441" s="291"/>
      <c r="J441" s="291"/>
      <c r="K441" s="291"/>
      <c r="L441" s="291"/>
      <c r="M441" s="266"/>
      <c r="N441" s="266"/>
    </row>
    <row r="442" spans="1:14" ht="13.2">
      <c r="A442" s="259"/>
      <c r="B442" s="291"/>
      <c r="C442" s="291"/>
      <c r="D442" s="291"/>
      <c r="E442" s="291"/>
      <c r="F442" s="291"/>
      <c r="G442" s="291"/>
      <c r="H442" s="291"/>
      <c r="I442" s="291"/>
      <c r="J442" s="291"/>
      <c r="K442" s="291"/>
      <c r="L442" s="291"/>
      <c r="M442" s="266"/>
      <c r="N442" s="266"/>
    </row>
    <row r="443" spans="1:14" ht="13.2">
      <c r="A443" s="259"/>
      <c r="B443" s="291"/>
      <c r="C443" s="291"/>
      <c r="D443" s="291"/>
      <c r="E443" s="291"/>
      <c r="F443" s="291"/>
      <c r="G443" s="291"/>
      <c r="H443" s="291"/>
      <c r="I443" s="291"/>
      <c r="J443" s="291"/>
      <c r="K443" s="291"/>
      <c r="L443" s="291"/>
      <c r="M443" s="266"/>
      <c r="N443" s="266"/>
    </row>
    <row r="444" spans="1:14" ht="13.2">
      <c r="A444" s="259"/>
      <c r="B444" s="291"/>
      <c r="C444" s="291"/>
      <c r="D444" s="291"/>
      <c r="E444" s="291"/>
      <c r="F444" s="291"/>
      <c r="G444" s="291"/>
      <c r="H444" s="291"/>
      <c r="I444" s="291"/>
      <c r="J444" s="291"/>
      <c r="K444" s="291"/>
      <c r="L444" s="291"/>
      <c r="M444" s="266"/>
      <c r="N444" s="266"/>
    </row>
    <row r="445" spans="1:14" ht="13.2">
      <c r="A445" s="259"/>
      <c r="B445" s="291"/>
      <c r="C445" s="291"/>
      <c r="D445" s="291"/>
      <c r="E445" s="291"/>
      <c r="F445" s="291"/>
      <c r="G445" s="291"/>
      <c r="H445" s="291"/>
      <c r="I445" s="291"/>
      <c r="J445" s="291"/>
      <c r="K445" s="291"/>
      <c r="L445" s="291"/>
      <c r="M445" s="266"/>
      <c r="N445" s="266"/>
    </row>
    <row r="446" spans="1:14" ht="13.2">
      <c r="A446" s="259"/>
      <c r="B446" s="291"/>
      <c r="C446" s="291"/>
      <c r="D446" s="291"/>
      <c r="E446" s="291"/>
      <c r="F446" s="291"/>
      <c r="G446" s="291"/>
      <c r="H446" s="291"/>
      <c r="I446" s="291"/>
      <c r="J446" s="291"/>
      <c r="K446" s="291"/>
      <c r="L446" s="291"/>
      <c r="M446" s="266"/>
      <c r="N446" s="266"/>
    </row>
    <row r="447" spans="1:14" ht="13.2">
      <c r="A447" s="259"/>
      <c r="B447" s="291"/>
      <c r="C447" s="291"/>
      <c r="D447" s="291"/>
      <c r="E447" s="291"/>
      <c r="F447" s="291"/>
      <c r="G447" s="291"/>
      <c r="H447" s="291"/>
      <c r="I447" s="291"/>
      <c r="J447" s="291"/>
      <c r="K447" s="291"/>
      <c r="L447" s="291"/>
      <c r="M447" s="266"/>
      <c r="N447" s="266"/>
    </row>
    <row r="448" spans="1:14" ht="13.2">
      <c r="A448" s="259"/>
      <c r="B448" s="291"/>
      <c r="C448" s="291"/>
      <c r="D448" s="291"/>
      <c r="E448" s="291"/>
      <c r="F448" s="291"/>
      <c r="G448" s="291"/>
      <c r="H448" s="291"/>
      <c r="I448" s="291"/>
      <c r="J448" s="291"/>
      <c r="K448" s="291"/>
      <c r="L448" s="291"/>
      <c r="M448" s="266"/>
      <c r="N448" s="266"/>
    </row>
    <row r="449" spans="1:14" ht="13.2">
      <c r="A449" s="259"/>
      <c r="B449" s="291"/>
      <c r="C449" s="291"/>
      <c r="D449" s="291"/>
      <c r="E449" s="291"/>
      <c r="F449" s="291"/>
      <c r="G449" s="291"/>
      <c r="H449" s="291"/>
      <c r="I449" s="291"/>
      <c r="J449" s="291"/>
      <c r="K449" s="291"/>
      <c r="L449" s="291"/>
      <c r="M449" s="266"/>
      <c r="N449" s="266"/>
    </row>
    <row r="450" spans="1:14" ht="13.2">
      <c r="A450" s="259"/>
      <c r="B450" s="291"/>
      <c r="C450" s="291"/>
      <c r="D450" s="291"/>
      <c r="E450" s="291"/>
      <c r="F450" s="291"/>
      <c r="G450" s="291"/>
      <c r="H450" s="291"/>
      <c r="I450" s="291"/>
      <c r="J450" s="291"/>
      <c r="K450" s="291"/>
      <c r="L450" s="291"/>
      <c r="M450" s="266"/>
      <c r="N450" s="266"/>
    </row>
    <row r="451" spans="1:14" ht="13.2">
      <c r="A451" s="259"/>
      <c r="B451" s="291"/>
      <c r="C451" s="291"/>
      <c r="D451" s="291"/>
      <c r="E451" s="291"/>
      <c r="F451" s="291"/>
      <c r="G451" s="291"/>
      <c r="H451" s="291"/>
      <c r="I451" s="291"/>
      <c r="J451" s="291"/>
      <c r="K451" s="291"/>
      <c r="L451" s="291"/>
      <c r="M451" s="266"/>
      <c r="N451" s="266"/>
    </row>
    <row r="452" spans="1:14" ht="13.2">
      <c r="A452" s="259"/>
      <c r="B452" s="291"/>
      <c r="C452" s="291"/>
      <c r="D452" s="291"/>
      <c r="E452" s="291"/>
      <c r="F452" s="291"/>
      <c r="G452" s="291"/>
      <c r="H452" s="291"/>
      <c r="I452" s="291"/>
      <c r="J452" s="291"/>
      <c r="K452" s="291"/>
      <c r="L452" s="291"/>
      <c r="M452" s="266"/>
      <c r="N452" s="266"/>
    </row>
    <row r="453" spans="1:14" ht="13.2">
      <c r="A453" s="259"/>
      <c r="B453" s="291"/>
      <c r="C453" s="291"/>
      <c r="D453" s="291"/>
      <c r="E453" s="291"/>
      <c r="F453" s="291"/>
      <c r="G453" s="291"/>
      <c r="H453" s="291"/>
      <c r="I453" s="291"/>
      <c r="J453" s="291"/>
      <c r="K453" s="291"/>
      <c r="L453" s="291"/>
      <c r="M453" s="266"/>
      <c r="N453" s="266"/>
    </row>
    <row r="454" spans="1:14" ht="13.2">
      <c r="A454" s="259"/>
      <c r="B454" s="291"/>
      <c r="C454" s="291"/>
      <c r="D454" s="291"/>
      <c r="E454" s="291"/>
      <c r="F454" s="291"/>
      <c r="G454" s="291"/>
      <c r="H454" s="291"/>
      <c r="I454" s="291"/>
      <c r="J454" s="291"/>
      <c r="K454" s="291"/>
      <c r="L454" s="291"/>
      <c r="M454" s="266"/>
      <c r="N454" s="266"/>
    </row>
    <row r="455" spans="1:14" ht="13.2">
      <c r="A455" s="259"/>
      <c r="B455" s="291"/>
      <c r="C455" s="291"/>
      <c r="D455" s="291"/>
      <c r="E455" s="291"/>
      <c r="F455" s="291"/>
      <c r="G455" s="291"/>
      <c r="H455" s="291"/>
      <c r="I455" s="291"/>
      <c r="J455" s="291"/>
      <c r="K455" s="291"/>
      <c r="L455" s="291"/>
      <c r="M455" s="266"/>
      <c r="N455" s="266"/>
    </row>
    <row r="456" spans="1:14" ht="13.2">
      <c r="A456" s="259"/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66"/>
      <c r="N456" s="266"/>
    </row>
    <row r="457" spans="1:14" ht="13.2">
      <c r="A457" s="259"/>
      <c r="B457" s="291"/>
      <c r="C457" s="291"/>
      <c r="D457" s="291"/>
      <c r="E457" s="291"/>
      <c r="F457" s="291"/>
      <c r="G457" s="291"/>
      <c r="H457" s="291"/>
      <c r="I457" s="291"/>
      <c r="J457" s="291"/>
      <c r="K457" s="291"/>
      <c r="L457" s="291"/>
      <c r="M457" s="266"/>
      <c r="N457" s="266"/>
    </row>
    <row r="458" spans="1:14" ht="13.2">
      <c r="A458" s="259"/>
      <c r="B458" s="291"/>
      <c r="C458" s="291"/>
      <c r="D458" s="291"/>
      <c r="E458" s="291"/>
      <c r="F458" s="291"/>
      <c r="G458" s="291"/>
      <c r="H458" s="291"/>
      <c r="I458" s="291"/>
      <c r="J458" s="291"/>
      <c r="K458" s="291"/>
      <c r="L458" s="291"/>
      <c r="M458" s="266"/>
      <c r="N458" s="266"/>
    </row>
    <row r="459" spans="1:14" ht="13.2">
      <c r="A459" s="259"/>
      <c r="B459" s="291"/>
      <c r="C459" s="291"/>
      <c r="D459" s="291"/>
      <c r="E459" s="291"/>
      <c r="F459" s="291"/>
      <c r="G459" s="291"/>
      <c r="H459" s="291"/>
      <c r="I459" s="291"/>
      <c r="J459" s="291"/>
      <c r="K459" s="291"/>
      <c r="L459" s="291"/>
      <c r="M459" s="266"/>
      <c r="N459" s="266"/>
    </row>
    <row r="460" spans="1:14" ht="13.2">
      <c r="A460" s="259"/>
      <c r="B460" s="291"/>
      <c r="C460" s="291"/>
      <c r="D460" s="291"/>
      <c r="E460" s="291"/>
      <c r="F460" s="291"/>
      <c r="G460" s="291"/>
      <c r="H460" s="291"/>
      <c r="I460" s="291"/>
      <c r="J460" s="291"/>
      <c r="K460" s="291"/>
      <c r="L460" s="291"/>
      <c r="M460" s="266"/>
      <c r="N460" s="266"/>
    </row>
    <row r="461" spans="1:14" ht="13.2">
      <c r="A461" s="259"/>
      <c r="B461" s="291"/>
      <c r="C461" s="291"/>
      <c r="D461" s="291"/>
      <c r="E461" s="291"/>
      <c r="F461" s="291"/>
      <c r="G461" s="291"/>
      <c r="H461" s="291"/>
      <c r="I461" s="291"/>
      <c r="J461" s="291"/>
      <c r="K461" s="291"/>
      <c r="L461" s="291"/>
      <c r="M461" s="266"/>
      <c r="N461" s="266"/>
    </row>
    <row r="462" spans="1:14" ht="13.2">
      <c r="A462" s="259"/>
      <c r="B462" s="291"/>
      <c r="C462" s="291"/>
      <c r="D462" s="291"/>
      <c r="E462" s="291"/>
      <c r="F462" s="291"/>
      <c r="G462" s="291"/>
      <c r="H462" s="291"/>
      <c r="I462" s="291"/>
      <c r="J462" s="291"/>
      <c r="K462" s="291"/>
      <c r="L462" s="291"/>
      <c r="M462" s="266"/>
      <c r="N462" s="266"/>
    </row>
    <row r="463" spans="1:14" ht="13.2">
      <c r="A463" s="259"/>
      <c r="B463" s="291"/>
      <c r="C463" s="291"/>
      <c r="D463" s="291"/>
      <c r="E463" s="291"/>
      <c r="F463" s="291"/>
      <c r="G463" s="291"/>
      <c r="H463" s="291"/>
      <c r="I463" s="291"/>
      <c r="J463" s="291"/>
      <c r="K463" s="291"/>
      <c r="L463" s="291"/>
      <c r="M463" s="266"/>
      <c r="N463" s="266"/>
    </row>
    <row r="464" spans="1:14" ht="13.2">
      <c r="A464" s="259"/>
      <c r="B464" s="291"/>
      <c r="C464" s="291"/>
      <c r="D464" s="291"/>
      <c r="E464" s="291"/>
      <c r="F464" s="291"/>
      <c r="G464" s="291"/>
      <c r="H464" s="291"/>
      <c r="I464" s="291"/>
      <c r="J464" s="291"/>
      <c r="K464" s="291"/>
      <c r="L464" s="291"/>
      <c r="M464" s="266"/>
      <c r="N464" s="266"/>
    </row>
    <row r="465" spans="1:14" ht="13.2">
      <c r="A465" s="259"/>
      <c r="B465" s="291"/>
      <c r="C465" s="291"/>
      <c r="D465" s="291"/>
      <c r="E465" s="291"/>
      <c r="F465" s="291"/>
      <c r="G465" s="291"/>
      <c r="H465" s="291"/>
      <c r="I465" s="291"/>
      <c r="J465" s="291"/>
      <c r="K465" s="291"/>
      <c r="L465" s="291"/>
      <c r="M465" s="266"/>
      <c r="N465" s="266"/>
    </row>
    <row r="466" spans="1:14" ht="13.2">
      <c r="A466" s="259"/>
      <c r="B466" s="291"/>
      <c r="C466" s="291"/>
      <c r="D466" s="291"/>
      <c r="E466" s="291"/>
      <c r="F466" s="291"/>
      <c r="G466" s="291"/>
      <c r="H466" s="291"/>
      <c r="I466" s="291"/>
      <c r="J466" s="291"/>
      <c r="K466" s="291"/>
      <c r="L466" s="291"/>
      <c r="M466" s="266"/>
      <c r="N466" s="266"/>
    </row>
    <row r="467" spans="1:14" ht="13.2">
      <c r="A467" s="259"/>
      <c r="B467" s="291"/>
      <c r="C467" s="291"/>
      <c r="D467" s="291"/>
      <c r="E467" s="291"/>
      <c r="F467" s="291"/>
      <c r="G467" s="291"/>
      <c r="H467" s="291"/>
      <c r="I467" s="291"/>
      <c r="J467" s="291"/>
      <c r="K467" s="291"/>
      <c r="L467" s="291"/>
      <c r="M467" s="266"/>
      <c r="N467" s="266"/>
    </row>
    <row r="468" spans="1:14" ht="13.2">
      <c r="A468" s="259"/>
      <c r="B468" s="291"/>
      <c r="C468" s="291"/>
      <c r="D468" s="291"/>
      <c r="E468" s="291"/>
      <c r="F468" s="291"/>
      <c r="G468" s="291"/>
      <c r="H468" s="291"/>
      <c r="I468" s="291"/>
      <c r="J468" s="291"/>
      <c r="K468" s="291"/>
      <c r="L468" s="291"/>
      <c r="M468" s="266"/>
      <c r="N468" s="266"/>
    </row>
    <row r="469" spans="1:14" ht="13.2">
      <c r="A469" s="259"/>
      <c r="B469" s="291"/>
      <c r="C469" s="291"/>
      <c r="D469" s="291"/>
      <c r="E469" s="291"/>
      <c r="F469" s="291"/>
      <c r="G469" s="291"/>
      <c r="H469" s="291"/>
      <c r="I469" s="291"/>
      <c r="J469" s="291"/>
      <c r="K469" s="291"/>
      <c r="L469" s="291"/>
      <c r="M469" s="266"/>
      <c r="N469" s="266"/>
    </row>
    <row r="470" spans="1:14" ht="13.2">
      <c r="A470" s="259"/>
      <c r="B470" s="291"/>
      <c r="C470" s="291"/>
      <c r="D470" s="291"/>
      <c r="E470" s="291"/>
      <c r="F470" s="291"/>
      <c r="G470" s="291"/>
      <c r="H470" s="291"/>
      <c r="I470" s="291"/>
      <c r="J470" s="291"/>
      <c r="K470" s="291"/>
      <c r="L470" s="291"/>
      <c r="M470" s="266"/>
      <c r="N470" s="266"/>
    </row>
    <row r="471" spans="1:14" ht="13.2">
      <c r="A471" s="259"/>
      <c r="B471" s="291"/>
      <c r="C471" s="291"/>
      <c r="D471" s="291"/>
      <c r="E471" s="291"/>
      <c r="F471" s="291"/>
      <c r="G471" s="291"/>
      <c r="H471" s="291"/>
      <c r="I471" s="291"/>
      <c r="J471" s="291"/>
      <c r="K471" s="291"/>
      <c r="L471" s="291"/>
      <c r="M471" s="266"/>
      <c r="N471" s="266"/>
    </row>
    <row r="472" spans="1:14" ht="13.2">
      <c r="A472" s="259"/>
      <c r="B472" s="291"/>
      <c r="C472" s="291"/>
      <c r="D472" s="291"/>
      <c r="E472" s="291"/>
      <c r="F472" s="291"/>
      <c r="G472" s="291"/>
      <c r="H472" s="291"/>
      <c r="I472" s="291"/>
      <c r="J472" s="291"/>
      <c r="K472" s="291"/>
      <c r="L472" s="291"/>
      <c r="M472" s="266"/>
      <c r="N472" s="266"/>
    </row>
    <row r="473" spans="1:14" ht="13.2">
      <c r="A473" s="259"/>
      <c r="B473" s="291"/>
      <c r="C473" s="291"/>
      <c r="D473" s="291"/>
      <c r="E473" s="291"/>
      <c r="F473" s="291"/>
      <c r="G473" s="291"/>
      <c r="H473" s="291"/>
      <c r="I473" s="291"/>
      <c r="J473" s="291"/>
      <c r="K473" s="291"/>
      <c r="L473" s="291"/>
      <c r="M473" s="266"/>
      <c r="N473" s="266"/>
    </row>
    <row r="474" spans="1:14" ht="13.2">
      <c r="A474" s="259"/>
      <c r="B474" s="291"/>
      <c r="C474" s="291"/>
      <c r="D474" s="291"/>
      <c r="E474" s="291"/>
      <c r="F474" s="291"/>
      <c r="G474" s="291"/>
      <c r="H474" s="291"/>
      <c r="I474" s="291"/>
      <c r="J474" s="291"/>
      <c r="K474" s="291"/>
      <c r="L474" s="291"/>
      <c r="M474" s="266"/>
      <c r="N474" s="266"/>
    </row>
    <row r="475" spans="1:14" ht="13.2">
      <c r="A475" s="259"/>
      <c r="B475" s="291"/>
      <c r="C475" s="291"/>
      <c r="D475" s="291"/>
      <c r="E475" s="291"/>
      <c r="F475" s="291"/>
      <c r="G475" s="291"/>
      <c r="H475" s="291"/>
      <c r="I475" s="291"/>
      <c r="J475" s="291"/>
      <c r="K475" s="291"/>
      <c r="L475" s="291"/>
      <c r="M475" s="266"/>
      <c r="N475" s="266"/>
    </row>
    <row r="476" spans="1:14" ht="13.2">
      <c r="A476" s="259"/>
      <c r="B476" s="291"/>
      <c r="C476" s="291"/>
      <c r="D476" s="291"/>
      <c r="E476" s="291"/>
      <c r="F476" s="291"/>
      <c r="G476" s="291"/>
      <c r="H476" s="291"/>
      <c r="I476" s="291"/>
      <c r="J476" s="291"/>
      <c r="K476" s="291"/>
      <c r="L476" s="291"/>
      <c r="M476" s="266"/>
      <c r="N476" s="266"/>
    </row>
    <row r="477" spans="1:14" ht="13.2">
      <c r="A477" s="259"/>
      <c r="B477" s="291"/>
      <c r="C477" s="291"/>
      <c r="D477" s="291"/>
      <c r="E477" s="291"/>
      <c r="F477" s="291"/>
      <c r="G477" s="291"/>
      <c r="H477" s="291"/>
      <c r="I477" s="291"/>
      <c r="J477" s="291"/>
      <c r="K477" s="291"/>
      <c r="L477" s="291"/>
      <c r="M477" s="266"/>
      <c r="N477" s="266"/>
    </row>
    <row r="478" spans="1:14" ht="13.2">
      <c r="A478" s="259"/>
      <c r="B478" s="291"/>
      <c r="C478" s="291"/>
      <c r="D478" s="291"/>
      <c r="E478" s="291"/>
      <c r="F478" s="291"/>
      <c r="G478" s="291"/>
      <c r="H478" s="291"/>
      <c r="I478" s="291"/>
      <c r="J478" s="291"/>
      <c r="K478" s="291"/>
      <c r="L478" s="291"/>
      <c r="M478" s="266"/>
      <c r="N478" s="266"/>
    </row>
    <row r="479" spans="1:14" ht="13.2">
      <c r="A479" s="259"/>
      <c r="B479" s="291"/>
      <c r="C479" s="291"/>
      <c r="D479" s="291"/>
      <c r="E479" s="291"/>
      <c r="F479" s="291"/>
      <c r="G479" s="291"/>
      <c r="H479" s="291"/>
      <c r="I479" s="291"/>
      <c r="J479" s="291"/>
      <c r="K479" s="291"/>
      <c r="L479" s="291"/>
      <c r="M479" s="266"/>
      <c r="N479" s="266"/>
    </row>
    <row r="480" spans="1:14" ht="13.2">
      <c r="A480" s="259"/>
      <c r="B480" s="291"/>
      <c r="C480" s="291"/>
      <c r="D480" s="291"/>
      <c r="E480" s="291"/>
      <c r="F480" s="291"/>
      <c r="G480" s="291"/>
      <c r="H480" s="291"/>
      <c r="I480" s="291"/>
      <c r="J480" s="291"/>
      <c r="K480" s="291"/>
      <c r="L480" s="291"/>
      <c r="M480" s="266"/>
      <c r="N480" s="266"/>
    </row>
    <row r="481" spans="1:14" ht="13.2">
      <c r="A481" s="259"/>
      <c r="B481" s="291"/>
      <c r="C481" s="291"/>
      <c r="D481" s="291"/>
      <c r="E481" s="291"/>
      <c r="F481" s="291"/>
      <c r="G481" s="291"/>
      <c r="H481" s="291"/>
      <c r="I481" s="291"/>
      <c r="J481" s="291"/>
      <c r="K481" s="291"/>
      <c r="L481" s="291"/>
      <c r="M481" s="266"/>
      <c r="N481" s="266"/>
    </row>
    <row r="482" spans="1:14" ht="13.2">
      <c r="A482" s="259"/>
      <c r="B482" s="291"/>
      <c r="C482" s="291"/>
      <c r="D482" s="291"/>
      <c r="E482" s="291"/>
      <c r="F482" s="291"/>
      <c r="G482" s="291"/>
      <c r="H482" s="291"/>
      <c r="I482" s="291"/>
      <c r="J482" s="291"/>
      <c r="K482" s="291"/>
      <c r="L482" s="291"/>
      <c r="M482" s="266"/>
      <c r="N482" s="266"/>
    </row>
    <row r="483" spans="1:14" ht="13.2">
      <c r="A483" s="259"/>
      <c r="B483" s="291"/>
      <c r="C483" s="291"/>
      <c r="D483" s="291"/>
      <c r="E483" s="291"/>
      <c r="F483" s="291"/>
      <c r="G483" s="291"/>
      <c r="H483" s="291"/>
      <c r="I483" s="291"/>
      <c r="J483" s="291"/>
      <c r="K483" s="291"/>
      <c r="L483" s="291"/>
      <c r="M483" s="266"/>
      <c r="N483" s="266"/>
    </row>
    <row r="484" spans="1:14" ht="13.2">
      <c r="A484" s="259"/>
      <c r="B484" s="291"/>
      <c r="C484" s="291"/>
      <c r="D484" s="291"/>
      <c r="E484" s="291"/>
      <c r="F484" s="291"/>
      <c r="G484" s="291"/>
      <c r="H484" s="291"/>
      <c r="I484" s="291"/>
      <c r="J484" s="291"/>
      <c r="K484" s="291"/>
      <c r="L484" s="291"/>
      <c r="M484" s="266"/>
      <c r="N484" s="266"/>
    </row>
    <row r="485" spans="1:14" ht="13.2">
      <c r="A485" s="259"/>
      <c r="B485" s="291"/>
      <c r="C485" s="291"/>
      <c r="D485" s="291"/>
      <c r="E485" s="291"/>
      <c r="F485" s="291"/>
      <c r="G485" s="291"/>
      <c r="H485" s="291"/>
      <c r="I485" s="291"/>
      <c r="J485" s="291"/>
      <c r="K485" s="291"/>
      <c r="L485" s="291"/>
      <c r="M485" s="266"/>
      <c r="N485" s="266"/>
    </row>
    <row r="486" spans="1:14" ht="13.2">
      <c r="A486" s="259"/>
      <c r="B486" s="291"/>
      <c r="C486" s="291"/>
      <c r="D486" s="291"/>
      <c r="E486" s="291"/>
      <c r="F486" s="291"/>
      <c r="G486" s="291"/>
      <c r="H486" s="291"/>
      <c r="I486" s="291"/>
      <c r="J486" s="291"/>
      <c r="K486" s="291"/>
      <c r="L486" s="291"/>
      <c r="M486" s="266"/>
      <c r="N486" s="266"/>
    </row>
    <row r="487" spans="1:14" ht="13.2">
      <c r="A487" s="259"/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66"/>
      <c r="N487" s="266"/>
    </row>
    <row r="488" spans="1:14" ht="13.2">
      <c r="A488" s="259"/>
      <c r="B488" s="291"/>
      <c r="C488" s="291"/>
      <c r="D488" s="291"/>
      <c r="E488" s="291"/>
      <c r="F488" s="291"/>
      <c r="G488" s="291"/>
      <c r="H488" s="291"/>
      <c r="I488" s="291"/>
      <c r="J488" s="291"/>
      <c r="K488" s="291"/>
      <c r="L488" s="291"/>
      <c r="M488" s="266"/>
      <c r="N488" s="266"/>
    </row>
    <row r="489" spans="1:14" ht="13.2">
      <c r="A489" s="259"/>
      <c r="B489" s="291"/>
      <c r="C489" s="291"/>
      <c r="D489" s="291"/>
      <c r="E489" s="291"/>
      <c r="F489" s="291"/>
      <c r="G489" s="291"/>
      <c r="H489" s="291"/>
      <c r="I489" s="291"/>
      <c r="J489" s="291"/>
      <c r="K489" s="291"/>
      <c r="L489" s="291"/>
      <c r="M489" s="266"/>
      <c r="N489" s="266"/>
    </row>
    <row r="490" spans="1:14" ht="13.2">
      <c r="A490" s="259"/>
      <c r="B490" s="291"/>
      <c r="C490" s="291"/>
      <c r="D490" s="291"/>
      <c r="E490" s="291"/>
      <c r="F490" s="291"/>
      <c r="G490" s="291"/>
      <c r="H490" s="291"/>
      <c r="I490" s="291"/>
      <c r="J490" s="291"/>
      <c r="K490" s="291"/>
      <c r="L490" s="291"/>
      <c r="M490" s="266"/>
      <c r="N490" s="266"/>
    </row>
    <row r="491" spans="1:14" ht="13.2">
      <c r="A491" s="259"/>
      <c r="B491" s="291"/>
      <c r="C491" s="291"/>
      <c r="D491" s="291"/>
      <c r="E491" s="291"/>
      <c r="F491" s="291"/>
      <c r="G491" s="291"/>
      <c r="H491" s="291"/>
      <c r="I491" s="291"/>
      <c r="J491" s="291"/>
      <c r="K491" s="291"/>
      <c r="L491" s="291"/>
      <c r="M491" s="266"/>
      <c r="N491" s="266"/>
    </row>
    <row r="492" spans="1:14" ht="13.2">
      <c r="A492" s="259"/>
      <c r="B492" s="291"/>
      <c r="C492" s="291"/>
      <c r="D492" s="291"/>
      <c r="E492" s="291"/>
      <c r="F492" s="291"/>
      <c r="G492" s="291"/>
      <c r="H492" s="291"/>
      <c r="I492" s="291"/>
      <c r="J492" s="291"/>
      <c r="K492" s="291"/>
      <c r="L492" s="291"/>
      <c r="M492" s="266"/>
      <c r="N492" s="266"/>
    </row>
    <row r="493" spans="1:14" ht="13.2">
      <c r="A493" s="259"/>
      <c r="B493" s="291"/>
      <c r="C493" s="291"/>
      <c r="D493" s="291"/>
      <c r="E493" s="291"/>
      <c r="F493" s="291"/>
      <c r="G493" s="291"/>
      <c r="H493" s="291"/>
      <c r="I493" s="291"/>
      <c r="J493" s="291"/>
      <c r="K493" s="291"/>
      <c r="L493" s="291"/>
      <c r="M493" s="266"/>
      <c r="N493" s="266"/>
    </row>
    <row r="494" spans="1:14" ht="13.2">
      <c r="A494" s="259"/>
      <c r="B494" s="291"/>
      <c r="C494" s="291"/>
      <c r="D494" s="291"/>
      <c r="E494" s="291"/>
      <c r="F494" s="291"/>
      <c r="G494" s="291"/>
      <c r="H494" s="291"/>
      <c r="I494" s="291"/>
      <c r="J494" s="291"/>
      <c r="K494" s="291"/>
      <c r="L494" s="291"/>
      <c r="M494" s="266"/>
      <c r="N494" s="266"/>
    </row>
    <row r="495" spans="1:14" ht="13.2">
      <c r="A495" s="259"/>
      <c r="B495" s="291"/>
      <c r="C495" s="291"/>
      <c r="D495" s="291"/>
      <c r="E495" s="291"/>
      <c r="F495" s="291"/>
      <c r="G495" s="291"/>
      <c r="H495" s="291"/>
      <c r="I495" s="291"/>
      <c r="J495" s="291"/>
      <c r="K495" s="291"/>
      <c r="L495" s="291"/>
      <c r="M495" s="266"/>
      <c r="N495" s="266"/>
    </row>
    <row r="496" spans="1:14" ht="13.2">
      <c r="A496" s="259"/>
      <c r="B496" s="291"/>
      <c r="C496" s="291"/>
      <c r="D496" s="291"/>
      <c r="E496" s="291"/>
      <c r="F496" s="291"/>
      <c r="G496" s="291"/>
      <c r="H496" s="291"/>
      <c r="I496" s="291"/>
      <c r="J496" s="291"/>
      <c r="K496" s="291"/>
      <c r="L496" s="291"/>
      <c r="M496" s="266"/>
      <c r="N496" s="266"/>
    </row>
    <row r="497" spans="1:14" ht="13.2">
      <c r="A497" s="259"/>
      <c r="B497" s="291"/>
      <c r="C497" s="291"/>
      <c r="D497" s="291"/>
      <c r="E497" s="291"/>
      <c r="F497" s="291"/>
      <c r="G497" s="291"/>
      <c r="H497" s="291"/>
      <c r="I497" s="291"/>
      <c r="J497" s="291"/>
      <c r="K497" s="291"/>
      <c r="L497" s="291"/>
      <c r="M497" s="266"/>
      <c r="N497" s="266"/>
    </row>
    <row r="498" spans="1:14" ht="13.2">
      <c r="A498" s="259"/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66"/>
      <c r="N498" s="266"/>
    </row>
    <row r="499" spans="1:14" ht="13.2">
      <c r="A499" s="259"/>
      <c r="B499" s="291"/>
      <c r="C499" s="291"/>
      <c r="D499" s="291"/>
      <c r="E499" s="291"/>
      <c r="F499" s="291"/>
      <c r="G499" s="291"/>
      <c r="H499" s="291"/>
      <c r="I499" s="291"/>
      <c r="J499" s="291"/>
      <c r="K499" s="291"/>
      <c r="L499" s="291"/>
      <c r="M499" s="266"/>
      <c r="N499" s="266"/>
    </row>
    <row r="500" spans="1:14" ht="13.2">
      <c r="A500" s="259"/>
      <c r="B500" s="291"/>
      <c r="C500" s="291"/>
      <c r="D500" s="291"/>
      <c r="E500" s="291"/>
      <c r="F500" s="291"/>
      <c r="G500" s="291"/>
      <c r="H500" s="291"/>
      <c r="I500" s="291"/>
      <c r="J500" s="291"/>
      <c r="K500" s="291"/>
      <c r="L500" s="291"/>
      <c r="M500" s="266"/>
      <c r="N500" s="266"/>
    </row>
    <row r="501" spans="1:14" ht="13.2">
      <c r="A501" s="259"/>
      <c r="B501" s="291"/>
      <c r="C501" s="291"/>
      <c r="D501" s="291"/>
      <c r="E501" s="291"/>
      <c r="F501" s="291"/>
      <c r="G501" s="291"/>
      <c r="H501" s="291"/>
      <c r="I501" s="291"/>
      <c r="J501" s="291"/>
      <c r="K501" s="291"/>
      <c r="L501" s="291"/>
      <c r="M501" s="266"/>
      <c r="N501" s="266"/>
    </row>
    <row r="502" spans="1:14" ht="13.2">
      <c r="A502" s="259"/>
      <c r="B502" s="291"/>
      <c r="C502" s="291"/>
      <c r="D502" s="291"/>
      <c r="E502" s="291"/>
      <c r="F502" s="291"/>
      <c r="G502" s="291"/>
      <c r="H502" s="291"/>
      <c r="I502" s="291"/>
      <c r="J502" s="291"/>
      <c r="K502" s="291"/>
      <c r="L502" s="291"/>
      <c r="M502" s="266"/>
      <c r="N502" s="266"/>
    </row>
    <row r="503" spans="1:14" ht="13.2">
      <c r="A503" s="259"/>
      <c r="B503" s="291"/>
      <c r="C503" s="291"/>
      <c r="D503" s="291"/>
      <c r="E503" s="291"/>
      <c r="F503" s="291"/>
      <c r="G503" s="291"/>
      <c r="H503" s="291"/>
      <c r="I503" s="291"/>
      <c r="J503" s="291"/>
      <c r="K503" s="291"/>
      <c r="L503" s="291"/>
      <c r="M503" s="266"/>
      <c r="N503" s="266"/>
    </row>
    <row r="504" spans="1:14" ht="13.2">
      <c r="A504" s="259"/>
      <c r="B504" s="291"/>
      <c r="C504" s="291"/>
      <c r="D504" s="291"/>
      <c r="E504" s="291"/>
      <c r="F504" s="291"/>
      <c r="G504" s="291"/>
      <c r="H504" s="291"/>
      <c r="I504" s="291"/>
      <c r="J504" s="291"/>
      <c r="K504" s="291"/>
      <c r="L504" s="291"/>
      <c r="M504" s="266"/>
      <c r="N504" s="266"/>
    </row>
    <row r="505" spans="1:14" ht="13.2">
      <c r="A505" s="259"/>
      <c r="B505" s="291"/>
      <c r="C505" s="291"/>
      <c r="D505" s="291"/>
      <c r="E505" s="291"/>
      <c r="F505" s="291"/>
      <c r="G505" s="291"/>
      <c r="H505" s="291"/>
      <c r="I505" s="291"/>
      <c r="J505" s="291"/>
      <c r="K505" s="291"/>
      <c r="L505" s="291"/>
      <c r="M505" s="266"/>
      <c r="N505" s="266"/>
    </row>
    <row r="506" spans="1:14" ht="13.2">
      <c r="A506" s="259"/>
      <c r="B506" s="291"/>
      <c r="C506" s="291"/>
      <c r="D506" s="291"/>
      <c r="E506" s="291"/>
      <c r="F506" s="291"/>
      <c r="G506" s="291"/>
      <c r="H506" s="291"/>
      <c r="I506" s="291"/>
      <c r="J506" s="291"/>
      <c r="K506" s="291"/>
      <c r="L506" s="291"/>
      <c r="M506" s="266"/>
      <c r="N506" s="266"/>
    </row>
    <row r="507" spans="1:14" ht="13.2">
      <c r="A507" s="259"/>
      <c r="B507" s="291"/>
      <c r="C507" s="291"/>
      <c r="D507" s="291"/>
      <c r="E507" s="291"/>
      <c r="F507" s="291"/>
      <c r="G507" s="291"/>
      <c r="H507" s="291"/>
      <c r="I507" s="291"/>
      <c r="J507" s="291"/>
      <c r="K507" s="291"/>
      <c r="L507" s="291"/>
      <c r="M507" s="266"/>
      <c r="N507" s="266"/>
    </row>
    <row r="508" spans="1:14" ht="13.2">
      <c r="A508" s="259"/>
      <c r="B508" s="291"/>
      <c r="C508" s="291"/>
      <c r="D508" s="291"/>
      <c r="E508" s="291"/>
      <c r="F508" s="291"/>
      <c r="G508" s="291"/>
      <c r="H508" s="291"/>
      <c r="I508" s="291"/>
      <c r="J508" s="291"/>
      <c r="K508" s="291"/>
      <c r="L508" s="291"/>
      <c r="M508" s="266"/>
      <c r="N508" s="266"/>
    </row>
    <row r="509" spans="1:14" ht="13.2">
      <c r="A509" s="259"/>
      <c r="B509" s="291"/>
      <c r="C509" s="291"/>
      <c r="D509" s="291"/>
      <c r="E509" s="291"/>
      <c r="F509" s="291"/>
      <c r="G509" s="291"/>
      <c r="H509" s="291"/>
      <c r="I509" s="291"/>
      <c r="J509" s="291"/>
      <c r="K509" s="291"/>
      <c r="L509" s="291"/>
      <c r="M509" s="266"/>
      <c r="N509" s="266"/>
    </row>
    <row r="510" spans="1:14" ht="13.2">
      <c r="A510" s="259"/>
      <c r="B510" s="291"/>
      <c r="C510" s="291"/>
      <c r="D510" s="291"/>
      <c r="E510" s="291"/>
      <c r="F510" s="291"/>
      <c r="G510" s="291"/>
      <c r="H510" s="291"/>
      <c r="I510" s="291"/>
      <c r="J510" s="291"/>
      <c r="K510" s="291"/>
      <c r="L510" s="291"/>
      <c r="M510" s="266"/>
      <c r="N510" s="266"/>
    </row>
    <row r="511" spans="1:14" ht="13.2">
      <c r="A511" s="259"/>
      <c r="B511" s="291"/>
      <c r="C511" s="291"/>
      <c r="D511" s="291"/>
      <c r="E511" s="291"/>
      <c r="F511" s="291"/>
      <c r="G511" s="291"/>
      <c r="H511" s="291"/>
      <c r="I511" s="291"/>
      <c r="J511" s="291"/>
      <c r="K511" s="291"/>
      <c r="L511" s="291"/>
      <c r="M511" s="266"/>
      <c r="N511" s="266"/>
    </row>
    <row r="512" spans="1:14" ht="13.2">
      <c r="A512" s="259"/>
      <c r="B512" s="291"/>
      <c r="C512" s="291"/>
      <c r="D512" s="291"/>
      <c r="E512" s="291"/>
      <c r="F512" s="291"/>
      <c r="G512" s="291"/>
      <c r="H512" s="291"/>
      <c r="I512" s="291"/>
      <c r="J512" s="291"/>
      <c r="K512" s="291"/>
      <c r="L512" s="291"/>
      <c r="M512" s="266"/>
      <c r="N512" s="266"/>
    </row>
    <row r="513" spans="1:14" ht="13.2">
      <c r="A513" s="259"/>
      <c r="B513" s="291"/>
      <c r="C513" s="291"/>
      <c r="D513" s="291"/>
      <c r="E513" s="291"/>
      <c r="F513" s="291"/>
      <c r="G513" s="291"/>
      <c r="H513" s="291"/>
      <c r="I513" s="291"/>
      <c r="J513" s="291"/>
      <c r="K513" s="291"/>
      <c r="L513" s="291"/>
      <c r="M513" s="266"/>
      <c r="N513" s="266"/>
    </row>
    <row r="514" spans="1:14" ht="13.2">
      <c r="A514" s="259"/>
      <c r="B514" s="291"/>
      <c r="C514" s="291"/>
      <c r="D514" s="291"/>
      <c r="E514" s="291"/>
      <c r="F514" s="291"/>
      <c r="G514" s="291"/>
      <c r="H514" s="291"/>
      <c r="I514" s="291"/>
      <c r="J514" s="291"/>
      <c r="K514" s="291"/>
      <c r="L514" s="291"/>
      <c r="M514" s="266"/>
      <c r="N514" s="266"/>
    </row>
    <row r="515" spans="1:14" ht="13.2">
      <c r="A515" s="259"/>
      <c r="B515" s="291"/>
      <c r="C515" s="291"/>
      <c r="D515" s="291"/>
      <c r="E515" s="291"/>
      <c r="F515" s="291"/>
      <c r="G515" s="291"/>
      <c r="H515" s="291"/>
      <c r="I515" s="291"/>
      <c r="J515" s="291"/>
      <c r="K515" s="291"/>
      <c r="L515" s="291"/>
      <c r="M515" s="266"/>
      <c r="N515" s="266"/>
    </row>
    <row r="516" spans="1:14" ht="13.2">
      <c r="A516" s="259"/>
      <c r="B516" s="291"/>
      <c r="C516" s="291"/>
      <c r="D516" s="291"/>
      <c r="E516" s="291"/>
      <c r="F516" s="291"/>
      <c r="G516" s="291"/>
      <c r="H516" s="291"/>
      <c r="I516" s="291"/>
      <c r="J516" s="291"/>
      <c r="K516" s="291"/>
      <c r="L516" s="291"/>
      <c r="M516" s="266"/>
      <c r="N516" s="266"/>
    </row>
    <row r="517" spans="1:14" ht="13.2">
      <c r="A517" s="259"/>
      <c r="B517" s="291"/>
      <c r="C517" s="291"/>
      <c r="D517" s="291"/>
      <c r="E517" s="291"/>
      <c r="F517" s="291"/>
      <c r="G517" s="291"/>
      <c r="H517" s="291"/>
      <c r="I517" s="291"/>
      <c r="J517" s="291"/>
      <c r="K517" s="291"/>
      <c r="L517" s="291"/>
      <c r="M517" s="266"/>
      <c r="N517" s="266"/>
    </row>
    <row r="518" spans="1:14" ht="13.2">
      <c r="A518" s="259"/>
      <c r="B518" s="291"/>
      <c r="C518" s="291"/>
      <c r="D518" s="291"/>
      <c r="E518" s="291"/>
      <c r="F518" s="291"/>
      <c r="G518" s="291"/>
      <c r="H518" s="291"/>
      <c r="I518" s="291"/>
      <c r="J518" s="291"/>
      <c r="K518" s="291"/>
      <c r="L518" s="291"/>
      <c r="M518" s="266"/>
      <c r="N518" s="266"/>
    </row>
    <row r="519" spans="1:14" ht="13.2">
      <c r="A519" s="259"/>
      <c r="B519" s="291"/>
      <c r="C519" s="291"/>
      <c r="D519" s="291"/>
      <c r="E519" s="291"/>
      <c r="F519" s="291"/>
      <c r="G519" s="291"/>
      <c r="H519" s="291"/>
      <c r="I519" s="291"/>
      <c r="J519" s="291"/>
      <c r="K519" s="291"/>
      <c r="L519" s="291"/>
      <c r="M519" s="266"/>
      <c r="N519" s="266"/>
    </row>
    <row r="520" spans="1:14" ht="13.2">
      <c r="A520" s="259"/>
      <c r="B520" s="291"/>
      <c r="C520" s="291"/>
      <c r="D520" s="291"/>
      <c r="E520" s="291"/>
      <c r="F520" s="291"/>
      <c r="G520" s="291"/>
      <c r="H520" s="291"/>
      <c r="I520" s="291"/>
      <c r="J520" s="291"/>
      <c r="K520" s="291"/>
      <c r="L520" s="291"/>
      <c r="M520" s="266"/>
      <c r="N520" s="266"/>
    </row>
    <row r="521" spans="1:14" ht="13.2">
      <c r="A521" s="259"/>
      <c r="B521" s="291"/>
      <c r="C521" s="291"/>
      <c r="D521" s="291"/>
      <c r="E521" s="291"/>
      <c r="F521" s="291"/>
      <c r="G521" s="291"/>
      <c r="H521" s="291"/>
      <c r="I521" s="291"/>
      <c r="J521" s="291"/>
      <c r="K521" s="291"/>
      <c r="L521" s="291"/>
      <c r="M521" s="266"/>
      <c r="N521" s="266"/>
    </row>
    <row r="522" spans="1:14" ht="13.2">
      <c r="A522" s="259"/>
      <c r="B522" s="291"/>
      <c r="C522" s="291"/>
      <c r="D522" s="291"/>
      <c r="E522" s="291"/>
      <c r="F522" s="291"/>
      <c r="G522" s="291"/>
      <c r="H522" s="291"/>
      <c r="I522" s="291"/>
      <c r="J522" s="291"/>
      <c r="K522" s="291"/>
      <c r="L522" s="291"/>
      <c r="M522" s="266"/>
      <c r="N522" s="266"/>
    </row>
    <row r="523" spans="1:14" ht="13.2">
      <c r="A523" s="259"/>
      <c r="B523" s="291"/>
      <c r="C523" s="291"/>
      <c r="D523" s="291"/>
      <c r="E523" s="291"/>
      <c r="F523" s="291"/>
      <c r="G523" s="291"/>
      <c r="H523" s="291"/>
      <c r="I523" s="291"/>
      <c r="J523" s="291"/>
      <c r="K523" s="291"/>
      <c r="L523" s="291"/>
      <c r="M523" s="266"/>
      <c r="N523" s="266"/>
    </row>
    <row r="524" spans="1:14" ht="13.2">
      <c r="A524" s="259"/>
      <c r="B524" s="291"/>
      <c r="C524" s="291"/>
      <c r="D524" s="291"/>
      <c r="E524" s="291"/>
      <c r="F524" s="291"/>
      <c r="G524" s="291"/>
      <c r="H524" s="291"/>
      <c r="I524" s="291"/>
      <c r="J524" s="291"/>
      <c r="K524" s="291"/>
      <c r="L524" s="291"/>
      <c r="M524" s="266"/>
      <c r="N524" s="266"/>
    </row>
    <row r="525" spans="1:14" ht="13.2">
      <c r="A525" s="259"/>
      <c r="B525" s="291"/>
      <c r="C525" s="291"/>
      <c r="D525" s="291"/>
      <c r="E525" s="291"/>
      <c r="F525" s="291"/>
      <c r="G525" s="291"/>
      <c r="H525" s="291"/>
      <c r="I525" s="291"/>
      <c r="J525" s="291"/>
      <c r="K525" s="291"/>
      <c r="L525" s="291"/>
      <c r="M525" s="266"/>
      <c r="N525" s="266"/>
    </row>
    <row r="526" spans="1:14" ht="13.2">
      <c r="A526" s="259"/>
      <c r="B526" s="291"/>
      <c r="C526" s="291"/>
      <c r="D526" s="291"/>
      <c r="E526" s="291"/>
      <c r="F526" s="291"/>
      <c r="G526" s="291"/>
      <c r="H526" s="291"/>
      <c r="I526" s="291"/>
      <c r="J526" s="291"/>
      <c r="K526" s="291"/>
      <c r="L526" s="291"/>
      <c r="M526" s="266"/>
      <c r="N526" s="266"/>
    </row>
    <row r="527" spans="1:14" ht="13.2">
      <c r="A527" s="259"/>
      <c r="B527" s="291"/>
      <c r="C527" s="291"/>
      <c r="D527" s="291"/>
      <c r="E527" s="291"/>
      <c r="F527" s="291"/>
      <c r="G527" s="291"/>
      <c r="H527" s="291"/>
      <c r="I527" s="291"/>
      <c r="J527" s="291"/>
      <c r="K527" s="291"/>
      <c r="L527" s="291"/>
      <c r="M527" s="266"/>
      <c r="N527" s="266"/>
    </row>
    <row r="528" spans="1:14" ht="13.2">
      <c r="A528" s="259"/>
      <c r="B528" s="291"/>
      <c r="C528" s="291"/>
      <c r="D528" s="291"/>
      <c r="E528" s="291"/>
      <c r="F528" s="291"/>
      <c r="G528" s="291"/>
      <c r="H528" s="291"/>
      <c r="I528" s="291"/>
      <c r="J528" s="291"/>
      <c r="K528" s="291"/>
      <c r="L528" s="291"/>
      <c r="M528" s="266"/>
      <c r="N528" s="266"/>
    </row>
    <row r="529" spans="1:14" ht="13.2">
      <c r="A529" s="259"/>
      <c r="B529" s="291"/>
      <c r="C529" s="291"/>
      <c r="D529" s="291"/>
      <c r="E529" s="291"/>
      <c r="F529" s="291"/>
      <c r="G529" s="291"/>
      <c r="H529" s="291"/>
      <c r="I529" s="291"/>
      <c r="J529" s="291"/>
      <c r="K529" s="291"/>
      <c r="L529" s="291"/>
      <c r="M529" s="266"/>
      <c r="N529" s="266"/>
    </row>
    <row r="530" spans="1:14" ht="13.2">
      <c r="A530" s="259"/>
      <c r="B530" s="291"/>
      <c r="C530" s="291"/>
      <c r="D530" s="291"/>
      <c r="E530" s="291"/>
      <c r="F530" s="291"/>
      <c r="G530" s="291"/>
      <c r="H530" s="291"/>
      <c r="I530" s="291"/>
      <c r="J530" s="291"/>
      <c r="K530" s="291"/>
      <c r="L530" s="291"/>
      <c r="M530" s="266"/>
      <c r="N530" s="266"/>
    </row>
    <row r="531" spans="1:14" ht="13.2">
      <c r="A531" s="259"/>
      <c r="B531" s="291"/>
      <c r="C531" s="291"/>
      <c r="D531" s="291"/>
      <c r="E531" s="291"/>
      <c r="F531" s="291"/>
      <c r="G531" s="291"/>
      <c r="H531" s="291"/>
      <c r="I531" s="291"/>
      <c r="J531" s="291"/>
      <c r="K531" s="291"/>
      <c r="L531" s="291"/>
      <c r="M531" s="266"/>
      <c r="N531" s="266"/>
    </row>
    <row r="532" spans="1:14" ht="13.2">
      <c r="A532" s="259"/>
      <c r="B532" s="291"/>
      <c r="C532" s="291"/>
      <c r="D532" s="291"/>
      <c r="E532" s="291"/>
      <c r="F532" s="291"/>
      <c r="G532" s="291"/>
      <c r="H532" s="291"/>
      <c r="I532" s="291"/>
      <c r="J532" s="291"/>
      <c r="K532" s="291"/>
      <c r="L532" s="291"/>
      <c r="M532" s="266"/>
      <c r="N532" s="266"/>
    </row>
    <row r="533" spans="1:14" ht="13.2">
      <c r="A533" s="259"/>
      <c r="B533" s="291"/>
      <c r="C533" s="291"/>
      <c r="D533" s="291"/>
      <c r="E533" s="291"/>
      <c r="F533" s="291"/>
      <c r="G533" s="291"/>
      <c r="H533" s="291"/>
      <c r="I533" s="291"/>
      <c r="J533" s="291"/>
      <c r="K533" s="291"/>
      <c r="L533" s="291"/>
      <c r="M533" s="266"/>
      <c r="N533" s="266"/>
    </row>
    <row r="534" spans="1:14" ht="13.2">
      <c r="A534" s="259"/>
      <c r="B534" s="291"/>
      <c r="C534" s="291"/>
      <c r="D534" s="291"/>
      <c r="E534" s="291"/>
      <c r="F534" s="291"/>
      <c r="G534" s="291"/>
      <c r="H534" s="291"/>
      <c r="I534" s="291"/>
      <c r="J534" s="291"/>
      <c r="K534" s="291"/>
      <c r="L534" s="291"/>
      <c r="M534" s="266"/>
      <c r="N534" s="266"/>
    </row>
    <row r="535" spans="1:14" ht="13.2">
      <c r="A535" s="259"/>
      <c r="B535" s="291"/>
      <c r="C535" s="291"/>
      <c r="D535" s="291"/>
      <c r="E535" s="291"/>
      <c r="F535" s="291"/>
      <c r="G535" s="291"/>
      <c r="H535" s="291"/>
      <c r="I535" s="291"/>
      <c r="J535" s="291"/>
      <c r="K535" s="291"/>
      <c r="L535" s="291"/>
      <c r="M535" s="266"/>
      <c r="N535" s="266"/>
    </row>
    <row r="536" spans="1:14" ht="13.2">
      <c r="A536" s="259"/>
      <c r="B536" s="291"/>
      <c r="C536" s="291"/>
      <c r="D536" s="291"/>
      <c r="E536" s="291"/>
      <c r="F536" s="291"/>
      <c r="G536" s="291"/>
      <c r="H536" s="291"/>
      <c r="I536" s="291"/>
      <c r="J536" s="291"/>
      <c r="K536" s="291"/>
      <c r="L536" s="291"/>
      <c r="M536" s="266"/>
      <c r="N536" s="266"/>
    </row>
    <row r="537" spans="1:14" ht="13.2">
      <c r="A537" s="259"/>
      <c r="B537" s="291"/>
      <c r="C537" s="291"/>
      <c r="D537" s="291"/>
      <c r="E537" s="291"/>
      <c r="F537" s="291"/>
      <c r="G537" s="291"/>
      <c r="H537" s="291"/>
      <c r="I537" s="291"/>
      <c r="J537" s="291"/>
      <c r="K537" s="291"/>
      <c r="L537" s="291"/>
      <c r="M537" s="266"/>
      <c r="N537" s="266"/>
    </row>
    <row r="538" spans="1:14" ht="13.2">
      <c r="A538" s="259"/>
      <c r="B538" s="291"/>
      <c r="C538" s="291"/>
      <c r="D538" s="291"/>
      <c r="E538" s="291"/>
      <c r="F538" s="291"/>
      <c r="G538" s="291"/>
      <c r="H538" s="291"/>
      <c r="I538" s="291"/>
      <c r="J538" s="291"/>
      <c r="K538" s="291"/>
      <c r="L538" s="291"/>
      <c r="M538" s="266"/>
      <c r="N538" s="266"/>
    </row>
    <row r="539" spans="1:14" ht="13.2">
      <c r="A539" s="259"/>
      <c r="B539" s="291"/>
      <c r="C539" s="291"/>
      <c r="D539" s="291"/>
      <c r="E539" s="291"/>
      <c r="F539" s="291"/>
      <c r="G539" s="291"/>
      <c r="H539" s="291"/>
      <c r="I539" s="291"/>
      <c r="J539" s="291"/>
      <c r="K539" s="291"/>
      <c r="L539" s="291"/>
      <c r="M539" s="266"/>
      <c r="N539" s="266"/>
    </row>
    <row r="540" spans="1:14" ht="13.2">
      <c r="A540" s="259"/>
      <c r="B540" s="291"/>
      <c r="C540" s="291"/>
      <c r="D540" s="291"/>
      <c r="E540" s="291"/>
      <c r="F540" s="291"/>
      <c r="G540" s="291"/>
      <c r="H540" s="291"/>
      <c r="I540" s="291"/>
      <c r="J540" s="291"/>
      <c r="K540" s="291"/>
      <c r="L540" s="291"/>
      <c r="M540" s="266"/>
      <c r="N540" s="266"/>
    </row>
    <row r="541" spans="1:14" ht="13.2">
      <c r="A541" s="259"/>
      <c r="B541" s="291"/>
      <c r="C541" s="291"/>
      <c r="D541" s="291"/>
      <c r="E541" s="291"/>
      <c r="F541" s="291"/>
      <c r="G541" s="291"/>
      <c r="H541" s="291"/>
      <c r="I541" s="291"/>
      <c r="J541" s="291"/>
      <c r="K541" s="291"/>
      <c r="L541" s="291"/>
      <c r="M541" s="266"/>
      <c r="N541" s="266"/>
    </row>
    <row r="542" spans="1:14" ht="13.2">
      <c r="A542" s="259"/>
      <c r="B542" s="291"/>
      <c r="C542" s="291"/>
      <c r="D542" s="291"/>
      <c r="E542" s="291"/>
      <c r="F542" s="291"/>
      <c r="G542" s="291"/>
      <c r="H542" s="291"/>
      <c r="I542" s="291"/>
      <c r="J542" s="291"/>
      <c r="K542" s="291"/>
      <c r="L542" s="291"/>
      <c r="M542" s="266"/>
      <c r="N542" s="266"/>
    </row>
    <row r="543" spans="1:14" ht="13.2">
      <c r="A543" s="259"/>
      <c r="B543" s="291"/>
      <c r="C543" s="291"/>
      <c r="D543" s="291"/>
      <c r="E543" s="291"/>
      <c r="F543" s="291"/>
      <c r="G543" s="291"/>
      <c r="H543" s="291"/>
      <c r="I543" s="291"/>
      <c r="J543" s="291"/>
      <c r="K543" s="291"/>
      <c r="L543" s="291"/>
      <c r="M543" s="266"/>
      <c r="N543" s="266"/>
    </row>
    <row r="544" spans="1:14" ht="13.2">
      <c r="A544" s="259"/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66"/>
      <c r="N544" s="266"/>
    </row>
    <row r="545" spans="1:14" ht="13.2">
      <c r="A545" s="259"/>
      <c r="B545" s="291"/>
      <c r="C545" s="291"/>
      <c r="D545" s="291"/>
      <c r="E545" s="291"/>
      <c r="F545" s="291"/>
      <c r="G545" s="291"/>
      <c r="H545" s="291"/>
      <c r="I545" s="291"/>
      <c r="J545" s="291"/>
      <c r="K545" s="291"/>
      <c r="L545" s="291"/>
      <c r="M545" s="266"/>
      <c r="N545" s="266"/>
    </row>
    <row r="546" spans="1:14" ht="13.2">
      <c r="A546" s="259"/>
      <c r="B546" s="291"/>
      <c r="C546" s="291"/>
      <c r="D546" s="291"/>
      <c r="E546" s="291"/>
      <c r="F546" s="291"/>
      <c r="G546" s="291"/>
      <c r="H546" s="291"/>
      <c r="I546" s="291"/>
      <c r="J546" s="291"/>
      <c r="K546" s="291"/>
      <c r="L546" s="291"/>
      <c r="M546" s="266"/>
      <c r="N546" s="266"/>
    </row>
    <row r="547" spans="1:14" ht="13.2">
      <c r="A547" s="259"/>
      <c r="B547" s="291"/>
      <c r="C547" s="291"/>
      <c r="D547" s="291"/>
      <c r="E547" s="291"/>
      <c r="F547" s="291"/>
      <c r="G547" s="291"/>
      <c r="H547" s="291"/>
      <c r="I547" s="291"/>
      <c r="J547" s="291"/>
      <c r="K547" s="291"/>
      <c r="L547" s="291"/>
      <c r="M547" s="266"/>
      <c r="N547" s="266"/>
    </row>
    <row r="548" spans="1:14" ht="13.2">
      <c r="A548" s="259"/>
      <c r="B548" s="291"/>
      <c r="C548" s="291"/>
      <c r="D548" s="291"/>
      <c r="E548" s="291"/>
      <c r="F548" s="291"/>
      <c r="G548" s="291"/>
      <c r="H548" s="291"/>
      <c r="I548" s="291"/>
      <c r="J548" s="291"/>
      <c r="K548" s="291"/>
      <c r="L548" s="291"/>
      <c r="M548" s="266"/>
      <c r="N548" s="266"/>
    </row>
    <row r="549" spans="1:14" ht="13.2">
      <c r="A549" s="259"/>
      <c r="B549" s="291"/>
      <c r="C549" s="291"/>
      <c r="D549" s="291"/>
      <c r="E549" s="291"/>
      <c r="F549" s="291"/>
      <c r="G549" s="291"/>
      <c r="H549" s="291"/>
      <c r="I549" s="291"/>
      <c r="J549" s="291"/>
      <c r="K549" s="291"/>
      <c r="L549" s="291"/>
      <c r="M549" s="266"/>
      <c r="N549" s="266"/>
    </row>
    <row r="550" spans="1:14" ht="13.2">
      <c r="A550" s="259"/>
      <c r="B550" s="291"/>
      <c r="C550" s="291"/>
      <c r="D550" s="291"/>
      <c r="E550" s="291"/>
      <c r="F550" s="291"/>
      <c r="G550" s="291"/>
      <c r="H550" s="291"/>
      <c r="I550" s="291"/>
      <c r="J550" s="291"/>
      <c r="K550" s="291"/>
      <c r="L550" s="291"/>
      <c r="M550" s="266"/>
      <c r="N550" s="266"/>
    </row>
    <row r="551" spans="1:14" ht="13.2">
      <c r="A551" s="259"/>
      <c r="B551" s="291"/>
      <c r="C551" s="291"/>
      <c r="D551" s="291"/>
      <c r="E551" s="291"/>
      <c r="F551" s="291"/>
      <c r="G551" s="291"/>
      <c r="H551" s="291"/>
      <c r="I551" s="291"/>
      <c r="J551" s="291"/>
      <c r="K551" s="291"/>
      <c r="L551" s="291"/>
      <c r="M551" s="266"/>
      <c r="N551" s="266"/>
    </row>
    <row r="552" spans="1:14" ht="13.2">
      <c r="A552" s="259"/>
      <c r="B552" s="291"/>
      <c r="C552" s="291"/>
      <c r="D552" s="291"/>
      <c r="E552" s="291"/>
      <c r="F552" s="291"/>
      <c r="G552" s="291"/>
      <c r="H552" s="291"/>
      <c r="I552" s="291"/>
      <c r="J552" s="291"/>
      <c r="K552" s="291"/>
      <c r="L552" s="291"/>
      <c r="M552" s="266"/>
      <c r="N552" s="266"/>
    </row>
    <row r="553" spans="1:14" ht="13.2">
      <c r="A553" s="259"/>
      <c r="B553" s="291"/>
      <c r="C553" s="291"/>
      <c r="D553" s="291"/>
      <c r="E553" s="291"/>
      <c r="F553" s="291"/>
      <c r="G553" s="291"/>
      <c r="H553" s="291"/>
      <c r="I553" s="291"/>
      <c r="J553" s="291"/>
      <c r="K553" s="291"/>
      <c r="L553" s="291"/>
      <c r="M553" s="266"/>
      <c r="N553" s="266"/>
    </row>
    <row r="554" spans="1:14" ht="13.2">
      <c r="A554" s="259"/>
      <c r="B554" s="291"/>
      <c r="C554" s="291"/>
      <c r="D554" s="291"/>
      <c r="E554" s="291"/>
      <c r="F554" s="291"/>
      <c r="G554" s="291"/>
      <c r="H554" s="291"/>
      <c r="I554" s="291"/>
      <c r="J554" s="291"/>
      <c r="K554" s="291"/>
      <c r="L554" s="291"/>
      <c r="M554" s="266"/>
      <c r="N554" s="266"/>
    </row>
    <row r="555" spans="1:14" ht="13.2">
      <c r="A555" s="259"/>
      <c r="B555" s="291"/>
      <c r="C555" s="291"/>
      <c r="D555" s="291"/>
      <c r="E555" s="291"/>
      <c r="F555" s="291"/>
      <c r="G555" s="291"/>
      <c r="H555" s="291"/>
      <c r="I555" s="291"/>
      <c r="J555" s="291"/>
      <c r="K555" s="291"/>
      <c r="L555" s="291"/>
      <c r="M555" s="266"/>
      <c r="N555" s="266"/>
    </row>
    <row r="556" spans="1:14" ht="13.2">
      <c r="A556" s="259"/>
      <c r="B556" s="291"/>
      <c r="C556" s="291"/>
      <c r="D556" s="291"/>
      <c r="E556" s="291"/>
      <c r="F556" s="291"/>
      <c r="G556" s="291"/>
      <c r="H556" s="291"/>
      <c r="I556" s="291"/>
      <c r="J556" s="291"/>
      <c r="K556" s="291"/>
      <c r="L556" s="291"/>
      <c r="M556" s="266"/>
      <c r="N556" s="266"/>
    </row>
    <row r="557" spans="1:14" ht="13.2">
      <c r="A557" s="259"/>
      <c r="B557" s="291"/>
      <c r="C557" s="291"/>
      <c r="D557" s="291"/>
      <c r="E557" s="291"/>
      <c r="F557" s="291"/>
      <c r="G557" s="291"/>
      <c r="H557" s="291"/>
      <c r="I557" s="291"/>
      <c r="J557" s="291"/>
      <c r="K557" s="291"/>
      <c r="L557" s="291"/>
      <c r="M557" s="266"/>
      <c r="N557" s="266"/>
    </row>
    <row r="558" spans="1:14" ht="13.2">
      <c r="A558" s="259"/>
      <c r="B558" s="291"/>
      <c r="C558" s="291"/>
      <c r="D558" s="291"/>
      <c r="E558" s="291"/>
      <c r="F558" s="291"/>
      <c r="G558" s="291"/>
      <c r="H558" s="291"/>
      <c r="I558" s="291"/>
      <c r="J558" s="291"/>
      <c r="K558" s="291"/>
      <c r="L558" s="291"/>
      <c r="M558" s="266"/>
      <c r="N558" s="266"/>
    </row>
    <row r="559" spans="1:14" ht="13.2">
      <c r="A559" s="259"/>
      <c r="B559" s="291"/>
      <c r="C559" s="291"/>
      <c r="D559" s="291"/>
      <c r="E559" s="291"/>
      <c r="F559" s="291"/>
      <c r="G559" s="291"/>
      <c r="H559" s="291"/>
      <c r="I559" s="291"/>
      <c r="J559" s="291"/>
      <c r="K559" s="291"/>
      <c r="L559" s="291"/>
      <c r="M559" s="266"/>
      <c r="N559" s="266"/>
    </row>
    <row r="560" spans="1:14" ht="13.2">
      <c r="A560" s="259"/>
      <c r="B560" s="291"/>
      <c r="C560" s="291"/>
      <c r="D560" s="291"/>
      <c r="E560" s="291"/>
      <c r="F560" s="291"/>
      <c r="G560" s="291"/>
      <c r="H560" s="291"/>
      <c r="I560" s="291"/>
      <c r="J560" s="291"/>
      <c r="K560" s="291"/>
      <c r="L560" s="291"/>
      <c r="M560" s="266"/>
      <c r="N560" s="266"/>
    </row>
    <row r="561" spans="1:14" ht="13.2">
      <c r="A561" s="259"/>
      <c r="B561" s="291"/>
      <c r="C561" s="291"/>
      <c r="D561" s="291"/>
      <c r="E561" s="291"/>
      <c r="F561" s="291"/>
      <c r="G561" s="291"/>
      <c r="H561" s="291"/>
      <c r="I561" s="291"/>
      <c r="J561" s="291"/>
      <c r="K561" s="291"/>
      <c r="L561" s="291"/>
      <c r="M561" s="266"/>
      <c r="N561" s="266"/>
    </row>
    <row r="562" spans="1:14" ht="13.2">
      <c r="A562" s="259"/>
      <c r="B562" s="291"/>
      <c r="C562" s="291"/>
      <c r="D562" s="291"/>
      <c r="E562" s="291"/>
      <c r="F562" s="291"/>
      <c r="G562" s="291"/>
      <c r="H562" s="291"/>
      <c r="I562" s="291"/>
      <c r="J562" s="291"/>
      <c r="K562" s="291"/>
      <c r="L562" s="291"/>
      <c r="M562" s="266"/>
      <c r="N562" s="266"/>
    </row>
    <row r="563" spans="1:14" ht="13.2">
      <c r="A563" s="259"/>
      <c r="B563" s="291"/>
      <c r="C563" s="291"/>
      <c r="D563" s="291"/>
      <c r="E563" s="291"/>
      <c r="F563" s="291"/>
      <c r="G563" s="291"/>
      <c r="H563" s="291"/>
      <c r="I563" s="291"/>
      <c r="J563" s="291"/>
      <c r="K563" s="291"/>
      <c r="L563" s="291"/>
      <c r="M563" s="266"/>
      <c r="N563" s="266"/>
    </row>
    <row r="564" spans="1:14" ht="13.2">
      <c r="A564" s="259"/>
      <c r="B564" s="291"/>
      <c r="C564" s="291"/>
      <c r="D564" s="291"/>
      <c r="E564" s="291"/>
      <c r="F564" s="291"/>
      <c r="G564" s="291"/>
      <c r="H564" s="291"/>
      <c r="I564" s="291"/>
      <c r="J564" s="291"/>
      <c r="K564" s="291"/>
      <c r="L564" s="291"/>
      <c r="M564" s="266"/>
      <c r="N564" s="266"/>
    </row>
    <row r="565" spans="1:14" ht="13.2">
      <c r="A565" s="259"/>
      <c r="B565" s="291"/>
      <c r="C565" s="291"/>
      <c r="D565" s="291"/>
      <c r="E565" s="291"/>
      <c r="F565" s="291"/>
      <c r="G565" s="291"/>
      <c r="H565" s="291"/>
      <c r="I565" s="291"/>
      <c r="J565" s="291"/>
      <c r="K565" s="291"/>
      <c r="L565" s="291"/>
      <c r="M565" s="266"/>
      <c r="N565" s="266"/>
    </row>
    <row r="566" spans="1:14" ht="13.2">
      <c r="A566" s="259"/>
      <c r="B566" s="291"/>
      <c r="C566" s="291"/>
      <c r="D566" s="291"/>
      <c r="E566" s="291"/>
      <c r="F566" s="291"/>
      <c r="G566" s="291"/>
      <c r="H566" s="291"/>
      <c r="I566" s="291"/>
      <c r="J566" s="291"/>
      <c r="K566" s="291"/>
      <c r="L566" s="291"/>
      <c r="M566" s="266"/>
      <c r="N566" s="266"/>
    </row>
    <row r="567" spans="1:14" ht="13.2">
      <c r="A567" s="259"/>
      <c r="B567" s="291"/>
      <c r="C567" s="291"/>
      <c r="D567" s="291"/>
      <c r="E567" s="291"/>
      <c r="F567" s="291"/>
      <c r="G567" s="291"/>
      <c r="H567" s="291"/>
      <c r="I567" s="291"/>
      <c r="J567" s="291"/>
      <c r="K567" s="291"/>
      <c r="L567" s="291"/>
      <c r="M567" s="266"/>
      <c r="N567" s="266"/>
    </row>
    <row r="568" spans="1:14" ht="13.2">
      <c r="A568" s="259"/>
      <c r="B568" s="291"/>
      <c r="C568" s="291"/>
      <c r="D568" s="291"/>
      <c r="E568" s="291"/>
      <c r="F568" s="291"/>
      <c r="G568" s="291"/>
      <c r="H568" s="291"/>
      <c r="I568" s="291"/>
      <c r="J568" s="291"/>
      <c r="K568" s="291"/>
      <c r="L568" s="291"/>
      <c r="M568" s="266"/>
      <c r="N568" s="266"/>
    </row>
    <row r="569" spans="1:14" ht="13.2">
      <c r="A569" s="259"/>
      <c r="B569" s="291"/>
      <c r="C569" s="291"/>
      <c r="D569" s="291"/>
      <c r="E569" s="291"/>
      <c r="F569" s="291"/>
      <c r="G569" s="291"/>
      <c r="H569" s="291"/>
      <c r="I569" s="291"/>
      <c r="J569" s="291"/>
      <c r="K569" s="291"/>
      <c r="L569" s="291"/>
      <c r="M569" s="266"/>
      <c r="N569" s="266"/>
    </row>
    <row r="570" spans="1:14" ht="13.2">
      <c r="A570" s="259"/>
      <c r="B570" s="291"/>
      <c r="C570" s="291"/>
      <c r="D570" s="291"/>
      <c r="E570" s="291"/>
      <c r="F570" s="291"/>
      <c r="G570" s="291"/>
      <c r="H570" s="291"/>
      <c r="I570" s="291"/>
      <c r="J570" s="291"/>
      <c r="K570" s="291"/>
      <c r="L570" s="291"/>
      <c r="M570" s="266"/>
      <c r="N570" s="266"/>
    </row>
    <row r="571" spans="1:14" ht="13.2">
      <c r="A571" s="259"/>
      <c r="B571" s="291"/>
      <c r="C571" s="291"/>
      <c r="D571" s="291"/>
      <c r="E571" s="291"/>
      <c r="F571" s="291"/>
      <c r="G571" s="291"/>
      <c r="H571" s="291"/>
      <c r="I571" s="291"/>
      <c r="J571" s="291"/>
      <c r="K571" s="291"/>
      <c r="L571" s="291"/>
      <c r="M571" s="266"/>
      <c r="N571" s="266"/>
    </row>
    <row r="572" spans="1:14" ht="13.2">
      <c r="A572" s="259"/>
      <c r="B572" s="291"/>
      <c r="C572" s="291"/>
      <c r="D572" s="291"/>
      <c r="E572" s="291"/>
      <c r="F572" s="291"/>
      <c r="G572" s="291"/>
      <c r="H572" s="291"/>
      <c r="I572" s="291"/>
      <c r="J572" s="291"/>
      <c r="K572" s="291"/>
      <c r="L572" s="291"/>
      <c r="M572" s="266"/>
      <c r="N572" s="266"/>
    </row>
    <row r="573" spans="1:14" ht="13.2">
      <c r="A573" s="259"/>
      <c r="B573" s="291"/>
      <c r="C573" s="291"/>
      <c r="D573" s="291"/>
      <c r="E573" s="291"/>
      <c r="F573" s="291"/>
      <c r="G573" s="291"/>
      <c r="H573" s="291"/>
      <c r="I573" s="291"/>
      <c r="J573" s="291"/>
      <c r="K573" s="291"/>
      <c r="L573" s="291"/>
      <c r="M573" s="266"/>
      <c r="N573" s="266"/>
    </row>
    <row r="574" spans="1:14" ht="13.2">
      <c r="A574" s="259"/>
      <c r="B574" s="291"/>
      <c r="C574" s="291"/>
      <c r="D574" s="291"/>
      <c r="E574" s="291"/>
      <c r="F574" s="291"/>
      <c r="G574" s="291"/>
      <c r="H574" s="291"/>
      <c r="I574" s="291"/>
      <c r="J574" s="291"/>
      <c r="K574" s="291"/>
      <c r="L574" s="291"/>
      <c r="M574" s="266"/>
      <c r="N574" s="266"/>
    </row>
    <row r="575" spans="1:14" ht="13.2">
      <c r="A575" s="259"/>
      <c r="B575" s="291"/>
      <c r="C575" s="291"/>
      <c r="D575" s="291"/>
      <c r="E575" s="291"/>
      <c r="F575" s="291"/>
      <c r="G575" s="291"/>
      <c r="H575" s="291"/>
      <c r="I575" s="291"/>
      <c r="J575" s="291"/>
      <c r="K575" s="291"/>
      <c r="L575" s="291"/>
      <c r="M575" s="266"/>
      <c r="N575" s="266"/>
    </row>
    <row r="576" spans="1:14" ht="13.2">
      <c r="A576" s="259"/>
      <c r="B576" s="291"/>
      <c r="C576" s="291"/>
      <c r="D576" s="291"/>
      <c r="E576" s="291"/>
      <c r="F576" s="291"/>
      <c r="G576" s="291"/>
      <c r="H576" s="291"/>
      <c r="I576" s="291"/>
      <c r="J576" s="291"/>
      <c r="K576" s="291"/>
      <c r="L576" s="291"/>
      <c r="M576" s="266"/>
      <c r="N576" s="266"/>
    </row>
    <row r="577" spans="1:14" ht="13.2">
      <c r="A577" s="259"/>
      <c r="B577" s="291"/>
      <c r="C577" s="291"/>
      <c r="D577" s="291"/>
      <c r="E577" s="291"/>
      <c r="F577" s="291"/>
      <c r="G577" s="291"/>
      <c r="H577" s="291"/>
      <c r="I577" s="291"/>
      <c r="J577" s="291"/>
      <c r="K577" s="291"/>
      <c r="L577" s="291"/>
      <c r="M577" s="266"/>
      <c r="N577" s="266"/>
    </row>
    <row r="578" spans="1:14" ht="13.2">
      <c r="A578" s="259"/>
      <c r="B578" s="291"/>
      <c r="C578" s="291"/>
      <c r="D578" s="291"/>
      <c r="E578" s="291"/>
      <c r="F578" s="291"/>
      <c r="G578" s="291"/>
      <c r="H578" s="291"/>
      <c r="I578" s="291"/>
      <c r="J578" s="291"/>
      <c r="K578" s="291"/>
      <c r="L578" s="291"/>
      <c r="M578" s="266"/>
      <c r="N578" s="266"/>
    </row>
    <row r="579" spans="1:14" ht="13.2">
      <c r="A579" s="259"/>
      <c r="B579" s="291"/>
      <c r="C579" s="291"/>
      <c r="D579" s="291"/>
      <c r="E579" s="291"/>
      <c r="F579" s="291"/>
      <c r="G579" s="291"/>
      <c r="H579" s="291"/>
      <c r="I579" s="291"/>
      <c r="J579" s="291"/>
      <c r="K579" s="291"/>
      <c r="L579" s="291"/>
      <c r="M579" s="266"/>
      <c r="N579" s="266"/>
    </row>
    <row r="580" spans="1:14" ht="13.2">
      <c r="A580" s="259"/>
      <c r="B580" s="291"/>
      <c r="C580" s="291"/>
      <c r="D580" s="291"/>
      <c r="E580" s="291"/>
      <c r="F580" s="291"/>
      <c r="G580" s="291"/>
      <c r="H580" s="291"/>
      <c r="I580" s="291"/>
      <c r="J580" s="291"/>
      <c r="K580" s="291"/>
      <c r="L580" s="291"/>
      <c r="M580" s="266"/>
      <c r="N580" s="266"/>
    </row>
    <row r="581" spans="1:14" ht="13.2">
      <c r="A581" s="259"/>
      <c r="B581" s="291"/>
      <c r="C581" s="291"/>
      <c r="D581" s="291"/>
      <c r="E581" s="291"/>
      <c r="F581" s="291"/>
      <c r="G581" s="291"/>
      <c r="H581" s="291"/>
      <c r="I581" s="291"/>
      <c r="J581" s="291"/>
      <c r="K581" s="291"/>
      <c r="L581" s="291"/>
      <c r="M581" s="266"/>
      <c r="N581" s="266"/>
    </row>
    <row r="582" spans="1:14" ht="13.2">
      <c r="A582" s="259"/>
      <c r="B582" s="291"/>
      <c r="C582" s="291"/>
      <c r="D582" s="291"/>
      <c r="E582" s="291"/>
      <c r="F582" s="291"/>
      <c r="G582" s="291"/>
      <c r="H582" s="291"/>
      <c r="I582" s="291"/>
      <c r="J582" s="291"/>
      <c r="K582" s="291"/>
      <c r="L582" s="291"/>
      <c r="M582" s="266"/>
      <c r="N582" s="266"/>
    </row>
    <row r="583" spans="1:14" ht="13.2">
      <c r="A583" s="259"/>
      <c r="B583" s="291"/>
      <c r="C583" s="291"/>
      <c r="D583" s="291"/>
      <c r="E583" s="291"/>
      <c r="F583" s="291"/>
      <c r="G583" s="291"/>
      <c r="H583" s="291"/>
      <c r="I583" s="291"/>
      <c r="J583" s="291"/>
      <c r="K583" s="291"/>
      <c r="L583" s="291"/>
      <c r="M583" s="266"/>
      <c r="N583" s="266"/>
    </row>
    <row r="584" spans="1:14" ht="13.2">
      <c r="A584" s="259"/>
      <c r="B584" s="291"/>
      <c r="C584" s="291"/>
      <c r="D584" s="291"/>
      <c r="E584" s="291"/>
      <c r="F584" s="291"/>
      <c r="G584" s="291"/>
      <c r="H584" s="291"/>
      <c r="I584" s="291"/>
      <c r="J584" s="291"/>
      <c r="K584" s="291"/>
      <c r="L584" s="291"/>
      <c r="M584" s="266"/>
      <c r="N584" s="266"/>
    </row>
    <row r="585" spans="1:14" ht="13.2">
      <c r="A585" s="259"/>
      <c r="B585" s="291"/>
      <c r="C585" s="291"/>
      <c r="D585" s="291"/>
      <c r="E585" s="291"/>
      <c r="F585" s="291"/>
      <c r="G585" s="291"/>
      <c r="H585" s="291"/>
      <c r="I585" s="291"/>
      <c r="J585" s="291"/>
      <c r="K585" s="291"/>
      <c r="L585" s="291"/>
      <c r="M585" s="266"/>
      <c r="N585" s="266"/>
    </row>
    <row r="586" spans="1:14" ht="13.2">
      <c r="A586" s="259"/>
      <c r="B586" s="291"/>
      <c r="C586" s="291"/>
      <c r="D586" s="291"/>
      <c r="E586" s="291"/>
      <c r="F586" s="291"/>
      <c r="G586" s="291"/>
      <c r="H586" s="291"/>
      <c r="I586" s="291"/>
      <c r="J586" s="291"/>
      <c r="K586" s="291"/>
      <c r="L586" s="291"/>
      <c r="M586" s="266"/>
      <c r="N586" s="266"/>
    </row>
    <row r="587" spans="1:14" ht="13.2">
      <c r="A587" s="259"/>
      <c r="B587" s="291"/>
      <c r="C587" s="291"/>
      <c r="D587" s="291"/>
      <c r="E587" s="291"/>
      <c r="F587" s="291"/>
      <c r="G587" s="291"/>
      <c r="H587" s="291"/>
      <c r="I587" s="291"/>
      <c r="J587" s="291"/>
      <c r="K587" s="291"/>
      <c r="L587" s="291"/>
      <c r="M587" s="266"/>
      <c r="N587" s="266"/>
    </row>
    <row r="588" spans="1:14" ht="13.2">
      <c r="A588" s="259"/>
      <c r="B588" s="291"/>
      <c r="C588" s="291"/>
      <c r="D588" s="291"/>
      <c r="E588" s="291"/>
      <c r="F588" s="291"/>
      <c r="G588" s="291"/>
      <c r="H588" s="291"/>
      <c r="I588" s="291"/>
      <c r="J588" s="291"/>
      <c r="K588" s="291"/>
      <c r="L588" s="291"/>
      <c r="M588" s="266"/>
      <c r="N588" s="266"/>
    </row>
    <row r="589" spans="1:14" ht="13.2">
      <c r="A589" s="259"/>
      <c r="B589" s="291"/>
      <c r="C589" s="291"/>
      <c r="D589" s="291"/>
      <c r="E589" s="291"/>
      <c r="F589" s="291"/>
      <c r="G589" s="291"/>
      <c r="H589" s="291"/>
      <c r="I589" s="291"/>
      <c r="J589" s="291"/>
      <c r="K589" s="291"/>
      <c r="L589" s="291"/>
      <c r="M589" s="266"/>
      <c r="N589" s="266"/>
    </row>
    <row r="590" spans="1:14" ht="13.2">
      <c r="A590" s="259"/>
      <c r="B590" s="291"/>
      <c r="C590" s="291"/>
      <c r="D590" s="291"/>
      <c r="E590" s="291"/>
      <c r="F590" s="291"/>
      <c r="G590" s="291"/>
      <c r="H590" s="291"/>
      <c r="I590" s="291"/>
      <c r="J590" s="291"/>
      <c r="K590" s="291"/>
      <c r="L590" s="291"/>
      <c r="M590" s="266"/>
      <c r="N590" s="266"/>
    </row>
    <row r="591" spans="1:14" ht="13.2">
      <c r="A591" s="259"/>
      <c r="B591" s="291"/>
      <c r="C591" s="291"/>
      <c r="D591" s="291"/>
      <c r="E591" s="291"/>
      <c r="F591" s="291"/>
      <c r="G591" s="291"/>
      <c r="H591" s="291"/>
      <c r="I591" s="291"/>
      <c r="J591" s="291"/>
      <c r="K591" s="291"/>
      <c r="L591" s="291"/>
      <c r="M591" s="266"/>
      <c r="N591" s="266"/>
    </row>
    <row r="592" spans="1:14" ht="13.2">
      <c r="A592" s="259"/>
      <c r="B592" s="291"/>
      <c r="C592" s="291"/>
      <c r="D592" s="291"/>
      <c r="E592" s="291"/>
      <c r="F592" s="291"/>
      <c r="G592" s="291"/>
      <c r="H592" s="291"/>
      <c r="I592" s="291"/>
      <c r="J592" s="291"/>
      <c r="K592" s="291"/>
      <c r="L592" s="291"/>
      <c r="M592" s="266"/>
      <c r="N592" s="266"/>
    </row>
    <row r="593" spans="1:14" ht="13.2">
      <c r="A593" s="259"/>
      <c r="B593" s="291"/>
      <c r="C593" s="291"/>
      <c r="D593" s="291"/>
      <c r="E593" s="291"/>
      <c r="F593" s="291"/>
      <c r="G593" s="291"/>
      <c r="H593" s="291"/>
      <c r="I593" s="291"/>
      <c r="J593" s="291"/>
      <c r="K593" s="291"/>
      <c r="L593" s="291"/>
      <c r="M593" s="266"/>
      <c r="N593" s="266"/>
    </row>
    <row r="594" spans="1:14" ht="13.2">
      <c r="A594" s="259"/>
      <c r="B594" s="291"/>
      <c r="C594" s="291"/>
      <c r="D594" s="291"/>
      <c r="E594" s="291"/>
      <c r="F594" s="291"/>
      <c r="G594" s="291"/>
      <c r="H594" s="291"/>
      <c r="I594" s="291"/>
      <c r="J594" s="291"/>
      <c r="K594" s="291"/>
      <c r="L594" s="291"/>
      <c r="M594" s="266"/>
      <c r="N594" s="266"/>
    </row>
    <row r="595" spans="1:14" ht="13.2">
      <c r="A595" s="259"/>
      <c r="B595" s="291"/>
      <c r="C595" s="291"/>
      <c r="D595" s="291"/>
      <c r="E595" s="291"/>
      <c r="F595" s="291"/>
      <c r="G595" s="291"/>
      <c r="H595" s="291"/>
      <c r="I595" s="291"/>
      <c r="J595" s="291"/>
      <c r="K595" s="291"/>
      <c r="L595" s="291"/>
      <c r="M595" s="266"/>
      <c r="N595" s="266"/>
    </row>
    <row r="596" spans="1:14" ht="13.2">
      <c r="A596" s="259"/>
      <c r="B596" s="291"/>
      <c r="C596" s="291"/>
      <c r="D596" s="291"/>
      <c r="E596" s="291"/>
      <c r="F596" s="291"/>
      <c r="G596" s="291"/>
      <c r="H596" s="291"/>
      <c r="I596" s="291"/>
      <c r="J596" s="291"/>
      <c r="K596" s="291"/>
      <c r="L596" s="291"/>
      <c r="M596" s="266"/>
      <c r="N596" s="266"/>
    </row>
    <row r="597" spans="1:14" ht="13.2">
      <c r="A597" s="259"/>
      <c r="B597" s="291"/>
      <c r="C597" s="291"/>
      <c r="D597" s="291"/>
      <c r="E597" s="291"/>
      <c r="F597" s="291"/>
      <c r="G597" s="291"/>
      <c r="H597" s="291"/>
      <c r="I597" s="291"/>
      <c r="J597" s="291"/>
      <c r="K597" s="291"/>
      <c r="L597" s="291"/>
      <c r="M597" s="266"/>
      <c r="N597" s="266"/>
    </row>
    <row r="598" spans="1:14" ht="13.2">
      <c r="A598" s="259"/>
      <c r="B598" s="291"/>
      <c r="C598" s="291"/>
      <c r="D598" s="291"/>
      <c r="E598" s="291"/>
      <c r="F598" s="291"/>
      <c r="G598" s="291"/>
      <c r="H598" s="291"/>
      <c r="I598" s="291"/>
      <c r="J598" s="291"/>
      <c r="K598" s="291"/>
      <c r="L598" s="291"/>
      <c r="M598" s="266"/>
      <c r="N598" s="266"/>
    </row>
    <row r="599" spans="1:14" ht="13.2">
      <c r="A599" s="259"/>
      <c r="B599" s="291"/>
      <c r="C599" s="291"/>
      <c r="D599" s="291"/>
      <c r="E599" s="291"/>
      <c r="F599" s="291"/>
      <c r="G599" s="291"/>
      <c r="H599" s="291"/>
      <c r="I599" s="291"/>
      <c r="J599" s="291"/>
      <c r="K599" s="291"/>
      <c r="L599" s="291"/>
      <c r="M599" s="266"/>
      <c r="N599" s="266"/>
    </row>
    <row r="600" spans="1:14" ht="13.2">
      <c r="A600" s="259"/>
      <c r="B600" s="291"/>
      <c r="C600" s="291"/>
      <c r="D600" s="291"/>
      <c r="E600" s="291"/>
      <c r="F600" s="291"/>
      <c r="G600" s="291"/>
      <c r="H600" s="291"/>
      <c r="I600" s="291"/>
      <c r="J600" s="291"/>
      <c r="K600" s="291"/>
      <c r="L600" s="291"/>
      <c r="M600" s="266"/>
      <c r="N600" s="266"/>
    </row>
    <row r="601" spans="1:14" ht="13.2">
      <c r="A601" s="259"/>
      <c r="B601" s="291"/>
      <c r="C601" s="291"/>
      <c r="D601" s="291"/>
      <c r="E601" s="291"/>
      <c r="F601" s="291"/>
      <c r="G601" s="291"/>
      <c r="H601" s="291"/>
      <c r="I601" s="291"/>
      <c r="J601" s="291"/>
      <c r="K601" s="291"/>
      <c r="L601" s="291"/>
      <c r="M601" s="266"/>
      <c r="N601" s="266"/>
    </row>
    <row r="602" spans="1:14" ht="13.2">
      <c r="A602" s="259"/>
      <c r="B602" s="291"/>
      <c r="C602" s="291"/>
      <c r="D602" s="291"/>
      <c r="E602" s="291"/>
      <c r="F602" s="291"/>
      <c r="G602" s="291"/>
      <c r="H602" s="291"/>
      <c r="I602" s="291"/>
      <c r="J602" s="291"/>
      <c r="K602" s="291"/>
      <c r="L602" s="291"/>
      <c r="M602" s="266"/>
      <c r="N602" s="266"/>
    </row>
    <row r="603" spans="1:14" ht="13.2">
      <c r="A603" s="259"/>
      <c r="B603" s="291"/>
      <c r="C603" s="291"/>
      <c r="D603" s="291"/>
      <c r="E603" s="291"/>
      <c r="F603" s="291"/>
      <c r="G603" s="291"/>
      <c r="H603" s="291"/>
      <c r="I603" s="291"/>
      <c r="J603" s="291"/>
      <c r="K603" s="291"/>
      <c r="L603" s="291"/>
      <c r="M603" s="266"/>
      <c r="N603" s="266"/>
    </row>
    <row r="604" spans="1:14" ht="13.2">
      <c r="A604" s="259"/>
      <c r="B604" s="291"/>
      <c r="C604" s="291"/>
      <c r="D604" s="291"/>
      <c r="E604" s="291"/>
      <c r="F604" s="291"/>
      <c r="G604" s="291"/>
      <c r="H604" s="291"/>
      <c r="I604" s="291"/>
      <c r="J604" s="291"/>
      <c r="K604" s="291"/>
      <c r="L604" s="291"/>
      <c r="M604" s="266"/>
      <c r="N604" s="266"/>
    </row>
    <row r="605" spans="1:14" ht="13.2">
      <c r="A605" s="259"/>
      <c r="B605" s="291"/>
      <c r="C605" s="291"/>
      <c r="D605" s="291"/>
      <c r="E605" s="291"/>
      <c r="F605" s="291"/>
      <c r="G605" s="291"/>
      <c r="H605" s="291"/>
      <c r="I605" s="291"/>
      <c r="J605" s="291"/>
      <c r="K605" s="291"/>
      <c r="L605" s="291"/>
      <c r="M605" s="266"/>
      <c r="N605" s="266"/>
    </row>
    <row r="606" spans="1:14" ht="13.2">
      <c r="A606" s="259"/>
      <c r="B606" s="291"/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66"/>
      <c r="N606" s="266"/>
    </row>
    <row r="607" spans="1:14" ht="13.2">
      <c r="A607" s="259"/>
      <c r="B607" s="291"/>
      <c r="C607" s="291"/>
      <c r="D607" s="291"/>
      <c r="E607" s="291"/>
      <c r="F607" s="291"/>
      <c r="G607" s="291"/>
      <c r="H607" s="291"/>
      <c r="I607" s="291"/>
      <c r="J607" s="291"/>
      <c r="K607" s="291"/>
      <c r="L607" s="291"/>
      <c r="M607" s="266"/>
      <c r="N607" s="266"/>
    </row>
    <row r="608" spans="1:14" ht="13.2">
      <c r="A608" s="259"/>
      <c r="B608" s="291"/>
      <c r="C608" s="291"/>
      <c r="D608" s="291"/>
      <c r="E608" s="291"/>
      <c r="F608" s="291"/>
      <c r="G608" s="291"/>
      <c r="H608" s="291"/>
      <c r="I608" s="291"/>
      <c r="J608" s="291"/>
      <c r="K608" s="291"/>
      <c r="L608" s="291"/>
      <c r="M608" s="266"/>
      <c r="N608" s="266"/>
    </row>
    <row r="609" spans="1:14" ht="13.2">
      <c r="A609" s="259"/>
      <c r="B609" s="291"/>
      <c r="C609" s="291"/>
      <c r="D609" s="291"/>
      <c r="E609" s="291"/>
      <c r="F609" s="291"/>
      <c r="G609" s="291"/>
      <c r="H609" s="291"/>
      <c r="I609" s="291"/>
      <c r="J609" s="291"/>
      <c r="K609" s="291"/>
      <c r="L609" s="291"/>
      <c r="M609" s="266"/>
      <c r="N609" s="266"/>
    </row>
    <row r="610" spans="1:14" ht="13.2">
      <c r="A610" s="259"/>
      <c r="B610" s="291"/>
      <c r="C610" s="291"/>
      <c r="D610" s="291"/>
      <c r="E610" s="291"/>
      <c r="F610" s="291"/>
      <c r="G610" s="291"/>
      <c r="H610" s="291"/>
      <c r="I610" s="291"/>
      <c r="J610" s="291"/>
      <c r="K610" s="291"/>
      <c r="L610" s="291"/>
      <c r="M610" s="266"/>
      <c r="N610" s="266"/>
    </row>
    <row r="611" spans="1:14" ht="13.2">
      <c r="A611" s="259"/>
      <c r="B611" s="291"/>
      <c r="C611" s="291"/>
      <c r="D611" s="291"/>
      <c r="E611" s="291"/>
      <c r="F611" s="291"/>
      <c r="G611" s="291"/>
      <c r="H611" s="291"/>
      <c r="I611" s="291"/>
      <c r="J611" s="291"/>
      <c r="K611" s="291"/>
      <c r="L611" s="291"/>
      <c r="M611" s="266"/>
      <c r="N611" s="266"/>
    </row>
    <row r="612" spans="1:14" ht="13.2">
      <c r="A612" s="259"/>
      <c r="B612" s="291"/>
      <c r="C612" s="291"/>
      <c r="D612" s="291"/>
      <c r="E612" s="291"/>
      <c r="F612" s="291"/>
      <c r="G612" s="291"/>
      <c r="H612" s="291"/>
      <c r="I612" s="291"/>
      <c r="J612" s="291"/>
      <c r="K612" s="291"/>
      <c r="L612" s="291"/>
      <c r="M612" s="266"/>
      <c r="N612" s="266"/>
    </row>
    <row r="613" spans="1:14" ht="13.2">
      <c r="A613" s="259"/>
      <c r="B613" s="291"/>
      <c r="C613" s="291"/>
      <c r="D613" s="291"/>
      <c r="E613" s="291"/>
      <c r="F613" s="291"/>
      <c r="G613" s="291"/>
      <c r="H613" s="291"/>
      <c r="I613" s="291"/>
      <c r="J613" s="291"/>
      <c r="K613" s="291"/>
      <c r="L613" s="291"/>
      <c r="M613" s="266"/>
      <c r="N613" s="266"/>
    </row>
    <row r="614" spans="1:14" ht="13.2">
      <c r="A614" s="259"/>
      <c r="B614" s="291"/>
      <c r="C614" s="291"/>
      <c r="D614" s="291"/>
      <c r="E614" s="291"/>
      <c r="F614" s="291"/>
      <c r="G614" s="291"/>
      <c r="H614" s="291"/>
      <c r="I614" s="291"/>
      <c r="J614" s="291"/>
      <c r="K614" s="291"/>
      <c r="L614" s="291"/>
      <c r="M614" s="266"/>
      <c r="N614" s="266"/>
    </row>
    <row r="615" spans="1:14" ht="13.2">
      <c r="A615" s="259"/>
      <c r="B615" s="291"/>
      <c r="C615" s="291"/>
      <c r="D615" s="291"/>
      <c r="E615" s="291"/>
      <c r="F615" s="291"/>
      <c r="G615" s="291"/>
      <c r="H615" s="291"/>
      <c r="I615" s="291"/>
      <c r="J615" s="291"/>
      <c r="K615" s="291"/>
      <c r="L615" s="291"/>
      <c r="M615" s="266"/>
      <c r="N615" s="266"/>
    </row>
    <row r="616" spans="1:14" ht="13.2">
      <c r="A616" s="259"/>
      <c r="B616" s="291"/>
      <c r="C616" s="291"/>
      <c r="D616" s="291"/>
      <c r="E616" s="291"/>
      <c r="F616" s="291"/>
      <c r="G616" s="291"/>
      <c r="H616" s="291"/>
      <c r="I616" s="291"/>
      <c r="J616" s="291"/>
      <c r="K616" s="291"/>
      <c r="L616" s="291"/>
      <c r="M616" s="266"/>
      <c r="N616" s="266"/>
    </row>
    <row r="617" spans="1:14" ht="13.2">
      <c r="A617" s="259"/>
      <c r="B617" s="291"/>
      <c r="C617" s="291"/>
      <c r="D617" s="291"/>
      <c r="E617" s="291"/>
      <c r="F617" s="291"/>
      <c r="G617" s="291"/>
      <c r="H617" s="291"/>
      <c r="I617" s="291"/>
      <c r="J617" s="291"/>
      <c r="K617" s="291"/>
      <c r="L617" s="291"/>
      <c r="M617" s="266"/>
      <c r="N617" s="266"/>
    </row>
    <row r="618" spans="1:14" ht="13.2">
      <c r="A618" s="259"/>
      <c r="B618" s="291"/>
      <c r="C618" s="291"/>
      <c r="D618" s="291"/>
      <c r="E618" s="291"/>
      <c r="F618" s="291"/>
      <c r="G618" s="291"/>
      <c r="H618" s="291"/>
      <c r="I618" s="291"/>
      <c r="J618" s="291"/>
      <c r="K618" s="291"/>
      <c r="L618" s="291"/>
      <c r="M618" s="266"/>
      <c r="N618" s="266"/>
    </row>
    <row r="619" spans="1:14" ht="13.2">
      <c r="A619" s="259"/>
      <c r="B619" s="291"/>
      <c r="C619" s="291"/>
      <c r="D619" s="291"/>
      <c r="E619" s="291"/>
      <c r="F619" s="291"/>
      <c r="G619" s="291"/>
      <c r="H619" s="291"/>
      <c r="I619" s="291"/>
      <c r="J619" s="291"/>
      <c r="K619" s="291"/>
      <c r="L619" s="291"/>
      <c r="M619" s="266"/>
      <c r="N619" s="266"/>
    </row>
    <row r="620" spans="1:14" ht="13.2">
      <c r="A620" s="259"/>
      <c r="B620" s="291"/>
      <c r="C620" s="291"/>
      <c r="D620" s="291"/>
      <c r="E620" s="291"/>
      <c r="F620" s="291"/>
      <c r="G620" s="291"/>
      <c r="H620" s="291"/>
      <c r="I620" s="291"/>
      <c r="J620" s="291"/>
      <c r="K620" s="291"/>
      <c r="L620" s="291"/>
      <c r="M620" s="266"/>
      <c r="N620" s="266"/>
    </row>
    <row r="621" spans="1:14" ht="13.2">
      <c r="A621" s="259"/>
      <c r="B621" s="291"/>
      <c r="C621" s="291"/>
      <c r="D621" s="291"/>
      <c r="E621" s="291"/>
      <c r="F621" s="291"/>
      <c r="G621" s="291"/>
      <c r="H621" s="291"/>
      <c r="I621" s="291"/>
      <c r="J621" s="291"/>
      <c r="K621" s="291"/>
      <c r="L621" s="291"/>
      <c r="M621" s="266"/>
      <c r="N621" s="266"/>
    </row>
    <row r="622" spans="1:14" ht="13.2">
      <c r="A622" s="259"/>
      <c r="B622" s="291"/>
      <c r="C622" s="291"/>
      <c r="D622" s="291"/>
      <c r="E622" s="291"/>
      <c r="F622" s="291"/>
      <c r="G622" s="291"/>
      <c r="H622" s="291"/>
      <c r="I622" s="291"/>
      <c r="J622" s="291"/>
      <c r="K622" s="291"/>
      <c r="L622" s="291"/>
      <c r="M622" s="266"/>
      <c r="N622" s="266"/>
    </row>
    <row r="623" spans="1:14" ht="13.2">
      <c r="A623" s="259"/>
      <c r="B623" s="291"/>
      <c r="C623" s="291"/>
      <c r="D623" s="291"/>
      <c r="E623" s="291"/>
      <c r="F623" s="291"/>
      <c r="G623" s="291"/>
      <c r="H623" s="291"/>
      <c r="I623" s="291"/>
      <c r="J623" s="291"/>
      <c r="K623" s="291"/>
      <c r="L623" s="291"/>
      <c r="M623" s="266"/>
      <c r="N623" s="266"/>
    </row>
    <row r="624" spans="1:14" ht="13.2">
      <c r="A624" s="259"/>
      <c r="B624" s="291"/>
      <c r="C624" s="291"/>
      <c r="D624" s="291"/>
      <c r="E624" s="291"/>
      <c r="F624" s="291"/>
      <c r="G624" s="291"/>
      <c r="H624" s="291"/>
      <c r="I624" s="291"/>
      <c r="J624" s="291"/>
      <c r="K624" s="291"/>
      <c r="L624" s="291"/>
      <c r="M624" s="266"/>
      <c r="N624" s="266"/>
    </row>
    <row r="625" spans="1:14" ht="13.2">
      <c r="A625" s="259"/>
      <c r="B625" s="291"/>
      <c r="C625" s="291"/>
      <c r="D625" s="291"/>
      <c r="E625" s="291"/>
      <c r="F625" s="291"/>
      <c r="G625" s="291"/>
      <c r="H625" s="291"/>
      <c r="I625" s="291"/>
      <c r="J625" s="291"/>
      <c r="K625" s="291"/>
      <c r="L625" s="291"/>
      <c r="M625" s="266"/>
      <c r="N625" s="266"/>
    </row>
    <row r="626" spans="1:14" ht="13.2">
      <c r="A626" s="259"/>
      <c r="B626" s="291"/>
      <c r="C626" s="291"/>
      <c r="D626" s="291"/>
      <c r="E626" s="291"/>
      <c r="F626" s="291"/>
      <c r="G626" s="291"/>
      <c r="H626" s="291"/>
      <c r="I626" s="291"/>
      <c r="J626" s="291"/>
      <c r="K626" s="291"/>
      <c r="L626" s="291"/>
      <c r="M626" s="266"/>
      <c r="N626" s="266"/>
    </row>
    <row r="627" spans="1:14" ht="13.2">
      <c r="A627" s="259"/>
      <c r="B627" s="291"/>
      <c r="C627" s="291"/>
      <c r="D627" s="291"/>
      <c r="E627" s="291"/>
      <c r="F627" s="291"/>
      <c r="G627" s="291"/>
      <c r="H627" s="291"/>
      <c r="I627" s="291"/>
      <c r="J627" s="291"/>
      <c r="K627" s="291"/>
      <c r="L627" s="291"/>
      <c r="M627" s="266"/>
      <c r="N627" s="266"/>
    </row>
    <row r="628" spans="1:14" ht="13.2">
      <c r="A628" s="259"/>
      <c r="B628" s="291"/>
      <c r="C628" s="291"/>
      <c r="D628" s="291"/>
      <c r="E628" s="291"/>
      <c r="F628" s="291"/>
      <c r="G628" s="291"/>
      <c r="H628" s="291"/>
      <c r="I628" s="291"/>
      <c r="J628" s="291"/>
      <c r="K628" s="291"/>
      <c r="L628" s="291"/>
      <c r="M628" s="266"/>
      <c r="N628" s="266"/>
    </row>
    <row r="629" spans="1:14" ht="13.2">
      <c r="A629" s="259"/>
      <c r="B629" s="291"/>
      <c r="C629" s="291"/>
      <c r="D629" s="291"/>
      <c r="E629" s="291"/>
      <c r="F629" s="291"/>
      <c r="G629" s="291"/>
      <c r="H629" s="291"/>
      <c r="I629" s="291"/>
      <c r="J629" s="291"/>
      <c r="K629" s="291"/>
      <c r="L629" s="291"/>
      <c r="M629" s="266"/>
      <c r="N629" s="266"/>
    </row>
    <row r="630" spans="1:14" ht="13.2">
      <c r="A630" s="259"/>
      <c r="B630" s="291"/>
      <c r="C630" s="291"/>
      <c r="D630" s="291"/>
      <c r="E630" s="291"/>
      <c r="F630" s="291"/>
      <c r="G630" s="291"/>
      <c r="H630" s="291"/>
      <c r="I630" s="291"/>
      <c r="J630" s="291"/>
      <c r="K630" s="291"/>
      <c r="L630" s="291"/>
      <c r="M630" s="266"/>
      <c r="N630" s="266"/>
    </row>
    <row r="631" spans="1:14" ht="13.2">
      <c r="A631" s="259"/>
      <c r="B631" s="291"/>
      <c r="C631" s="291"/>
      <c r="D631" s="291"/>
      <c r="E631" s="291"/>
      <c r="F631" s="291"/>
      <c r="G631" s="291"/>
      <c r="H631" s="291"/>
      <c r="I631" s="291"/>
      <c r="J631" s="291"/>
      <c r="K631" s="291"/>
      <c r="L631" s="291"/>
      <c r="M631" s="266"/>
      <c r="N631" s="266"/>
    </row>
    <row r="632" spans="1:14" ht="13.2">
      <c r="A632" s="259"/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1"/>
      <c r="M632" s="266"/>
      <c r="N632" s="266"/>
    </row>
    <row r="633" spans="1:14" ht="13.2">
      <c r="A633" s="259"/>
      <c r="B633" s="291"/>
      <c r="C633" s="291"/>
      <c r="D633" s="291"/>
      <c r="E633" s="291"/>
      <c r="F633" s="291"/>
      <c r="G633" s="291"/>
      <c r="H633" s="291"/>
      <c r="I633" s="291"/>
      <c r="J633" s="291"/>
      <c r="K633" s="291"/>
      <c r="L633" s="291"/>
      <c r="M633" s="266"/>
      <c r="N633" s="266"/>
    </row>
    <row r="634" spans="1:14" ht="13.2">
      <c r="A634" s="259"/>
      <c r="B634" s="291"/>
      <c r="C634" s="291"/>
      <c r="D634" s="291"/>
      <c r="E634" s="291"/>
      <c r="F634" s="291"/>
      <c r="G634" s="291"/>
      <c r="H634" s="291"/>
      <c r="I634" s="291"/>
      <c r="J634" s="291"/>
      <c r="K634" s="291"/>
      <c r="L634" s="291"/>
      <c r="M634" s="266"/>
      <c r="N634" s="266"/>
    </row>
    <row r="635" spans="1:14" ht="13.2">
      <c r="A635" s="259"/>
      <c r="B635" s="291"/>
      <c r="C635" s="291"/>
      <c r="D635" s="291"/>
      <c r="E635" s="291"/>
      <c r="F635" s="291"/>
      <c r="G635" s="291"/>
      <c r="H635" s="291"/>
      <c r="I635" s="291"/>
      <c r="J635" s="291"/>
      <c r="K635" s="291"/>
      <c r="L635" s="291"/>
      <c r="M635" s="266"/>
      <c r="N635" s="266"/>
    </row>
    <row r="636" spans="1:14" ht="13.2">
      <c r="A636" s="259"/>
      <c r="B636" s="291"/>
      <c r="C636" s="291"/>
      <c r="D636" s="291"/>
      <c r="E636" s="291"/>
      <c r="F636" s="291"/>
      <c r="G636" s="291"/>
      <c r="H636" s="291"/>
      <c r="I636" s="291"/>
      <c r="J636" s="291"/>
      <c r="K636" s="291"/>
      <c r="L636" s="291"/>
      <c r="M636" s="266"/>
      <c r="N636" s="266"/>
    </row>
    <row r="637" spans="1:14" ht="13.2">
      <c r="A637" s="259"/>
      <c r="B637" s="291"/>
      <c r="C637" s="291"/>
      <c r="D637" s="291"/>
      <c r="E637" s="291"/>
      <c r="F637" s="291"/>
      <c r="G637" s="291"/>
      <c r="H637" s="291"/>
      <c r="I637" s="291"/>
      <c r="J637" s="291"/>
      <c r="K637" s="291"/>
      <c r="L637" s="291"/>
      <c r="M637" s="266"/>
      <c r="N637" s="266"/>
    </row>
    <row r="638" spans="1:14" ht="13.2">
      <c r="A638" s="259"/>
      <c r="B638" s="291"/>
      <c r="C638" s="291"/>
      <c r="D638" s="291"/>
      <c r="E638" s="291"/>
      <c r="F638" s="291"/>
      <c r="G638" s="291"/>
      <c r="H638" s="291"/>
      <c r="I638" s="291"/>
      <c r="J638" s="291"/>
      <c r="K638" s="291"/>
      <c r="L638" s="291"/>
      <c r="M638" s="266"/>
      <c r="N638" s="266"/>
    </row>
    <row r="639" spans="1:14" ht="13.2">
      <c r="A639" s="259"/>
      <c r="B639" s="291"/>
      <c r="C639" s="291"/>
      <c r="D639" s="291"/>
      <c r="E639" s="291"/>
      <c r="F639" s="291"/>
      <c r="G639" s="291"/>
      <c r="H639" s="291"/>
      <c r="I639" s="291"/>
      <c r="J639" s="291"/>
      <c r="K639" s="291"/>
      <c r="L639" s="291"/>
      <c r="M639" s="266"/>
      <c r="N639" s="266"/>
    </row>
    <row r="640" spans="1:14" ht="13.2">
      <c r="A640" s="259"/>
      <c r="B640" s="291"/>
      <c r="C640" s="291"/>
      <c r="D640" s="291"/>
      <c r="E640" s="291"/>
      <c r="F640" s="291"/>
      <c r="G640" s="291"/>
      <c r="H640" s="291"/>
      <c r="I640" s="291"/>
      <c r="J640" s="291"/>
      <c r="K640" s="291"/>
      <c r="L640" s="291"/>
      <c r="M640" s="266"/>
      <c r="N640" s="266"/>
    </row>
    <row r="641" spans="1:14" ht="13.2">
      <c r="A641" s="259"/>
      <c r="B641" s="291"/>
      <c r="C641" s="291"/>
      <c r="D641" s="291"/>
      <c r="E641" s="291"/>
      <c r="F641" s="291"/>
      <c r="G641" s="291"/>
      <c r="H641" s="291"/>
      <c r="I641" s="291"/>
      <c r="J641" s="291"/>
      <c r="K641" s="291"/>
      <c r="L641" s="291"/>
      <c r="M641" s="266"/>
      <c r="N641" s="266"/>
    </row>
    <row r="642" spans="1:14" ht="13.2">
      <c r="A642" s="259"/>
      <c r="B642" s="291"/>
      <c r="C642" s="291"/>
      <c r="D642" s="291"/>
      <c r="E642" s="291"/>
      <c r="F642" s="291"/>
      <c r="G642" s="291"/>
      <c r="H642" s="291"/>
      <c r="I642" s="291"/>
      <c r="J642" s="291"/>
      <c r="K642" s="291"/>
      <c r="L642" s="291"/>
      <c r="M642" s="266"/>
      <c r="N642" s="266"/>
    </row>
    <row r="643" spans="1:14" ht="13.2">
      <c r="A643" s="259"/>
      <c r="B643" s="291"/>
      <c r="C643" s="291"/>
      <c r="D643" s="291"/>
      <c r="E643" s="291"/>
      <c r="F643" s="291"/>
      <c r="G643" s="291"/>
      <c r="H643" s="291"/>
      <c r="I643" s="291"/>
      <c r="J643" s="291"/>
      <c r="K643" s="291"/>
      <c r="L643" s="291"/>
      <c r="M643" s="266"/>
      <c r="N643" s="266"/>
    </row>
    <row r="644" spans="1:14" ht="13.2">
      <c r="A644" s="259"/>
      <c r="B644" s="291"/>
      <c r="C644" s="291"/>
      <c r="D644" s="291"/>
      <c r="E644" s="291"/>
      <c r="F644" s="291"/>
      <c r="G644" s="291"/>
      <c r="H644" s="291"/>
      <c r="I644" s="291"/>
      <c r="J644" s="291"/>
      <c r="K644" s="291"/>
      <c r="L644" s="291"/>
      <c r="M644" s="266"/>
      <c r="N644" s="266"/>
    </row>
    <row r="645" spans="1:14" ht="13.2">
      <c r="A645" s="259"/>
      <c r="B645" s="291"/>
      <c r="C645" s="291"/>
      <c r="D645" s="291"/>
      <c r="E645" s="291"/>
      <c r="F645" s="291"/>
      <c r="G645" s="291"/>
      <c r="H645" s="291"/>
      <c r="I645" s="291"/>
      <c r="J645" s="291"/>
      <c r="K645" s="291"/>
      <c r="L645" s="291"/>
      <c r="M645" s="266"/>
      <c r="N645" s="266"/>
    </row>
    <row r="646" spans="1:14" ht="13.2">
      <c r="A646" s="259"/>
      <c r="B646" s="291"/>
      <c r="C646" s="291"/>
      <c r="D646" s="291"/>
      <c r="E646" s="291"/>
      <c r="F646" s="291"/>
      <c r="G646" s="291"/>
      <c r="H646" s="291"/>
      <c r="I646" s="291"/>
      <c r="J646" s="291"/>
      <c r="K646" s="291"/>
      <c r="L646" s="291"/>
      <c r="M646" s="266"/>
      <c r="N646" s="266"/>
    </row>
    <row r="647" spans="1:14" ht="13.2">
      <c r="A647" s="259"/>
      <c r="B647" s="291"/>
      <c r="C647" s="291"/>
      <c r="D647" s="291"/>
      <c r="E647" s="291"/>
      <c r="F647" s="291"/>
      <c r="G647" s="291"/>
      <c r="H647" s="291"/>
      <c r="I647" s="291"/>
      <c r="J647" s="291"/>
      <c r="K647" s="291"/>
      <c r="L647" s="291"/>
      <c r="M647" s="266"/>
      <c r="N647" s="266"/>
    </row>
    <row r="648" spans="1:14" ht="13.2">
      <c r="A648" s="259"/>
      <c r="B648" s="291"/>
      <c r="C648" s="291"/>
      <c r="D648" s="291"/>
      <c r="E648" s="291"/>
      <c r="F648" s="291"/>
      <c r="G648" s="291"/>
      <c r="H648" s="291"/>
      <c r="I648" s="291"/>
      <c r="J648" s="291"/>
      <c r="K648" s="291"/>
      <c r="L648" s="291"/>
      <c r="M648" s="266"/>
      <c r="N648" s="266"/>
    </row>
    <row r="649" spans="1:14" ht="13.2">
      <c r="A649" s="259"/>
      <c r="B649" s="291"/>
      <c r="C649" s="291"/>
      <c r="D649" s="291"/>
      <c r="E649" s="291"/>
      <c r="F649" s="291"/>
      <c r="G649" s="291"/>
      <c r="H649" s="291"/>
      <c r="I649" s="291"/>
      <c r="J649" s="291"/>
      <c r="K649" s="291"/>
      <c r="L649" s="291"/>
      <c r="M649" s="266"/>
      <c r="N649" s="266"/>
    </row>
    <row r="650" spans="1:14" ht="13.2">
      <c r="A650" s="259"/>
      <c r="B650" s="291"/>
      <c r="C650" s="291"/>
      <c r="D650" s="291"/>
      <c r="E650" s="291"/>
      <c r="F650" s="291"/>
      <c r="G650" s="291"/>
      <c r="H650" s="291"/>
      <c r="I650" s="291"/>
      <c r="J650" s="291"/>
      <c r="K650" s="291"/>
      <c r="L650" s="291"/>
      <c r="M650" s="266"/>
      <c r="N650" s="266"/>
    </row>
    <row r="651" spans="1:14" ht="13.2">
      <c r="A651" s="259"/>
      <c r="B651" s="291"/>
      <c r="C651" s="291"/>
      <c r="D651" s="291"/>
      <c r="E651" s="291"/>
      <c r="F651" s="291"/>
      <c r="G651" s="291"/>
      <c r="H651" s="291"/>
      <c r="I651" s="291"/>
      <c r="J651" s="291"/>
      <c r="K651" s="291"/>
      <c r="L651" s="291"/>
      <c r="M651" s="266"/>
      <c r="N651" s="266"/>
    </row>
    <row r="652" spans="1:14" ht="13.2">
      <c r="A652" s="259"/>
      <c r="B652" s="291"/>
      <c r="C652" s="291"/>
      <c r="D652" s="291"/>
      <c r="E652" s="291"/>
      <c r="F652" s="291"/>
      <c r="G652" s="291"/>
      <c r="H652" s="291"/>
      <c r="I652" s="291"/>
      <c r="J652" s="291"/>
      <c r="K652" s="291"/>
      <c r="L652" s="291"/>
      <c r="M652" s="266"/>
      <c r="N652" s="266"/>
    </row>
    <row r="653" spans="1:14" ht="13.2">
      <c r="A653" s="259"/>
      <c r="B653" s="291"/>
      <c r="C653" s="291"/>
      <c r="D653" s="291"/>
      <c r="E653" s="291"/>
      <c r="F653" s="291"/>
      <c r="G653" s="291"/>
      <c r="H653" s="291"/>
      <c r="I653" s="291"/>
      <c r="J653" s="291"/>
      <c r="K653" s="291"/>
      <c r="L653" s="291"/>
      <c r="M653" s="266"/>
      <c r="N653" s="266"/>
    </row>
    <row r="654" spans="1:14" ht="13.2">
      <c r="A654" s="259"/>
      <c r="B654" s="291"/>
      <c r="C654" s="291"/>
      <c r="D654" s="291"/>
      <c r="E654" s="291"/>
      <c r="F654" s="291"/>
      <c r="G654" s="291"/>
      <c r="H654" s="291"/>
      <c r="I654" s="291"/>
      <c r="J654" s="291"/>
      <c r="K654" s="291"/>
      <c r="L654" s="291"/>
      <c r="M654" s="266"/>
      <c r="N654" s="266"/>
    </row>
    <row r="655" spans="1:14" ht="13.2">
      <c r="A655" s="259"/>
      <c r="B655" s="291"/>
      <c r="C655" s="291"/>
      <c r="D655" s="291"/>
      <c r="E655" s="291"/>
      <c r="F655" s="291"/>
      <c r="G655" s="291"/>
      <c r="H655" s="291"/>
      <c r="I655" s="291"/>
      <c r="J655" s="291"/>
      <c r="K655" s="291"/>
      <c r="L655" s="291"/>
      <c r="M655" s="266"/>
      <c r="N655" s="266"/>
    </row>
    <row r="656" spans="1:14" ht="13.2">
      <c r="A656" s="259"/>
      <c r="B656" s="291"/>
      <c r="C656" s="291"/>
      <c r="D656" s="291"/>
      <c r="E656" s="291"/>
      <c r="F656" s="291"/>
      <c r="G656" s="291"/>
      <c r="H656" s="291"/>
      <c r="I656" s="291"/>
      <c r="J656" s="291"/>
      <c r="K656" s="291"/>
      <c r="L656" s="291"/>
      <c r="M656" s="266"/>
      <c r="N656" s="266"/>
    </row>
    <row r="657" spans="1:14" ht="13.2">
      <c r="A657" s="259"/>
      <c r="B657" s="291"/>
      <c r="C657" s="291"/>
      <c r="D657" s="291"/>
      <c r="E657" s="291"/>
      <c r="F657" s="291"/>
      <c r="G657" s="291"/>
      <c r="H657" s="291"/>
      <c r="I657" s="291"/>
      <c r="J657" s="291"/>
      <c r="K657" s="291"/>
      <c r="L657" s="291"/>
      <c r="M657" s="266"/>
      <c r="N657" s="266"/>
    </row>
    <row r="658" spans="1:14" ht="13.2">
      <c r="A658" s="259"/>
      <c r="B658" s="291"/>
      <c r="C658" s="291"/>
      <c r="D658" s="291"/>
      <c r="E658" s="291"/>
      <c r="F658" s="291"/>
      <c r="G658" s="291"/>
      <c r="H658" s="291"/>
      <c r="I658" s="291"/>
      <c r="J658" s="291"/>
      <c r="K658" s="291"/>
      <c r="L658" s="291"/>
      <c r="M658" s="266"/>
      <c r="N658" s="266"/>
    </row>
    <row r="659" spans="1:14" ht="13.2">
      <c r="A659" s="259"/>
      <c r="B659" s="291"/>
      <c r="C659" s="291"/>
      <c r="D659" s="291"/>
      <c r="E659" s="291"/>
      <c r="F659" s="291"/>
      <c r="G659" s="291"/>
      <c r="H659" s="291"/>
      <c r="I659" s="291"/>
      <c r="J659" s="291"/>
      <c r="K659" s="291"/>
      <c r="L659" s="291"/>
      <c r="M659" s="266"/>
      <c r="N659" s="266"/>
    </row>
    <row r="660" spans="1:14" ht="13.2">
      <c r="A660" s="259"/>
      <c r="B660" s="291"/>
      <c r="C660" s="291"/>
      <c r="D660" s="291"/>
      <c r="E660" s="291"/>
      <c r="F660" s="291"/>
      <c r="G660" s="291"/>
      <c r="H660" s="291"/>
      <c r="I660" s="291"/>
      <c r="J660" s="291"/>
      <c r="K660" s="291"/>
      <c r="L660" s="291"/>
      <c r="M660" s="266"/>
      <c r="N660" s="266"/>
    </row>
    <row r="661" spans="1:14" ht="13.2">
      <c r="A661" s="259"/>
      <c r="B661" s="291"/>
      <c r="C661" s="291"/>
      <c r="D661" s="291"/>
      <c r="E661" s="291"/>
      <c r="F661" s="291"/>
      <c r="G661" s="291"/>
      <c r="H661" s="291"/>
      <c r="I661" s="291"/>
      <c r="J661" s="291"/>
      <c r="K661" s="291"/>
      <c r="L661" s="291"/>
      <c r="M661" s="266"/>
      <c r="N661" s="266"/>
    </row>
    <row r="662" spans="1:14" ht="13.2">
      <c r="A662" s="259"/>
      <c r="B662" s="291"/>
      <c r="C662" s="291"/>
      <c r="D662" s="291"/>
      <c r="E662" s="291"/>
      <c r="F662" s="291"/>
      <c r="G662" s="291"/>
      <c r="H662" s="291"/>
      <c r="I662" s="291"/>
      <c r="J662" s="291"/>
      <c r="K662" s="291"/>
      <c r="L662" s="291"/>
      <c r="M662" s="266"/>
      <c r="N662" s="266"/>
    </row>
    <row r="663" spans="1:14" ht="13.2">
      <c r="A663" s="259"/>
      <c r="B663" s="291"/>
      <c r="C663" s="291"/>
      <c r="D663" s="291"/>
      <c r="E663" s="291"/>
      <c r="F663" s="291"/>
      <c r="G663" s="291"/>
      <c r="H663" s="291"/>
      <c r="I663" s="291"/>
      <c r="J663" s="291"/>
      <c r="K663" s="291"/>
      <c r="L663" s="291"/>
      <c r="M663" s="266"/>
      <c r="N663" s="266"/>
    </row>
    <row r="664" spans="1:14" ht="13.2">
      <c r="A664" s="259"/>
      <c r="B664" s="291"/>
      <c r="C664" s="291"/>
      <c r="D664" s="291"/>
      <c r="E664" s="291"/>
      <c r="F664" s="291"/>
      <c r="G664" s="291"/>
      <c r="H664" s="291"/>
      <c r="I664" s="291"/>
      <c r="J664" s="291"/>
      <c r="K664" s="291"/>
      <c r="L664" s="291"/>
      <c r="M664" s="266"/>
      <c r="N664" s="266"/>
    </row>
    <row r="665" spans="1:14" ht="13.2">
      <c r="A665" s="259"/>
      <c r="B665" s="291"/>
      <c r="C665" s="291"/>
      <c r="D665" s="291"/>
      <c r="E665" s="291"/>
      <c r="F665" s="291"/>
      <c r="G665" s="291"/>
      <c r="H665" s="291"/>
      <c r="I665" s="291"/>
      <c r="J665" s="291"/>
      <c r="K665" s="291"/>
      <c r="L665" s="291"/>
      <c r="M665" s="266"/>
      <c r="N665" s="266"/>
    </row>
    <row r="666" spans="1:14" ht="13.2">
      <c r="A666" s="259"/>
      <c r="B666" s="291"/>
      <c r="C666" s="291"/>
      <c r="D666" s="291"/>
      <c r="E666" s="291"/>
      <c r="F666" s="291"/>
      <c r="G666" s="291"/>
      <c r="H666" s="291"/>
      <c r="I666" s="291"/>
      <c r="J666" s="291"/>
      <c r="K666" s="291"/>
      <c r="L666" s="291"/>
      <c r="M666" s="266"/>
      <c r="N666" s="266"/>
    </row>
    <row r="667" spans="1:14" ht="13.2">
      <c r="A667" s="259"/>
      <c r="B667" s="291"/>
      <c r="C667" s="291"/>
      <c r="D667" s="291"/>
      <c r="E667" s="291"/>
      <c r="F667" s="291"/>
      <c r="G667" s="291"/>
      <c r="H667" s="291"/>
      <c r="I667" s="291"/>
      <c r="J667" s="291"/>
      <c r="K667" s="291"/>
      <c r="L667" s="291"/>
      <c r="M667" s="266"/>
      <c r="N667" s="266"/>
    </row>
    <row r="668" spans="1:14" ht="13.2">
      <c r="A668" s="259"/>
      <c r="B668" s="291"/>
      <c r="C668" s="291"/>
      <c r="D668" s="291"/>
      <c r="E668" s="291"/>
      <c r="F668" s="291"/>
      <c r="G668" s="291"/>
      <c r="H668" s="291"/>
      <c r="I668" s="291"/>
      <c r="J668" s="291"/>
      <c r="K668" s="291"/>
      <c r="L668" s="291"/>
      <c r="M668" s="266"/>
      <c r="N668" s="266"/>
    </row>
    <row r="669" spans="1:14" ht="13.2">
      <c r="A669" s="259"/>
      <c r="B669" s="291"/>
      <c r="C669" s="291"/>
      <c r="D669" s="291"/>
      <c r="E669" s="291"/>
      <c r="F669" s="291"/>
      <c r="G669" s="291"/>
      <c r="H669" s="291"/>
      <c r="I669" s="291"/>
      <c r="J669" s="291"/>
      <c r="K669" s="291"/>
      <c r="L669" s="291"/>
      <c r="M669" s="266"/>
      <c r="N669" s="266"/>
    </row>
    <row r="670" spans="1:14" ht="13.2">
      <c r="A670" s="259"/>
      <c r="B670" s="291"/>
      <c r="C670" s="291"/>
      <c r="D670" s="291"/>
      <c r="E670" s="291"/>
      <c r="F670" s="291"/>
      <c r="G670" s="291"/>
      <c r="H670" s="291"/>
      <c r="I670" s="291"/>
      <c r="J670" s="291"/>
      <c r="K670" s="291"/>
      <c r="L670" s="291"/>
      <c r="M670" s="266"/>
      <c r="N670" s="266"/>
    </row>
    <row r="671" spans="1:14" ht="13.2">
      <c r="A671" s="259"/>
      <c r="B671" s="291"/>
      <c r="C671" s="291"/>
      <c r="D671" s="291"/>
      <c r="E671" s="291"/>
      <c r="F671" s="291"/>
      <c r="G671" s="291"/>
      <c r="H671" s="291"/>
      <c r="I671" s="291"/>
      <c r="J671" s="291"/>
      <c r="K671" s="291"/>
      <c r="L671" s="291"/>
      <c r="M671" s="266"/>
      <c r="N671" s="266"/>
    </row>
    <row r="672" spans="1:14" ht="13.2">
      <c r="A672" s="259"/>
      <c r="B672" s="291"/>
      <c r="C672" s="291"/>
      <c r="D672" s="291"/>
      <c r="E672" s="291"/>
      <c r="F672" s="291"/>
      <c r="G672" s="291"/>
      <c r="H672" s="291"/>
      <c r="I672" s="291"/>
      <c r="J672" s="291"/>
      <c r="K672" s="291"/>
      <c r="L672" s="291"/>
      <c r="M672" s="266"/>
      <c r="N672" s="266"/>
    </row>
    <row r="673" spans="1:14" ht="13.2">
      <c r="A673" s="259"/>
      <c r="B673" s="291"/>
      <c r="C673" s="291"/>
      <c r="D673" s="291"/>
      <c r="E673" s="291"/>
      <c r="F673" s="291"/>
      <c r="G673" s="291"/>
      <c r="H673" s="291"/>
      <c r="I673" s="291"/>
      <c r="J673" s="291"/>
      <c r="K673" s="291"/>
      <c r="L673" s="291"/>
      <c r="M673" s="266"/>
      <c r="N673" s="266"/>
    </row>
    <row r="674" spans="1:14" ht="13.2">
      <c r="A674" s="259"/>
      <c r="B674" s="291"/>
      <c r="C674" s="291"/>
      <c r="D674" s="291"/>
      <c r="E674" s="291"/>
      <c r="F674" s="291"/>
      <c r="G674" s="291"/>
      <c r="H674" s="291"/>
      <c r="I674" s="291"/>
      <c r="J674" s="291"/>
      <c r="K674" s="291"/>
      <c r="L674" s="291"/>
      <c r="M674" s="266"/>
      <c r="N674" s="266"/>
    </row>
    <row r="675" spans="1:14" ht="13.2">
      <c r="A675" s="259"/>
      <c r="B675" s="291"/>
      <c r="C675" s="291"/>
      <c r="D675" s="291"/>
      <c r="E675" s="291"/>
      <c r="F675" s="291"/>
      <c r="G675" s="291"/>
      <c r="H675" s="291"/>
      <c r="I675" s="291"/>
      <c r="J675" s="291"/>
      <c r="K675" s="291"/>
      <c r="L675" s="291"/>
      <c r="M675" s="266"/>
      <c r="N675" s="266"/>
    </row>
    <row r="676" spans="1:14" ht="13.2">
      <c r="A676" s="259"/>
      <c r="B676" s="291"/>
      <c r="C676" s="291"/>
      <c r="D676" s="291"/>
      <c r="E676" s="291"/>
      <c r="F676" s="291"/>
      <c r="G676" s="291"/>
      <c r="H676" s="291"/>
      <c r="I676" s="291"/>
      <c r="J676" s="291"/>
      <c r="K676" s="291"/>
      <c r="L676" s="291"/>
      <c r="M676" s="266"/>
      <c r="N676" s="266"/>
    </row>
    <row r="677" spans="1:14" ht="13.2">
      <c r="A677" s="259"/>
      <c r="B677" s="291"/>
      <c r="C677" s="291"/>
      <c r="D677" s="291"/>
      <c r="E677" s="291"/>
      <c r="F677" s="291"/>
      <c r="G677" s="291"/>
      <c r="H677" s="291"/>
      <c r="I677" s="291"/>
      <c r="J677" s="291"/>
      <c r="K677" s="291"/>
      <c r="L677" s="291"/>
      <c r="M677" s="266"/>
      <c r="N677" s="266"/>
    </row>
    <row r="678" spans="1:14" ht="13.2">
      <c r="A678" s="259"/>
      <c r="B678" s="291"/>
      <c r="C678" s="291"/>
      <c r="D678" s="291"/>
      <c r="E678" s="291"/>
      <c r="F678" s="291"/>
      <c r="G678" s="291"/>
      <c r="H678" s="291"/>
      <c r="I678" s="291"/>
      <c r="J678" s="291"/>
      <c r="K678" s="291"/>
      <c r="L678" s="291"/>
      <c r="M678" s="266"/>
      <c r="N678" s="266"/>
    </row>
    <row r="679" spans="1:14" ht="13.2">
      <c r="A679" s="259"/>
      <c r="B679" s="291"/>
      <c r="C679" s="291"/>
      <c r="D679" s="291"/>
      <c r="E679" s="291"/>
      <c r="F679" s="291"/>
      <c r="G679" s="291"/>
      <c r="H679" s="291"/>
      <c r="I679" s="291"/>
      <c r="J679" s="291"/>
      <c r="K679" s="291"/>
      <c r="L679" s="291"/>
      <c r="M679" s="266"/>
      <c r="N679" s="266"/>
    </row>
    <row r="680" spans="1:14" ht="13.2">
      <c r="A680" s="259"/>
      <c r="B680" s="291"/>
      <c r="C680" s="291"/>
      <c r="D680" s="291"/>
      <c r="E680" s="291"/>
      <c r="F680" s="291"/>
      <c r="G680" s="291"/>
      <c r="H680" s="291"/>
      <c r="I680" s="291"/>
      <c r="J680" s="291"/>
      <c r="K680" s="291"/>
      <c r="L680" s="291"/>
      <c r="M680" s="266"/>
      <c r="N680" s="266"/>
    </row>
    <row r="681" spans="1:14" ht="13.2">
      <c r="A681" s="259"/>
      <c r="B681" s="291"/>
      <c r="C681" s="291"/>
      <c r="D681" s="291"/>
      <c r="E681" s="291"/>
      <c r="F681" s="291"/>
      <c r="G681" s="291"/>
      <c r="H681" s="291"/>
      <c r="I681" s="291"/>
      <c r="J681" s="291"/>
      <c r="K681" s="291"/>
      <c r="L681" s="291"/>
      <c r="M681" s="266"/>
      <c r="N681" s="266"/>
    </row>
    <row r="682" spans="1:14" ht="13.2">
      <c r="A682" s="259"/>
      <c r="B682" s="291"/>
      <c r="C682" s="291"/>
      <c r="D682" s="291"/>
      <c r="E682" s="291"/>
      <c r="F682" s="291"/>
      <c r="G682" s="291"/>
      <c r="H682" s="291"/>
      <c r="I682" s="291"/>
      <c r="J682" s="291"/>
      <c r="K682" s="291"/>
      <c r="L682" s="291"/>
      <c r="M682" s="266"/>
      <c r="N682" s="266"/>
    </row>
    <row r="683" spans="1:14" ht="13.2">
      <c r="A683" s="259"/>
      <c r="B683" s="291"/>
      <c r="C683" s="291"/>
      <c r="D683" s="291"/>
      <c r="E683" s="291"/>
      <c r="F683" s="291"/>
      <c r="G683" s="291"/>
      <c r="H683" s="291"/>
      <c r="I683" s="291"/>
      <c r="J683" s="291"/>
      <c r="K683" s="291"/>
      <c r="L683" s="291"/>
      <c r="M683" s="266"/>
      <c r="N683" s="266"/>
    </row>
    <row r="684" spans="1:14" ht="13.2">
      <c r="A684" s="259"/>
      <c r="B684" s="291"/>
      <c r="C684" s="291"/>
      <c r="D684" s="291"/>
      <c r="E684" s="291"/>
      <c r="F684" s="291"/>
      <c r="G684" s="291"/>
      <c r="H684" s="291"/>
      <c r="I684" s="291"/>
      <c r="J684" s="291"/>
      <c r="K684" s="291"/>
      <c r="L684" s="291"/>
      <c r="M684" s="266"/>
      <c r="N684" s="266"/>
    </row>
    <row r="685" spans="1:14" ht="13.2">
      <c r="A685" s="259"/>
      <c r="B685" s="291"/>
      <c r="C685" s="291"/>
      <c r="D685" s="291"/>
      <c r="E685" s="291"/>
      <c r="F685" s="291"/>
      <c r="G685" s="291"/>
      <c r="H685" s="291"/>
      <c r="I685" s="291"/>
      <c r="J685" s="291"/>
      <c r="K685" s="291"/>
      <c r="L685" s="291"/>
      <c r="M685" s="266"/>
      <c r="N685" s="266"/>
    </row>
    <row r="686" spans="1:14" ht="13.2">
      <c r="A686" s="259"/>
      <c r="B686" s="291"/>
      <c r="C686" s="291"/>
      <c r="D686" s="291"/>
      <c r="E686" s="291"/>
      <c r="F686" s="291"/>
      <c r="G686" s="291"/>
      <c r="H686" s="291"/>
      <c r="I686" s="291"/>
      <c r="J686" s="291"/>
      <c r="K686" s="291"/>
      <c r="L686" s="291"/>
      <c r="M686" s="266"/>
      <c r="N686" s="266"/>
    </row>
    <row r="687" spans="1:14" ht="13.2">
      <c r="A687" s="259"/>
      <c r="B687" s="291"/>
      <c r="C687" s="291"/>
      <c r="D687" s="291"/>
      <c r="E687" s="291"/>
      <c r="F687" s="291"/>
      <c r="G687" s="291"/>
      <c r="H687" s="291"/>
      <c r="I687" s="291"/>
      <c r="J687" s="291"/>
      <c r="K687" s="291"/>
      <c r="L687" s="291"/>
      <c r="M687" s="266"/>
      <c r="N687" s="266"/>
    </row>
    <row r="688" spans="1:14" ht="13.2">
      <c r="A688" s="259"/>
      <c r="B688" s="291"/>
      <c r="C688" s="291"/>
      <c r="D688" s="291"/>
      <c r="E688" s="291"/>
      <c r="F688" s="291"/>
      <c r="G688" s="291"/>
      <c r="H688" s="291"/>
      <c r="I688" s="291"/>
      <c r="J688" s="291"/>
      <c r="K688" s="291"/>
      <c r="L688" s="291"/>
      <c r="M688" s="266"/>
      <c r="N688" s="266"/>
    </row>
    <row r="689" spans="1:14" ht="13.2">
      <c r="A689" s="259"/>
      <c r="B689" s="291"/>
      <c r="C689" s="291"/>
      <c r="D689" s="291"/>
      <c r="E689" s="291"/>
      <c r="F689" s="291"/>
      <c r="G689" s="291"/>
      <c r="H689" s="291"/>
      <c r="I689" s="291"/>
      <c r="J689" s="291"/>
      <c r="K689" s="291"/>
      <c r="L689" s="291"/>
      <c r="M689" s="266"/>
      <c r="N689" s="266"/>
    </row>
    <row r="690" spans="1:14" ht="13.2">
      <c r="A690" s="259"/>
      <c r="B690" s="291"/>
      <c r="C690" s="291"/>
      <c r="D690" s="291"/>
      <c r="E690" s="291"/>
      <c r="F690" s="291"/>
      <c r="G690" s="291"/>
      <c r="H690" s="291"/>
      <c r="I690" s="291"/>
      <c r="J690" s="291"/>
      <c r="K690" s="291"/>
      <c r="L690" s="291"/>
      <c r="M690" s="266"/>
      <c r="N690" s="266"/>
    </row>
    <row r="691" spans="1:14" ht="13.2">
      <c r="A691" s="259"/>
      <c r="B691" s="291"/>
      <c r="C691" s="291"/>
      <c r="D691" s="291"/>
      <c r="E691" s="291"/>
      <c r="F691" s="291"/>
      <c r="G691" s="291"/>
      <c r="H691" s="291"/>
      <c r="I691" s="291"/>
      <c r="J691" s="291"/>
      <c r="K691" s="291"/>
      <c r="L691" s="291"/>
      <c r="M691" s="266"/>
      <c r="N691" s="266"/>
    </row>
    <row r="692" spans="1:14" ht="13.2">
      <c r="A692" s="259"/>
      <c r="B692" s="291"/>
      <c r="C692" s="291"/>
      <c r="D692" s="291"/>
      <c r="E692" s="291"/>
      <c r="F692" s="291"/>
      <c r="G692" s="291"/>
      <c r="H692" s="291"/>
      <c r="I692" s="291"/>
      <c r="J692" s="291"/>
      <c r="K692" s="291"/>
      <c r="L692" s="291"/>
      <c r="M692" s="266"/>
      <c r="N692" s="266"/>
    </row>
    <row r="693" spans="1:14" ht="13.2">
      <c r="A693" s="259"/>
      <c r="B693" s="291"/>
      <c r="C693" s="291"/>
      <c r="D693" s="291"/>
      <c r="E693" s="291"/>
      <c r="F693" s="291"/>
      <c r="G693" s="291"/>
      <c r="H693" s="291"/>
      <c r="I693" s="291"/>
      <c r="J693" s="291"/>
      <c r="K693" s="291"/>
      <c r="L693" s="291"/>
      <c r="M693" s="266"/>
      <c r="N693" s="266"/>
    </row>
    <row r="694" spans="1:14" ht="13.2">
      <c r="A694" s="259"/>
      <c r="B694" s="291"/>
      <c r="C694" s="291"/>
      <c r="D694" s="291"/>
      <c r="E694" s="291"/>
      <c r="F694" s="291"/>
      <c r="G694" s="291"/>
      <c r="H694" s="291"/>
      <c r="I694" s="291"/>
      <c r="J694" s="291"/>
      <c r="K694" s="291"/>
      <c r="L694" s="291"/>
      <c r="M694" s="266"/>
      <c r="N694" s="266"/>
    </row>
    <row r="695" spans="1:14" ht="13.2">
      <c r="A695" s="259"/>
      <c r="B695" s="291"/>
      <c r="C695" s="291"/>
      <c r="D695" s="291"/>
      <c r="E695" s="291"/>
      <c r="F695" s="291"/>
      <c r="G695" s="291"/>
      <c r="H695" s="291"/>
      <c r="I695" s="291"/>
      <c r="J695" s="291"/>
      <c r="K695" s="291"/>
      <c r="L695" s="291"/>
      <c r="M695" s="266"/>
      <c r="N695" s="266"/>
    </row>
    <row r="696" spans="1:14" ht="13.2">
      <c r="A696" s="259"/>
      <c r="B696" s="291"/>
      <c r="C696" s="291"/>
      <c r="D696" s="291"/>
      <c r="E696" s="291"/>
      <c r="F696" s="291"/>
      <c r="G696" s="291"/>
      <c r="H696" s="291"/>
      <c r="I696" s="291"/>
      <c r="J696" s="291"/>
      <c r="K696" s="291"/>
      <c r="L696" s="291"/>
      <c r="M696" s="266"/>
      <c r="N696" s="266"/>
    </row>
    <row r="697" spans="1:14" ht="13.2">
      <c r="A697" s="259"/>
      <c r="B697" s="291"/>
      <c r="C697" s="291"/>
      <c r="D697" s="291"/>
      <c r="E697" s="291"/>
      <c r="F697" s="291"/>
      <c r="G697" s="291"/>
      <c r="H697" s="291"/>
      <c r="I697" s="291"/>
      <c r="J697" s="291"/>
      <c r="K697" s="291"/>
      <c r="L697" s="291"/>
      <c r="M697" s="266"/>
      <c r="N697" s="266"/>
    </row>
    <row r="698" spans="1:14" ht="13.2">
      <c r="A698" s="259"/>
      <c r="B698" s="291"/>
      <c r="C698" s="291"/>
      <c r="D698" s="291"/>
      <c r="E698" s="291"/>
      <c r="F698" s="291"/>
      <c r="G698" s="291"/>
      <c r="H698" s="291"/>
      <c r="I698" s="291"/>
      <c r="J698" s="291"/>
      <c r="K698" s="291"/>
      <c r="L698" s="291"/>
      <c r="M698" s="266"/>
      <c r="N698" s="266"/>
    </row>
    <row r="699" spans="1:14" ht="13.2">
      <c r="A699" s="259"/>
      <c r="B699" s="291"/>
      <c r="C699" s="291"/>
      <c r="D699" s="291"/>
      <c r="E699" s="291"/>
      <c r="F699" s="291"/>
      <c r="G699" s="291"/>
      <c r="H699" s="291"/>
      <c r="I699" s="291"/>
      <c r="J699" s="291"/>
      <c r="K699" s="291"/>
      <c r="L699" s="291"/>
      <c r="M699" s="266"/>
      <c r="N699" s="266"/>
    </row>
    <row r="700" spans="1:14" ht="13.2">
      <c r="A700" s="259"/>
      <c r="B700" s="291"/>
      <c r="C700" s="291"/>
      <c r="D700" s="291"/>
      <c r="E700" s="291"/>
      <c r="F700" s="291"/>
      <c r="G700" s="291"/>
      <c r="H700" s="291"/>
      <c r="I700" s="291"/>
      <c r="J700" s="291"/>
      <c r="K700" s="291"/>
      <c r="L700" s="291"/>
      <c r="M700" s="266"/>
      <c r="N700" s="266"/>
    </row>
    <row r="701" spans="1:14" ht="13.2">
      <c r="A701" s="259"/>
      <c r="B701" s="291"/>
      <c r="C701" s="291"/>
      <c r="D701" s="291"/>
      <c r="E701" s="291"/>
      <c r="F701" s="291"/>
      <c r="G701" s="291"/>
      <c r="H701" s="291"/>
      <c r="I701" s="291"/>
      <c r="J701" s="291"/>
      <c r="K701" s="291"/>
      <c r="L701" s="291"/>
      <c r="M701" s="266"/>
      <c r="N701" s="266"/>
    </row>
    <row r="702" spans="1:14" ht="13.2">
      <c r="A702" s="259"/>
      <c r="B702" s="291"/>
      <c r="C702" s="291"/>
      <c r="D702" s="291"/>
      <c r="E702" s="291"/>
      <c r="F702" s="291"/>
      <c r="G702" s="291"/>
      <c r="H702" s="291"/>
      <c r="I702" s="291"/>
      <c r="J702" s="291"/>
      <c r="K702" s="291"/>
      <c r="L702" s="291"/>
      <c r="M702" s="266"/>
      <c r="N702" s="266"/>
    </row>
    <row r="703" spans="1:14" ht="13.2">
      <c r="A703" s="259"/>
      <c r="B703" s="291"/>
      <c r="C703" s="291"/>
      <c r="D703" s="291"/>
      <c r="E703" s="291"/>
      <c r="F703" s="291"/>
      <c r="G703" s="291"/>
      <c r="H703" s="291"/>
      <c r="I703" s="291"/>
      <c r="J703" s="291"/>
      <c r="K703" s="291"/>
      <c r="L703" s="291"/>
      <c r="M703" s="266"/>
      <c r="N703" s="266"/>
    </row>
    <row r="704" spans="1:14" ht="13.2">
      <c r="A704" s="259"/>
      <c r="B704" s="291"/>
      <c r="C704" s="291"/>
      <c r="D704" s="291"/>
      <c r="E704" s="291"/>
      <c r="F704" s="291"/>
      <c r="G704" s="291"/>
      <c r="H704" s="291"/>
      <c r="I704" s="291"/>
      <c r="J704" s="291"/>
      <c r="K704" s="291"/>
      <c r="L704" s="291"/>
      <c r="M704" s="266"/>
      <c r="N704" s="266"/>
    </row>
    <row r="705" spans="1:14" ht="13.2">
      <c r="A705" s="259"/>
      <c r="B705" s="291"/>
      <c r="C705" s="291"/>
      <c r="D705" s="291"/>
      <c r="E705" s="291"/>
      <c r="F705" s="291"/>
      <c r="G705" s="291"/>
      <c r="H705" s="291"/>
      <c r="I705" s="291"/>
      <c r="J705" s="291"/>
      <c r="K705" s="291"/>
      <c r="L705" s="291"/>
      <c r="M705" s="266"/>
      <c r="N705" s="266"/>
    </row>
    <row r="706" spans="1:14" ht="13.2">
      <c r="A706" s="259"/>
      <c r="B706" s="291"/>
      <c r="C706" s="291"/>
      <c r="D706" s="291"/>
      <c r="E706" s="291"/>
      <c r="F706" s="291"/>
      <c r="G706" s="291"/>
      <c r="H706" s="291"/>
      <c r="I706" s="291"/>
      <c r="J706" s="291"/>
      <c r="K706" s="291"/>
      <c r="L706" s="291"/>
      <c r="M706" s="266"/>
      <c r="N706" s="266"/>
    </row>
    <row r="707" spans="1:14" ht="13.2">
      <c r="A707" s="259"/>
      <c r="B707" s="291"/>
      <c r="C707" s="291"/>
      <c r="D707" s="291"/>
      <c r="E707" s="291"/>
      <c r="F707" s="291"/>
      <c r="G707" s="291"/>
      <c r="H707" s="291"/>
      <c r="I707" s="291"/>
      <c r="J707" s="291"/>
      <c r="K707" s="291"/>
      <c r="L707" s="291"/>
      <c r="M707" s="266"/>
      <c r="N707" s="266"/>
    </row>
    <row r="708" spans="1:14" ht="13.2">
      <c r="A708" s="259"/>
      <c r="B708" s="291"/>
      <c r="C708" s="291"/>
      <c r="D708" s="291"/>
      <c r="E708" s="291"/>
      <c r="F708" s="291"/>
      <c r="G708" s="291"/>
      <c r="H708" s="291"/>
      <c r="I708" s="291"/>
      <c r="J708" s="291"/>
      <c r="K708" s="291"/>
      <c r="L708" s="291"/>
      <c r="M708" s="266"/>
      <c r="N708" s="266"/>
    </row>
    <row r="709" spans="1:14" ht="13.2">
      <c r="A709" s="259"/>
      <c r="B709" s="291"/>
      <c r="C709" s="291"/>
      <c r="D709" s="291"/>
      <c r="E709" s="291"/>
      <c r="F709" s="291"/>
      <c r="G709" s="291"/>
      <c r="H709" s="291"/>
      <c r="I709" s="291"/>
      <c r="J709" s="291"/>
      <c r="K709" s="291"/>
      <c r="L709" s="291"/>
      <c r="M709" s="266"/>
      <c r="N709" s="266"/>
    </row>
    <row r="710" spans="1:14" ht="13.2">
      <c r="A710" s="259"/>
      <c r="B710" s="291"/>
      <c r="C710" s="291"/>
      <c r="D710" s="291"/>
      <c r="E710" s="291"/>
      <c r="F710" s="291"/>
      <c r="G710" s="291"/>
      <c r="H710" s="291"/>
      <c r="I710" s="291"/>
      <c r="J710" s="291"/>
      <c r="K710" s="291"/>
      <c r="L710" s="291"/>
      <c r="M710" s="266"/>
      <c r="N710" s="266"/>
    </row>
    <row r="711" spans="1:14" ht="13.2">
      <c r="A711" s="259"/>
      <c r="B711" s="291"/>
      <c r="C711" s="291"/>
      <c r="D711" s="291"/>
      <c r="E711" s="291"/>
      <c r="F711" s="291"/>
      <c r="G711" s="291"/>
      <c r="H711" s="291"/>
      <c r="I711" s="291"/>
      <c r="J711" s="291"/>
      <c r="K711" s="291"/>
      <c r="L711" s="291"/>
      <c r="M711" s="266"/>
      <c r="N711" s="266"/>
    </row>
    <row r="712" spans="1:14" ht="13.2">
      <c r="A712" s="259"/>
      <c r="B712" s="291"/>
      <c r="C712" s="291"/>
      <c r="D712" s="291"/>
      <c r="E712" s="291"/>
      <c r="F712" s="291"/>
      <c r="G712" s="291"/>
      <c r="H712" s="291"/>
      <c r="I712" s="291"/>
      <c r="J712" s="291"/>
      <c r="K712" s="291"/>
      <c r="L712" s="291"/>
      <c r="M712" s="266"/>
      <c r="N712" s="266"/>
    </row>
    <row r="713" spans="1:14" ht="13.2">
      <c r="A713" s="259"/>
      <c r="B713" s="291"/>
      <c r="C713" s="291"/>
      <c r="D713" s="291"/>
      <c r="E713" s="291"/>
      <c r="F713" s="291"/>
      <c r="G713" s="291"/>
      <c r="H713" s="291"/>
      <c r="I713" s="291"/>
      <c r="J713" s="291"/>
      <c r="K713" s="291"/>
      <c r="L713" s="291"/>
      <c r="M713" s="266"/>
      <c r="N713" s="266"/>
    </row>
    <row r="714" spans="1:14" ht="13.2">
      <c r="A714" s="259"/>
      <c r="B714" s="291"/>
      <c r="C714" s="291"/>
      <c r="D714" s="291"/>
      <c r="E714" s="291"/>
      <c r="F714" s="291"/>
      <c r="G714" s="291"/>
      <c r="H714" s="291"/>
      <c r="I714" s="291"/>
      <c r="J714" s="291"/>
      <c r="K714" s="291"/>
      <c r="L714" s="291"/>
      <c r="M714" s="266"/>
      <c r="N714" s="266"/>
    </row>
    <row r="715" spans="1:14" ht="13.2">
      <c r="A715" s="259"/>
      <c r="B715" s="291"/>
      <c r="C715" s="291"/>
      <c r="D715" s="291"/>
      <c r="E715" s="291"/>
      <c r="F715" s="291"/>
      <c r="G715" s="291"/>
      <c r="H715" s="291"/>
      <c r="I715" s="291"/>
      <c r="J715" s="291"/>
      <c r="K715" s="291"/>
      <c r="L715" s="291"/>
      <c r="M715" s="266"/>
      <c r="N715" s="266"/>
    </row>
    <row r="716" spans="1:14" ht="13.2">
      <c r="A716" s="259"/>
      <c r="B716" s="291"/>
      <c r="C716" s="291"/>
      <c r="D716" s="291"/>
      <c r="E716" s="291"/>
      <c r="F716" s="291"/>
      <c r="G716" s="291"/>
      <c r="H716" s="291"/>
      <c r="I716" s="291"/>
      <c r="J716" s="291"/>
      <c r="K716" s="291"/>
      <c r="L716" s="291"/>
      <c r="M716" s="266"/>
      <c r="N716" s="266"/>
    </row>
    <row r="717" spans="1:14" ht="13.2">
      <c r="A717" s="259"/>
      <c r="B717" s="291"/>
      <c r="C717" s="291"/>
      <c r="D717" s="291"/>
      <c r="E717" s="291"/>
      <c r="F717" s="291"/>
      <c r="G717" s="291"/>
      <c r="H717" s="291"/>
      <c r="I717" s="291"/>
      <c r="J717" s="291"/>
      <c r="K717" s="291"/>
      <c r="L717" s="291"/>
      <c r="M717" s="266"/>
      <c r="N717" s="266"/>
    </row>
    <row r="718" spans="1:14" ht="13.2">
      <c r="A718" s="259"/>
      <c r="B718" s="291"/>
      <c r="C718" s="291"/>
      <c r="D718" s="291"/>
      <c r="E718" s="291"/>
      <c r="F718" s="291"/>
      <c r="G718" s="291"/>
      <c r="H718" s="291"/>
      <c r="I718" s="291"/>
      <c r="J718" s="291"/>
      <c r="K718" s="291"/>
      <c r="L718" s="291"/>
      <c r="M718" s="266"/>
      <c r="N718" s="266"/>
    </row>
    <row r="719" spans="1:14" ht="13.2">
      <c r="A719" s="259"/>
      <c r="B719" s="291"/>
      <c r="C719" s="291"/>
      <c r="D719" s="291"/>
      <c r="E719" s="291"/>
      <c r="F719" s="291"/>
      <c r="G719" s="291"/>
      <c r="H719" s="291"/>
      <c r="I719" s="291"/>
      <c r="J719" s="291"/>
      <c r="K719" s="291"/>
      <c r="L719" s="291"/>
      <c r="M719" s="266"/>
      <c r="N719" s="266"/>
    </row>
    <row r="720" spans="1:14" ht="13.2">
      <c r="A720" s="259"/>
      <c r="B720" s="291"/>
      <c r="C720" s="291"/>
      <c r="D720" s="291"/>
      <c r="E720" s="291"/>
      <c r="F720" s="291"/>
      <c r="G720" s="291"/>
      <c r="H720" s="291"/>
      <c r="I720" s="291"/>
      <c r="J720" s="291"/>
      <c r="K720" s="291"/>
      <c r="L720" s="291"/>
      <c r="M720" s="266"/>
      <c r="N720" s="266"/>
    </row>
    <row r="721" spans="1:14" ht="13.2">
      <c r="A721" s="259"/>
      <c r="B721" s="291"/>
      <c r="C721" s="291"/>
      <c r="D721" s="291"/>
      <c r="E721" s="291"/>
      <c r="F721" s="291"/>
      <c r="G721" s="291"/>
      <c r="H721" s="291"/>
      <c r="I721" s="291"/>
      <c r="J721" s="291"/>
      <c r="K721" s="291"/>
      <c r="L721" s="291"/>
      <c r="M721" s="266"/>
      <c r="N721" s="266"/>
    </row>
    <row r="722" spans="1:14" ht="13.2">
      <c r="A722" s="259"/>
      <c r="B722" s="291"/>
      <c r="C722" s="291"/>
      <c r="D722" s="291"/>
      <c r="E722" s="291"/>
      <c r="F722" s="291"/>
      <c r="G722" s="291"/>
      <c r="H722" s="291"/>
      <c r="I722" s="291"/>
      <c r="J722" s="291"/>
      <c r="K722" s="291"/>
      <c r="L722" s="291"/>
      <c r="M722" s="266"/>
      <c r="N722" s="266"/>
    </row>
    <row r="723" spans="1:14" ht="13.2">
      <c r="A723" s="259"/>
      <c r="B723" s="291"/>
      <c r="C723" s="291"/>
      <c r="D723" s="291"/>
      <c r="E723" s="291"/>
      <c r="F723" s="291"/>
      <c r="G723" s="291"/>
      <c r="H723" s="291"/>
      <c r="I723" s="291"/>
      <c r="J723" s="291"/>
      <c r="K723" s="291"/>
      <c r="L723" s="291"/>
      <c r="M723" s="266"/>
      <c r="N723" s="266"/>
    </row>
    <row r="724" spans="1:14" ht="13.2">
      <c r="A724" s="259"/>
      <c r="B724" s="291"/>
      <c r="C724" s="291"/>
      <c r="D724" s="291"/>
      <c r="E724" s="291"/>
      <c r="F724" s="291"/>
      <c r="G724" s="291"/>
      <c r="H724" s="291"/>
      <c r="I724" s="291"/>
      <c r="J724" s="291"/>
      <c r="K724" s="291"/>
      <c r="L724" s="291"/>
      <c r="M724" s="266"/>
      <c r="N724" s="266"/>
    </row>
    <row r="725" spans="1:14" ht="13.2">
      <c r="A725" s="259"/>
      <c r="B725" s="291"/>
      <c r="C725" s="291"/>
      <c r="D725" s="291"/>
      <c r="E725" s="291"/>
      <c r="F725" s="291"/>
      <c r="G725" s="291"/>
      <c r="H725" s="291"/>
      <c r="I725" s="291"/>
      <c r="J725" s="291"/>
      <c r="K725" s="291"/>
      <c r="L725" s="291"/>
      <c r="M725" s="266"/>
      <c r="N725" s="266"/>
    </row>
    <row r="726" spans="1:14" ht="13.2">
      <c r="A726" s="259"/>
      <c r="B726" s="291"/>
      <c r="C726" s="291"/>
      <c r="D726" s="291"/>
      <c r="E726" s="291"/>
      <c r="F726" s="291"/>
      <c r="G726" s="291"/>
      <c r="H726" s="291"/>
      <c r="I726" s="291"/>
      <c r="J726" s="291"/>
      <c r="K726" s="291"/>
      <c r="L726" s="291"/>
      <c r="M726" s="266"/>
      <c r="N726" s="266"/>
    </row>
    <row r="727" spans="1:14" ht="13.2">
      <c r="A727" s="259"/>
      <c r="B727" s="291"/>
      <c r="C727" s="291"/>
      <c r="D727" s="291"/>
      <c r="E727" s="291"/>
      <c r="F727" s="291"/>
      <c r="G727" s="291"/>
      <c r="H727" s="291"/>
      <c r="I727" s="291"/>
      <c r="J727" s="291"/>
      <c r="K727" s="291"/>
      <c r="L727" s="291"/>
      <c r="M727" s="266"/>
      <c r="N727" s="266"/>
    </row>
    <row r="728" spans="1:14" ht="13.2">
      <c r="A728" s="259"/>
      <c r="B728" s="291"/>
      <c r="C728" s="291"/>
      <c r="D728" s="291"/>
      <c r="E728" s="291"/>
      <c r="F728" s="291"/>
      <c r="G728" s="291"/>
      <c r="H728" s="291"/>
      <c r="I728" s="291"/>
      <c r="J728" s="291"/>
      <c r="K728" s="291"/>
      <c r="L728" s="291"/>
      <c r="M728" s="266"/>
      <c r="N728" s="266"/>
    </row>
    <row r="729" spans="1:14" ht="13.2">
      <c r="A729" s="259"/>
      <c r="B729" s="291"/>
      <c r="C729" s="291"/>
      <c r="D729" s="291"/>
      <c r="E729" s="291"/>
      <c r="F729" s="291"/>
      <c r="G729" s="291"/>
      <c r="H729" s="291"/>
      <c r="I729" s="291"/>
      <c r="J729" s="291"/>
      <c r="K729" s="291"/>
      <c r="L729" s="291"/>
      <c r="M729" s="266"/>
      <c r="N729" s="266"/>
    </row>
    <row r="730" spans="1:14" ht="13.2">
      <c r="A730" s="259"/>
      <c r="B730" s="291"/>
      <c r="C730" s="291"/>
      <c r="D730" s="291"/>
      <c r="E730" s="291"/>
      <c r="F730" s="291"/>
      <c r="G730" s="291"/>
      <c r="H730" s="291"/>
      <c r="I730" s="291"/>
      <c r="J730" s="291"/>
      <c r="K730" s="291"/>
      <c r="L730" s="291"/>
      <c r="M730" s="266"/>
      <c r="N730" s="266"/>
    </row>
    <row r="731" spans="1:14" ht="13.2">
      <c r="A731" s="259"/>
      <c r="B731" s="291"/>
      <c r="C731" s="291"/>
      <c r="D731" s="291"/>
      <c r="E731" s="291"/>
      <c r="F731" s="291"/>
      <c r="G731" s="291"/>
      <c r="H731" s="291"/>
      <c r="I731" s="291"/>
      <c r="J731" s="291"/>
      <c r="K731" s="291"/>
      <c r="L731" s="291"/>
      <c r="M731" s="266"/>
      <c r="N731" s="266"/>
    </row>
    <row r="732" spans="1:14" ht="13.2">
      <c r="A732" s="259"/>
      <c r="B732" s="291"/>
      <c r="C732" s="291"/>
      <c r="D732" s="291"/>
      <c r="E732" s="291"/>
      <c r="F732" s="291"/>
      <c r="G732" s="291"/>
      <c r="H732" s="291"/>
      <c r="I732" s="291"/>
      <c r="J732" s="291"/>
      <c r="K732" s="291"/>
      <c r="L732" s="291"/>
      <c r="M732" s="266"/>
      <c r="N732" s="266"/>
    </row>
    <row r="733" spans="1:14" ht="13.2">
      <c r="A733" s="259"/>
      <c r="B733" s="291"/>
      <c r="C733" s="291"/>
      <c r="D733" s="291"/>
      <c r="E733" s="291"/>
      <c r="F733" s="291"/>
      <c r="G733" s="291"/>
      <c r="H733" s="291"/>
      <c r="I733" s="291"/>
      <c r="J733" s="291"/>
      <c r="K733" s="291"/>
      <c r="L733" s="291"/>
      <c r="M733" s="266"/>
      <c r="N733" s="266"/>
    </row>
    <row r="734" spans="1:14" ht="13.2">
      <c r="A734" s="259"/>
      <c r="B734" s="291"/>
      <c r="C734" s="291"/>
      <c r="D734" s="291"/>
      <c r="E734" s="291"/>
      <c r="F734" s="291"/>
      <c r="G734" s="291"/>
      <c r="H734" s="291"/>
      <c r="I734" s="291"/>
      <c r="J734" s="291"/>
      <c r="K734" s="291"/>
      <c r="L734" s="291"/>
      <c r="M734" s="266"/>
      <c r="N734" s="266"/>
    </row>
    <row r="735" spans="1:14" ht="13.2">
      <c r="A735" s="259"/>
      <c r="B735" s="291"/>
      <c r="C735" s="291"/>
      <c r="D735" s="291"/>
      <c r="E735" s="291"/>
      <c r="F735" s="291"/>
      <c r="G735" s="291"/>
      <c r="H735" s="291"/>
      <c r="I735" s="291"/>
      <c r="J735" s="291"/>
      <c r="K735" s="291"/>
      <c r="L735" s="291"/>
      <c r="M735" s="266"/>
      <c r="N735" s="266"/>
    </row>
    <row r="736" spans="1:14" ht="13.2">
      <c r="A736" s="259"/>
      <c r="B736" s="291"/>
      <c r="C736" s="291"/>
      <c r="D736" s="291"/>
      <c r="E736" s="291"/>
      <c r="F736" s="291"/>
      <c r="G736" s="291"/>
      <c r="H736" s="291"/>
      <c r="I736" s="291"/>
      <c r="J736" s="291"/>
      <c r="K736" s="291"/>
      <c r="L736" s="291"/>
      <c r="M736" s="266"/>
      <c r="N736" s="266"/>
    </row>
    <row r="737" spans="1:14" ht="13.2">
      <c r="A737" s="259"/>
      <c r="B737" s="291"/>
      <c r="C737" s="291"/>
      <c r="D737" s="291"/>
      <c r="E737" s="291"/>
      <c r="F737" s="291"/>
      <c r="G737" s="291"/>
      <c r="H737" s="291"/>
      <c r="I737" s="291"/>
      <c r="J737" s="291"/>
      <c r="K737" s="291"/>
      <c r="L737" s="291"/>
      <c r="M737" s="266"/>
      <c r="N737" s="266"/>
    </row>
    <row r="738" spans="1:14" ht="13.2">
      <c r="A738" s="259"/>
      <c r="B738" s="291"/>
      <c r="C738" s="291"/>
      <c r="D738" s="291"/>
      <c r="E738" s="291"/>
      <c r="F738" s="291"/>
      <c r="G738" s="291"/>
      <c r="H738" s="291"/>
      <c r="I738" s="291"/>
      <c r="J738" s="291"/>
      <c r="K738" s="291"/>
      <c r="L738" s="291"/>
      <c r="M738" s="266"/>
      <c r="N738" s="266"/>
    </row>
    <row r="739" spans="1:14" ht="13.2">
      <c r="A739" s="259"/>
      <c r="B739" s="291"/>
      <c r="C739" s="291"/>
      <c r="D739" s="291"/>
      <c r="E739" s="291"/>
      <c r="F739" s="291"/>
      <c r="G739" s="291"/>
      <c r="H739" s="291"/>
      <c r="I739" s="291"/>
      <c r="J739" s="291"/>
      <c r="K739" s="291"/>
      <c r="L739" s="291"/>
      <c r="M739" s="266"/>
      <c r="N739" s="266"/>
    </row>
    <row r="740" spans="1:14" ht="13.2">
      <c r="A740" s="259"/>
      <c r="B740" s="291"/>
      <c r="C740" s="291"/>
      <c r="D740" s="291"/>
      <c r="E740" s="291"/>
      <c r="F740" s="291"/>
      <c r="G740" s="291"/>
      <c r="H740" s="291"/>
      <c r="I740" s="291"/>
      <c r="J740" s="291"/>
      <c r="K740" s="291"/>
      <c r="L740" s="291"/>
      <c r="M740" s="266"/>
      <c r="N740" s="266"/>
    </row>
    <row r="741" spans="1:14" ht="13.2">
      <c r="A741" s="259"/>
      <c r="B741" s="291"/>
      <c r="C741" s="291"/>
      <c r="D741" s="291"/>
      <c r="E741" s="291"/>
      <c r="F741" s="291"/>
      <c r="G741" s="291"/>
      <c r="H741" s="291"/>
      <c r="I741" s="291"/>
      <c r="J741" s="291"/>
      <c r="K741" s="291"/>
      <c r="L741" s="291"/>
      <c r="M741" s="266"/>
      <c r="N741" s="266"/>
    </row>
    <row r="742" spans="1:14" ht="13.2">
      <c r="A742" s="259"/>
      <c r="B742" s="291"/>
      <c r="C742" s="291"/>
      <c r="D742" s="291"/>
      <c r="E742" s="291"/>
      <c r="F742" s="291"/>
      <c r="G742" s="291"/>
      <c r="H742" s="291"/>
      <c r="I742" s="291"/>
      <c r="J742" s="291"/>
      <c r="K742" s="291"/>
      <c r="L742" s="291"/>
      <c r="M742" s="266"/>
      <c r="N742" s="266"/>
    </row>
    <row r="743" spans="1:14" ht="13.2">
      <c r="A743" s="259"/>
      <c r="B743" s="291"/>
      <c r="C743" s="291"/>
      <c r="D743" s="291"/>
      <c r="E743" s="291"/>
      <c r="F743" s="291"/>
      <c r="G743" s="291"/>
      <c r="H743" s="291"/>
      <c r="I743" s="291"/>
      <c r="J743" s="291"/>
      <c r="K743" s="291"/>
      <c r="L743" s="291"/>
      <c r="M743" s="266"/>
      <c r="N743" s="266"/>
    </row>
    <row r="744" spans="1:14" ht="13.2">
      <c r="A744" s="259"/>
      <c r="B744" s="291"/>
      <c r="C744" s="291"/>
      <c r="D744" s="291"/>
      <c r="E744" s="291"/>
      <c r="F744" s="291"/>
      <c r="G744" s="291"/>
      <c r="H744" s="291"/>
      <c r="I744" s="291"/>
      <c r="J744" s="291"/>
      <c r="K744" s="291"/>
      <c r="L744" s="291"/>
      <c r="M744" s="266"/>
      <c r="N744" s="266"/>
    </row>
    <row r="745" spans="1:14" ht="13.2">
      <c r="A745" s="259"/>
      <c r="B745" s="291"/>
      <c r="C745" s="291"/>
      <c r="D745" s="291"/>
      <c r="E745" s="291"/>
      <c r="F745" s="291"/>
      <c r="G745" s="291"/>
      <c r="H745" s="291"/>
      <c r="I745" s="291"/>
      <c r="J745" s="291"/>
      <c r="K745" s="291"/>
      <c r="L745" s="291"/>
      <c r="M745" s="266"/>
      <c r="N745" s="266"/>
    </row>
    <row r="746" spans="1:14" ht="13.2">
      <c r="A746" s="259"/>
      <c r="B746" s="291"/>
      <c r="C746" s="291"/>
      <c r="D746" s="291"/>
      <c r="E746" s="291"/>
      <c r="F746" s="291"/>
      <c r="G746" s="291"/>
      <c r="H746" s="291"/>
      <c r="I746" s="291"/>
      <c r="J746" s="291"/>
      <c r="K746" s="291"/>
      <c r="L746" s="291"/>
      <c r="M746" s="266"/>
      <c r="N746" s="266"/>
    </row>
    <row r="747" spans="1:14" ht="13.2">
      <c r="A747" s="259"/>
      <c r="B747" s="291"/>
      <c r="C747" s="291"/>
      <c r="D747" s="291"/>
      <c r="E747" s="291"/>
      <c r="F747" s="291"/>
      <c r="G747" s="291"/>
      <c r="H747" s="291"/>
      <c r="I747" s="291"/>
      <c r="J747" s="291"/>
      <c r="K747" s="291"/>
      <c r="L747" s="291"/>
      <c r="M747" s="266"/>
      <c r="N747" s="266"/>
    </row>
    <row r="748" spans="1:14" ht="13.2">
      <c r="A748" s="259"/>
      <c r="B748" s="291"/>
      <c r="C748" s="291"/>
      <c r="D748" s="291"/>
      <c r="E748" s="291"/>
      <c r="F748" s="291"/>
      <c r="G748" s="291"/>
      <c r="H748" s="291"/>
      <c r="I748" s="291"/>
      <c r="J748" s="291"/>
      <c r="K748" s="291"/>
      <c r="L748" s="291"/>
      <c r="M748" s="266"/>
      <c r="N748" s="266"/>
    </row>
    <row r="749" spans="1:14" ht="13.2">
      <c r="A749" s="259"/>
      <c r="B749" s="291"/>
      <c r="C749" s="291"/>
      <c r="D749" s="291"/>
      <c r="E749" s="291"/>
      <c r="F749" s="291"/>
      <c r="G749" s="291"/>
      <c r="H749" s="291"/>
      <c r="I749" s="291"/>
      <c r="J749" s="291"/>
      <c r="K749" s="291"/>
      <c r="L749" s="291"/>
      <c r="M749" s="266"/>
      <c r="N749" s="266"/>
    </row>
    <row r="750" spans="1:14" ht="13.2">
      <c r="A750" s="259"/>
      <c r="B750" s="291"/>
      <c r="C750" s="291"/>
      <c r="D750" s="291"/>
      <c r="E750" s="291"/>
      <c r="F750" s="291"/>
      <c r="G750" s="291"/>
      <c r="H750" s="291"/>
      <c r="I750" s="291"/>
      <c r="J750" s="291"/>
      <c r="K750" s="291"/>
      <c r="L750" s="291"/>
      <c r="M750" s="266"/>
      <c r="N750" s="266"/>
    </row>
    <row r="751" spans="1:14" ht="13.2">
      <c r="A751" s="259"/>
      <c r="B751" s="291"/>
      <c r="C751" s="291"/>
      <c r="D751" s="291"/>
      <c r="E751" s="291"/>
      <c r="F751" s="291"/>
      <c r="G751" s="291"/>
      <c r="H751" s="291"/>
      <c r="I751" s="291"/>
      <c r="J751" s="291"/>
      <c r="K751" s="291"/>
      <c r="L751" s="291"/>
      <c r="M751" s="266"/>
      <c r="N751" s="266"/>
    </row>
    <row r="752" spans="1:14" ht="13.2">
      <c r="A752" s="259"/>
      <c r="B752" s="291"/>
      <c r="C752" s="291"/>
      <c r="D752" s="291"/>
      <c r="E752" s="291"/>
      <c r="F752" s="291"/>
      <c r="G752" s="291"/>
      <c r="H752" s="291"/>
      <c r="I752" s="291"/>
      <c r="J752" s="291"/>
      <c r="K752" s="291"/>
      <c r="L752" s="291"/>
      <c r="M752" s="266"/>
      <c r="N752" s="266"/>
    </row>
    <row r="753" spans="1:14" ht="13.2">
      <c r="A753" s="259"/>
      <c r="B753" s="291"/>
      <c r="C753" s="291"/>
      <c r="D753" s="291"/>
      <c r="E753" s="291"/>
      <c r="F753" s="291"/>
      <c r="G753" s="291"/>
      <c r="H753" s="291"/>
      <c r="I753" s="291"/>
      <c r="J753" s="291"/>
      <c r="K753" s="291"/>
      <c r="L753" s="291"/>
      <c r="M753" s="266"/>
      <c r="N753" s="266"/>
    </row>
    <row r="754" spans="1:14" ht="13.2">
      <c r="A754" s="259"/>
      <c r="B754" s="291"/>
      <c r="C754" s="291"/>
      <c r="D754" s="291"/>
      <c r="E754" s="291"/>
      <c r="F754" s="291"/>
      <c r="G754" s="291"/>
      <c r="H754" s="291"/>
      <c r="I754" s="291"/>
      <c r="J754" s="291"/>
      <c r="K754" s="291"/>
      <c r="L754" s="291"/>
      <c r="M754" s="266"/>
      <c r="N754" s="266"/>
    </row>
    <row r="755" spans="1:14" ht="13.2">
      <c r="A755" s="259"/>
      <c r="B755" s="291"/>
      <c r="C755" s="291"/>
      <c r="D755" s="291"/>
      <c r="E755" s="291"/>
      <c r="F755" s="291"/>
      <c r="G755" s="291"/>
      <c r="H755" s="291"/>
      <c r="I755" s="291"/>
      <c r="J755" s="291"/>
      <c r="K755" s="291"/>
      <c r="L755" s="291"/>
      <c r="M755" s="266"/>
      <c r="N755" s="266"/>
    </row>
    <row r="756" spans="1:14" ht="13.2">
      <c r="A756" s="259"/>
      <c r="B756" s="291"/>
      <c r="C756" s="291"/>
      <c r="D756" s="291"/>
      <c r="E756" s="291"/>
      <c r="F756" s="291"/>
      <c r="G756" s="291"/>
      <c r="H756" s="291"/>
      <c r="I756" s="291"/>
      <c r="J756" s="291"/>
      <c r="K756" s="291"/>
      <c r="L756" s="291"/>
      <c r="M756" s="266"/>
      <c r="N756" s="266"/>
    </row>
    <row r="757" spans="1:14" ht="13.2">
      <c r="A757" s="259"/>
      <c r="B757" s="291"/>
      <c r="C757" s="291"/>
      <c r="D757" s="291"/>
      <c r="E757" s="291"/>
      <c r="F757" s="291"/>
      <c r="G757" s="291"/>
      <c r="H757" s="291"/>
      <c r="I757" s="291"/>
      <c r="J757" s="291"/>
      <c r="K757" s="291"/>
      <c r="L757" s="291"/>
      <c r="M757" s="266"/>
      <c r="N757" s="266"/>
    </row>
    <row r="758" spans="1:14" ht="13.2">
      <c r="A758" s="259"/>
      <c r="B758" s="291"/>
      <c r="C758" s="291"/>
      <c r="D758" s="291"/>
      <c r="E758" s="291"/>
      <c r="F758" s="291"/>
      <c r="G758" s="291"/>
      <c r="H758" s="291"/>
      <c r="I758" s="291"/>
      <c r="J758" s="291"/>
      <c r="K758" s="291"/>
      <c r="L758" s="291"/>
      <c r="M758" s="266"/>
      <c r="N758" s="266"/>
    </row>
    <row r="759" spans="1:14" ht="13.2">
      <c r="A759" s="259"/>
      <c r="B759" s="291"/>
      <c r="C759" s="291"/>
      <c r="D759" s="291"/>
      <c r="E759" s="291"/>
      <c r="F759" s="291"/>
      <c r="G759" s="291"/>
      <c r="H759" s="291"/>
      <c r="I759" s="291"/>
      <c r="J759" s="291"/>
      <c r="K759" s="291"/>
      <c r="L759" s="291"/>
      <c r="M759" s="266"/>
      <c r="N759" s="266"/>
    </row>
    <row r="760" spans="1:14" ht="13.2">
      <c r="A760" s="259"/>
      <c r="B760" s="291"/>
      <c r="C760" s="291"/>
      <c r="D760" s="291"/>
      <c r="E760" s="291"/>
      <c r="F760" s="291"/>
      <c r="G760" s="291"/>
      <c r="H760" s="291"/>
      <c r="I760" s="291"/>
      <c r="J760" s="291"/>
      <c r="K760" s="291"/>
      <c r="L760" s="291"/>
      <c r="M760" s="266"/>
      <c r="N760" s="266"/>
    </row>
    <row r="761" spans="1:14" ht="13.2">
      <c r="A761" s="259"/>
      <c r="B761" s="291"/>
      <c r="C761" s="291"/>
      <c r="D761" s="291"/>
      <c r="E761" s="291"/>
      <c r="F761" s="291"/>
      <c r="G761" s="291"/>
      <c r="H761" s="291"/>
      <c r="I761" s="291"/>
      <c r="J761" s="291"/>
      <c r="K761" s="291"/>
      <c r="L761" s="291"/>
      <c r="M761" s="266"/>
      <c r="N761" s="266"/>
    </row>
    <row r="762" spans="1:14" ht="13.2">
      <c r="A762" s="259"/>
      <c r="B762" s="291"/>
      <c r="C762" s="291"/>
      <c r="D762" s="291"/>
      <c r="E762" s="291"/>
      <c r="F762" s="291"/>
      <c r="G762" s="291"/>
      <c r="H762" s="291"/>
      <c r="I762" s="291"/>
      <c r="J762" s="291"/>
      <c r="K762" s="291"/>
      <c r="L762" s="291"/>
      <c r="M762" s="266"/>
      <c r="N762" s="266"/>
    </row>
    <row r="763" spans="1:14" ht="13.2">
      <c r="A763" s="259"/>
      <c r="B763" s="291"/>
      <c r="C763" s="291"/>
      <c r="D763" s="291"/>
      <c r="E763" s="291"/>
      <c r="F763" s="291"/>
      <c r="G763" s="291"/>
      <c r="H763" s="291"/>
      <c r="I763" s="291"/>
      <c r="J763" s="291"/>
      <c r="K763" s="291"/>
      <c r="L763" s="291"/>
      <c r="M763" s="266"/>
      <c r="N763" s="266"/>
    </row>
    <row r="764" spans="1:14" ht="13.2">
      <c r="A764" s="259"/>
      <c r="B764" s="291"/>
      <c r="C764" s="291"/>
      <c r="D764" s="291"/>
      <c r="E764" s="291"/>
      <c r="F764" s="291"/>
      <c r="G764" s="291"/>
      <c r="H764" s="291"/>
      <c r="I764" s="291"/>
      <c r="J764" s="291"/>
      <c r="K764" s="291"/>
      <c r="L764" s="291"/>
      <c r="M764" s="266"/>
      <c r="N764" s="266"/>
    </row>
    <row r="765" spans="1:14" ht="13.2">
      <c r="A765" s="259"/>
      <c r="B765" s="291"/>
      <c r="C765" s="291"/>
      <c r="D765" s="291"/>
      <c r="E765" s="291"/>
      <c r="F765" s="291"/>
      <c r="G765" s="291"/>
      <c r="H765" s="291"/>
      <c r="I765" s="291"/>
      <c r="J765" s="291"/>
      <c r="K765" s="291"/>
      <c r="L765" s="291"/>
      <c r="M765" s="266"/>
      <c r="N765" s="266"/>
    </row>
    <row r="766" spans="1:14" ht="13.2">
      <c r="A766" s="259"/>
      <c r="B766" s="291"/>
      <c r="C766" s="291"/>
      <c r="D766" s="291"/>
      <c r="E766" s="291"/>
      <c r="F766" s="291"/>
      <c r="G766" s="291"/>
      <c r="H766" s="291"/>
      <c r="I766" s="291"/>
      <c r="J766" s="291"/>
      <c r="K766" s="291"/>
      <c r="L766" s="291"/>
      <c r="M766" s="266"/>
      <c r="N766" s="266"/>
    </row>
    <row r="767" spans="1:14" ht="13.2">
      <c r="A767" s="259"/>
      <c r="B767" s="291"/>
      <c r="C767" s="291"/>
      <c r="D767" s="291"/>
      <c r="E767" s="291"/>
      <c r="F767" s="291"/>
      <c r="G767" s="291"/>
      <c r="H767" s="291"/>
      <c r="I767" s="291"/>
      <c r="J767" s="291"/>
      <c r="K767" s="291"/>
      <c r="L767" s="291"/>
      <c r="M767" s="266"/>
      <c r="N767" s="266"/>
    </row>
    <row r="768" spans="1:14" ht="13.2">
      <c r="A768" s="259"/>
      <c r="B768" s="291"/>
      <c r="C768" s="291"/>
      <c r="D768" s="291"/>
      <c r="E768" s="291"/>
      <c r="F768" s="291"/>
      <c r="G768" s="291"/>
      <c r="H768" s="291"/>
      <c r="I768" s="291"/>
      <c r="J768" s="291"/>
      <c r="K768" s="291"/>
      <c r="L768" s="291"/>
      <c r="M768" s="266"/>
      <c r="N768" s="266"/>
    </row>
    <row r="769" spans="1:14" ht="13.2">
      <c r="A769" s="259"/>
      <c r="B769" s="291"/>
      <c r="C769" s="291"/>
      <c r="D769" s="291"/>
      <c r="E769" s="291"/>
      <c r="F769" s="291"/>
      <c r="G769" s="291"/>
      <c r="H769" s="291"/>
      <c r="I769" s="291"/>
      <c r="J769" s="291"/>
      <c r="K769" s="291"/>
      <c r="L769" s="291"/>
      <c r="M769" s="266"/>
      <c r="N769" s="266"/>
    </row>
    <row r="770" spans="1:14" ht="13.2">
      <c r="A770" s="259"/>
      <c r="B770" s="291"/>
      <c r="C770" s="291"/>
      <c r="D770" s="291"/>
      <c r="E770" s="291"/>
      <c r="F770" s="291"/>
      <c r="G770" s="291"/>
      <c r="H770" s="291"/>
      <c r="I770" s="291"/>
      <c r="J770" s="291"/>
      <c r="K770" s="291"/>
      <c r="L770" s="291"/>
      <c r="M770" s="266"/>
      <c r="N770" s="266"/>
    </row>
    <row r="771" spans="1:14" ht="13.2">
      <c r="A771" s="259"/>
      <c r="B771" s="291"/>
      <c r="C771" s="291"/>
      <c r="D771" s="291"/>
      <c r="E771" s="291"/>
      <c r="F771" s="291"/>
      <c r="G771" s="291"/>
      <c r="H771" s="291"/>
      <c r="I771" s="291"/>
      <c r="J771" s="291"/>
      <c r="K771" s="291"/>
      <c r="L771" s="291"/>
      <c r="M771" s="266"/>
      <c r="N771" s="266"/>
    </row>
    <row r="772" spans="1:14" ht="13.2">
      <c r="A772" s="259"/>
      <c r="B772" s="291"/>
      <c r="C772" s="291"/>
      <c r="D772" s="291"/>
      <c r="E772" s="291"/>
      <c r="F772" s="291"/>
      <c r="G772" s="291"/>
      <c r="H772" s="291"/>
      <c r="I772" s="291"/>
      <c r="J772" s="291"/>
      <c r="K772" s="291"/>
      <c r="L772" s="291"/>
      <c r="M772" s="266"/>
      <c r="N772" s="266"/>
    </row>
    <row r="773" spans="1:14" ht="13.2">
      <c r="A773" s="259"/>
      <c r="B773" s="291"/>
      <c r="C773" s="291"/>
      <c r="D773" s="291"/>
      <c r="E773" s="291"/>
      <c r="F773" s="291"/>
      <c r="G773" s="291"/>
      <c r="H773" s="291"/>
      <c r="I773" s="291"/>
      <c r="J773" s="291"/>
      <c r="K773" s="291"/>
      <c r="L773" s="291"/>
      <c r="M773" s="266"/>
      <c r="N773" s="266"/>
    </row>
    <row r="774" spans="1:14" ht="13.2">
      <c r="A774" s="259"/>
      <c r="B774" s="291"/>
      <c r="C774" s="291"/>
      <c r="D774" s="291"/>
      <c r="E774" s="291"/>
      <c r="F774" s="291"/>
      <c r="G774" s="291"/>
      <c r="H774" s="291"/>
      <c r="I774" s="291"/>
      <c r="J774" s="291"/>
      <c r="K774" s="291"/>
      <c r="L774" s="291"/>
      <c r="M774" s="266"/>
      <c r="N774" s="266"/>
    </row>
    <row r="775" spans="1:14" ht="13.2">
      <c r="A775" s="259"/>
      <c r="B775" s="291"/>
      <c r="C775" s="291"/>
      <c r="D775" s="291"/>
      <c r="E775" s="291"/>
      <c r="F775" s="291"/>
      <c r="G775" s="291"/>
      <c r="H775" s="291"/>
      <c r="I775" s="291"/>
      <c r="J775" s="291"/>
      <c r="K775" s="291"/>
      <c r="L775" s="291"/>
      <c r="M775" s="266"/>
      <c r="N775" s="266"/>
    </row>
    <row r="776" spans="1:14" ht="13.2">
      <c r="A776" s="259"/>
      <c r="B776" s="291"/>
      <c r="C776" s="291"/>
      <c r="D776" s="291"/>
      <c r="E776" s="291"/>
      <c r="F776" s="291"/>
      <c r="G776" s="291"/>
      <c r="H776" s="291"/>
      <c r="I776" s="291"/>
      <c r="J776" s="291"/>
      <c r="K776" s="291"/>
      <c r="L776" s="291"/>
      <c r="M776" s="266"/>
      <c r="N776" s="266"/>
    </row>
    <row r="777" spans="1:14" ht="13.2">
      <c r="A777" s="259"/>
      <c r="B777" s="291"/>
      <c r="C777" s="291"/>
      <c r="D777" s="291"/>
      <c r="E777" s="291"/>
      <c r="F777" s="291"/>
      <c r="G777" s="291"/>
      <c r="H777" s="291"/>
      <c r="I777" s="291"/>
      <c r="J777" s="291"/>
      <c r="K777" s="291"/>
      <c r="L777" s="291"/>
      <c r="M777" s="266"/>
      <c r="N777" s="266"/>
    </row>
    <row r="778" spans="1:14" ht="13.2">
      <c r="A778" s="259"/>
      <c r="B778" s="291"/>
      <c r="C778" s="291"/>
      <c r="D778" s="291"/>
      <c r="E778" s="291"/>
      <c r="F778" s="291"/>
      <c r="G778" s="291"/>
      <c r="H778" s="291"/>
      <c r="I778" s="291"/>
      <c r="J778" s="291"/>
      <c r="K778" s="291"/>
      <c r="L778" s="291"/>
      <c r="M778" s="266"/>
      <c r="N778" s="266"/>
    </row>
    <row r="779" spans="1:14" ht="13.2">
      <c r="A779" s="259"/>
      <c r="B779" s="291"/>
      <c r="C779" s="291"/>
      <c r="D779" s="291"/>
      <c r="E779" s="291"/>
      <c r="F779" s="291"/>
      <c r="G779" s="291"/>
      <c r="H779" s="291"/>
      <c r="I779" s="291"/>
      <c r="J779" s="291"/>
      <c r="K779" s="291"/>
      <c r="L779" s="291"/>
      <c r="M779" s="266"/>
      <c r="N779" s="266"/>
    </row>
    <row r="780" spans="1:14" ht="13.2">
      <c r="A780" s="259"/>
      <c r="B780" s="291"/>
      <c r="C780" s="291"/>
      <c r="D780" s="291"/>
      <c r="E780" s="291"/>
      <c r="F780" s="291"/>
      <c r="G780" s="291"/>
      <c r="H780" s="291"/>
      <c r="I780" s="291"/>
      <c r="J780" s="291"/>
      <c r="K780" s="291"/>
      <c r="L780" s="291"/>
      <c r="M780" s="266"/>
      <c r="N780" s="266"/>
    </row>
    <row r="781" spans="1:14" ht="13.2">
      <c r="A781" s="259"/>
      <c r="B781" s="291"/>
      <c r="C781" s="291"/>
      <c r="D781" s="291"/>
      <c r="E781" s="291"/>
      <c r="F781" s="291"/>
      <c r="G781" s="291"/>
      <c r="H781" s="291"/>
      <c r="I781" s="291"/>
      <c r="J781" s="291"/>
      <c r="K781" s="291"/>
      <c r="L781" s="291"/>
      <c r="M781" s="266"/>
      <c r="N781" s="266"/>
    </row>
    <row r="782" spans="1:14" ht="13.2">
      <c r="A782" s="259"/>
      <c r="B782" s="291"/>
      <c r="C782" s="291"/>
      <c r="D782" s="291"/>
      <c r="E782" s="291"/>
      <c r="F782" s="291"/>
      <c r="G782" s="291"/>
      <c r="H782" s="291"/>
      <c r="I782" s="291"/>
      <c r="J782" s="291"/>
      <c r="K782" s="291"/>
      <c r="L782" s="291"/>
      <c r="M782" s="266"/>
      <c r="N782" s="266"/>
    </row>
    <row r="783" spans="1:14" ht="13.2">
      <c r="A783" s="259"/>
      <c r="B783" s="291"/>
      <c r="C783" s="291"/>
      <c r="D783" s="291"/>
      <c r="E783" s="291"/>
      <c r="F783" s="291"/>
      <c r="G783" s="291"/>
      <c r="H783" s="291"/>
      <c r="I783" s="291"/>
      <c r="J783" s="291"/>
      <c r="K783" s="291"/>
      <c r="L783" s="291"/>
      <c r="M783" s="266"/>
      <c r="N783" s="266"/>
    </row>
    <row r="784" spans="1:14" ht="13.2">
      <c r="A784" s="259"/>
      <c r="B784" s="291"/>
      <c r="C784" s="291"/>
      <c r="D784" s="291"/>
      <c r="E784" s="291"/>
      <c r="F784" s="291"/>
      <c r="G784" s="291"/>
      <c r="H784" s="291"/>
      <c r="I784" s="291"/>
      <c r="J784" s="291"/>
      <c r="K784" s="291"/>
      <c r="L784" s="291"/>
      <c r="M784" s="266"/>
      <c r="N784" s="266"/>
    </row>
    <row r="785" spans="1:14" ht="13.2">
      <c r="A785" s="259"/>
      <c r="B785" s="291"/>
      <c r="C785" s="291"/>
      <c r="D785" s="291"/>
      <c r="E785" s="291"/>
      <c r="F785" s="291"/>
      <c r="G785" s="291"/>
      <c r="H785" s="291"/>
      <c r="I785" s="291"/>
      <c r="J785" s="291"/>
      <c r="K785" s="291"/>
      <c r="L785" s="291"/>
      <c r="M785" s="266"/>
      <c r="N785" s="266"/>
    </row>
    <row r="786" spans="1:14" ht="13.2">
      <c r="A786" s="259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66"/>
      <c r="N786" s="266"/>
    </row>
    <row r="787" spans="1:14" ht="13.2">
      <c r="A787" s="259"/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66"/>
      <c r="N787" s="266"/>
    </row>
    <row r="788" spans="1:14" ht="13.2">
      <c r="A788" s="259"/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66"/>
      <c r="N788" s="266"/>
    </row>
    <row r="789" spans="1:14" ht="13.2">
      <c r="A789" s="259"/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66"/>
      <c r="N789" s="266"/>
    </row>
    <row r="790" spans="1:14" ht="13.2">
      <c r="A790" s="259"/>
      <c r="B790" s="291"/>
      <c r="C790" s="291"/>
      <c r="D790" s="291"/>
      <c r="E790" s="291"/>
      <c r="F790" s="291"/>
      <c r="G790" s="291"/>
      <c r="H790" s="291"/>
      <c r="I790" s="291"/>
      <c r="J790" s="291"/>
      <c r="K790" s="291"/>
      <c r="L790" s="291"/>
      <c r="M790" s="266"/>
      <c r="N790" s="266"/>
    </row>
    <row r="791" spans="1:14" ht="13.2">
      <c r="A791" s="259"/>
      <c r="B791" s="291"/>
      <c r="C791" s="291"/>
      <c r="D791" s="291"/>
      <c r="E791" s="291"/>
      <c r="F791" s="291"/>
      <c r="G791" s="291"/>
      <c r="H791" s="291"/>
      <c r="I791" s="291"/>
      <c r="J791" s="291"/>
      <c r="K791" s="291"/>
      <c r="L791" s="291"/>
      <c r="M791" s="266"/>
      <c r="N791" s="266"/>
    </row>
    <row r="792" spans="1:14" ht="13.2">
      <c r="A792" s="259"/>
      <c r="B792" s="291"/>
      <c r="C792" s="291"/>
      <c r="D792" s="291"/>
      <c r="E792" s="291"/>
      <c r="F792" s="291"/>
      <c r="G792" s="291"/>
      <c r="H792" s="291"/>
      <c r="I792" s="291"/>
      <c r="J792" s="291"/>
      <c r="K792" s="291"/>
      <c r="L792" s="291"/>
      <c r="M792" s="266"/>
      <c r="N792" s="266"/>
    </row>
    <row r="793" spans="1:14" ht="13.2">
      <c r="A793" s="259"/>
      <c r="B793" s="291"/>
      <c r="C793" s="291"/>
      <c r="D793" s="291"/>
      <c r="E793" s="291"/>
      <c r="F793" s="291"/>
      <c r="G793" s="291"/>
      <c r="H793" s="291"/>
      <c r="I793" s="291"/>
      <c r="J793" s="291"/>
      <c r="K793" s="291"/>
      <c r="L793" s="291"/>
      <c r="M793" s="266"/>
      <c r="N793" s="266"/>
    </row>
    <row r="794" spans="1:14" ht="13.2">
      <c r="A794" s="259"/>
      <c r="B794" s="291"/>
      <c r="C794" s="291"/>
      <c r="D794" s="291"/>
      <c r="E794" s="291"/>
      <c r="F794" s="291"/>
      <c r="G794" s="291"/>
      <c r="H794" s="291"/>
      <c r="I794" s="291"/>
      <c r="J794" s="291"/>
      <c r="K794" s="291"/>
      <c r="L794" s="291"/>
      <c r="M794" s="266"/>
      <c r="N794" s="266"/>
    </row>
    <row r="795" spans="1:14" ht="13.2">
      <c r="A795" s="259"/>
      <c r="B795" s="291"/>
      <c r="C795" s="291"/>
      <c r="D795" s="291"/>
      <c r="E795" s="291"/>
      <c r="F795" s="291"/>
      <c r="G795" s="291"/>
      <c r="H795" s="291"/>
      <c r="I795" s="291"/>
      <c r="J795" s="291"/>
      <c r="K795" s="291"/>
      <c r="L795" s="291"/>
      <c r="M795" s="266"/>
      <c r="N795" s="266"/>
    </row>
    <row r="796" spans="1:14" ht="13.2">
      <c r="A796" s="259"/>
      <c r="B796" s="291"/>
      <c r="C796" s="291"/>
      <c r="D796" s="291"/>
      <c r="E796" s="291"/>
      <c r="F796" s="291"/>
      <c r="G796" s="291"/>
      <c r="H796" s="291"/>
      <c r="I796" s="291"/>
      <c r="J796" s="291"/>
      <c r="K796" s="291"/>
      <c r="L796" s="291"/>
      <c r="M796" s="266"/>
      <c r="N796" s="266"/>
    </row>
    <row r="797" spans="1:14" ht="13.2">
      <c r="A797" s="259"/>
      <c r="B797" s="291"/>
      <c r="C797" s="291"/>
      <c r="D797" s="291"/>
      <c r="E797" s="291"/>
      <c r="F797" s="291"/>
      <c r="G797" s="291"/>
      <c r="H797" s="291"/>
      <c r="I797" s="291"/>
      <c r="J797" s="291"/>
      <c r="K797" s="291"/>
      <c r="L797" s="291"/>
      <c r="M797" s="266"/>
      <c r="N797" s="266"/>
    </row>
    <row r="798" spans="1:14" ht="13.2">
      <c r="A798" s="259"/>
      <c r="B798" s="291"/>
      <c r="C798" s="291"/>
      <c r="D798" s="291"/>
      <c r="E798" s="291"/>
      <c r="F798" s="291"/>
      <c r="G798" s="291"/>
      <c r="H798" s="291"/>
      <c r="I798" s="291"/>
      <c r="J798" s="291"/>
      <c r="K798" s="291"/>
      <c r="L798" s="291"/>
      <c r="M798" s="266"/>
      <c r="N798" s="266"/>
    </row>
    <row r="799" spans="1:14" ht="13.2">
      <c r="A799" s="259"/>
      <c r="B799" s="291"/>
      <c r="C799" s="291"/>
      <c r="D799" s="291"/>
      <c r="E799" s="291"/>
      <c r="F799" s="291"/>
      <c r="G799" s="291"/>
      <c r="H799" s="291"/>
      <c r="I799" s="291"/>
      <c r="J799" s="291"/>
      <c r="K799" s="291"/>
      <c r="L799" s="291"/>
      <c r="M799" s="266"/>
      <c r="N799" s="266"/>
    </row>
    <row r="800" spans="1:14" ht="13.2">
      <c r="A800" s="259"/>
      <c r="B800" s="291"/>
      <c r="C800" s="291"/>
      <c r="D800" s="291"/>
      <c r="E800" s="291"/>
      <c r="F800" s="291"/>
      <c r="G800" s="291"/>
      <c r="H800" s="291"/>
      <c r="I800" s="291"/>
      <c r="J800" s="291"/>
      <c r="K800" s="291"/>
      <c r="L800" s="291"/>
      <c r="M800" s="266"/>
      <c r="N800" s="266"/>
    </row>
    <row r="801" spans="1:14" ht="13.2">
      <c r="A801" s="259"/>
      <c r="B801" s="291"/>
      <c r="C801" s="291"/>
      <c r="D801" s="291"/>
      <c r="E801" s="291"/>
      <c r="F801" s="291"/>
      <c r="G801" s="291"/>
      <c r="H801" s="291"/>
      <c r="I801" s="291"/>
      <c r="J801" s="291"/>
      <c r="K801" s="291"/>
      <c r="L801" s="291"/>
      <c r="M801" s="266"/>
      <c r="N801" s="266"/>
    </row>
    <row r="802" spans="1:14" ht="13.2">
      <c r="A802" s="259"/>
      <c r="B802" s="291"/>
      <c r="C802" s="291"/>
      <c r="D802" s="291"/>
      <c r="E802" s="291"/>
      <c r="F802" s="291"/>
      <c r="G802" s="291"/>
      <c r="H802" s="291"/>
      <c r="I802" s="291"/>
      <c r="J802" s="291"/>
      <c r="K802" s="291"/>
      <c r="L802" s="291"/>
      <c r="M802" s="266"/>
      <c r="N802" s="266"/>
    </row>
    <row r="803" spans="1:14" ht="13.2">
      <c r="A803" s="259"/>
      <c r="B803" s="291"/>
      <c r="C803" s="291"/>
      <c r="D803" s="291"/>
      <c r="E803" s="291"/>
      <c r="F803" s="291"/>
      <c r="G803" s="291"/>
      <c r="H803" s="291"/>
      <c r="I803" s="291"/>
      <c r="J803" s="291"/>
      <c r="K803" s="291"/>
      <c r="L803" s="291"/>
      <c r="M803" s="266"/>
      <c r="N803" s="266"/>
    </row>
    <row r="804" spans="1:14" ht="13.2">
      <c r="A804" s="259"/>
      <c r="B804" s="291"/>
      <c r="C804" s="291"/>
      <c r="D804" s="291"/>
      <c r="E804" s="291"/>
      <c r="F804" s="291"/>
      <c r="G804" s="291"/>
      <c r="H804" s="291"/>
      <c r="I804" s="291"/>
      <c r="J804" s="291"/>
      <c r="K804" s="291"/>
      <c r="L804" s="291"/>
      <c r="M804" s="266"/>
      <c r="N804" s="266"/>
    </row>
    <row r="805" spans="1:14" ht="13.2">
      <c r="A805" s="259"/>
      <c r="B805" s="291"/>
      <c r="C805" s="291"/>
      <c r="D805" s="291"/>
      <c r="E805" s="291"/>
      <c r="F805" s="291"/>
      <c r="G805" s="291"/>
      <c r="H805" s="291"/>
      <c r="I805" s="291"/>
      <c r="J805" s="291"/>
      <c r="K805" s="291"/>
      <c r="L805" s="291"/>
      <c r="M805" s="266"/>
      <c r="N805" s="266"/>
    </row>
    <row r="806" spans="1:14" ht="13.2">
      <c r="A806" s="259"/>
      <c r="B806" s="291"/>
      <c r="C806" s="291"/>
      <c r="D806" s="291"/>
      <c r="E806" s="291"/>
      <c r="F806" s="291"/>
      <c r="G806" s="291"/>
      <c r="H806" s="291"/>
      <c r="I806" s="291"/>
      <c r="J806" s="291"/>
      <c r="K806" s="291"/>
      <c r="L806" s="291"/>
      <c r="M806" s="266"/>
      <c r="N806" s="266"/>
    </row>
    <row r="807" spans="1:14" ht="13.2">
      <c r="A807" s="259"/>
      <c r="B807" s="291"/>
      <c r="C807" s="291"/>
      <c r="D807" s="291"/>
      <c r="E807" s="291"/>
      <c r="F807" s="291"/>
      <c r="G807" s="291"/>
      <c r="H807" s="291"/>
      <c r="I807" s="291"/>
      <c r="J807" s="291"/>
      <c r="K807" s="291"/>
      <c r="L807" s="291"/>
      <c r="M807" s="266"/>
      <c r="N807" s="266"/>
    </row>
    <row r="808" spans="1:14" ht="13.2">
      <c r="A808" s="259"/>
      <c r="B808" s="291"/>
      <c r="C808" s="291"/>
      <c r="D808" s="291"/>
      <c r="E808" s="291"/>
      <c r="F808" s="291"/>
      <c r="G808" s="291"/>
      <c r="H808" s="291"/>
      <c r="I808" s="291"/>
      <c r="J808" s="291"/>
      <c r="K808" s="291"/>
      <c r="L808" s="291"/>
      <c r="M808" s="266"/>
      <c r="N808" s="266"/>
    </row>
    <row r="809" spans="1:14" ht="13.2">
      <c r="A809" s="259"/>
      <c r="B809" s="291"/>
      <c r="C809" s="291"/>
      <c r="D809" s="291"/>
      <c r="E809" s="291"/>
      <c r="F809" s="291"/>
      <c r="G809" s="291"/>
      <c r="H809" s="291"/>
      <c r="I809" s="291"/>
      <c r="J809" s="291"/>
      <c r="K809" s="291"/>
      <c r="L809" s="291"/>
      <c r="M809" s="266"/>
      <c r="N809" s="266"/>
    </row>
    <row r="810" spans="1:14" ht="13.2">
      <c r="A810" s="259"/>
      <c r="B810" s="291"/>
      <c r="C810" s="291"/>
      <c r="D810" s="291"/>
      <c r="E810" s="291"/>
      <c r="F810" s="291"/>
      <c r="G810" s="291"/>
      <c r="H810" s="291"/>
      <c r="I810" s="291"/>
      <c r="J810" s="291"/>
      <c r="K810" s="291"/>
      <c r="L810" s="291"/>
      <c r="M810" s="266"/>
      <c r="N810" s="266"/>
    </row>
    <row r="811" spans="1:14" ht="13.2">
      <c r="A811" s="259"/>
      <c r="B811" s="291"/>
      <c r="C811" s="291"/>
      <c r="D811" s="291"/>
      <c r="E811" s="291"/>
      <c r="F811" s="291"/>
      <c r="G811" s="291"/>
      <c r="H811" s="291"/>
      <c r="I811" s="291"/>
      <c r="J811" s="291"/>
      <c r="K811" s="291"/>
      <c r="L811" s="291"/>
      <c r="M811" s="266"/>
      <c r="N811" s="266"/>
    </row>
    <row r="812" spans="1:14" ht="13.2">
      <c r="A812" s="259"/>
      <c r="B812" s="291"/>
      <c r="C812" s="291"/>
      <c r="D812" s="291"/>
      <c r="E812" s="291"/>
      <c r="F812" s="291"/>
      <c r="G812" s="291"/>
      <c r="H812" s="291"/>
      <c r="I812" s="291"/>
      <c r="J812" s="291"/>
      <c r="K812" s="291"/>
      <c r="L812" s="291"/>
      <c r="M812" s="266"/>
      <c r="N812" s="266"/>
    </row>
    <row r="813" spans="1:14" ht="13.2">
      <c r="A813" s="259"/>
      <c r="B813" s="291"/>
      <c r="C813" s="291"/>
      <c r="D813" s="291"/>
      <c r="E813" s="291"/>
      <c r="F813" s="291"/>
      <c r="G813" s="291"/>
      <c r="H813" s="291"/>
      <c r="I813" s="291"/>
      <c r="J813" s="291"/>
      <c r="K813" s="291"/>
      <c r="L813" s="291"/>
      <c r="M813" s="266"/>
      <c r="N813" s="266"/>
    </row>
    <row r="814" spans="1:14" ht="13.2">
      <c r="A814" s="259"/>
      <c r="B814" s="291"/>
      <c r="C814" s="291"/>
      <c r="D814" s="291"/>
      <c r="E814" s="291"/>
      <c r="F814" s="291"/>
      <c r="G814" s="291"/>
      <c r="H814" s="291"/>
      <c r="I814" s="291"/>
      <c r="J814" s="291"/>
      <c r="K814" s="291"/>
      <c r="L814" s="291"/>
      <c r="M814" s="266"/>
      <c r="N814" s="266"/>
    </row>
    <row r="815" spans="1:14" ht="13.2">
      <c r="A815" s="259"/>
      <c r="B815" s="291"/>
      <c r="C815" s="291"/>
      <c r="D815" s="291"/>
      <c r="E815" s="291"/>
      <c r="F815" s="291"/>
      <c r="G815" s="291"/>
      <c r="H815" s="291"/>
      <c r="I815" s="291"/>
      <c r="J815" s="291"/>
      <c r="K815" s="291"/>
      <c r="L815" s="291"/>
      <c r="M815" s="266"/>
      <c r="N815" s="266"/>
    </row>
    <row r="816" spans="1:14" ht="13.2">
      <c r="A816" s="259"/>
      <c r="B816" s="291"/>
      <c r="C816" s="291"/>
      <c r="D816" s="291"/>
      <c r="E816" s="291"/>
      <c r="F816" s="291"/>
      <c r="G816" s="291"/>
      <c r="H816" s="291"/>
      <c r="I816" s="291"/>
      <c r="J816" s="291"/>
      <c r="K816" s="291"/>
      <c r="L816" s="291"/>
      <c r="M816" s="266"/>
      <c r="N816" s="266"/>
    </row>
    <row r="817" spans="1:14" ht="13.2">
      <c r="A817" s="259"/>
      <c r="B817" s="291"/>
      <c r="C817" s="291"/>
      <c r="D817" s="291"/>
      <c r="E817" s="291"/>
      <c r="F817" s="291"/>
      <c r="G817" s="291"/>
      <c r="H817" s="291"/>
      <c r="I817" s="291"/>
      <c r="J817" s="291"/>
      <c r="K817" s="291"/>
      <c r="L817" s="291"/>
      <c r="M817" s="266"/>
      <c r="N817" s="266"/>
    </row>
    <row r="818" spans="1:14" ht="13.2">
      <c r="A818" s="259"/>
      <c r="B818" s="291"/>
      <c r="C818" s="291"/>
      <c r="D818" s="291"/>
      <c r="E818" s="291"/>
      <c r="F818" s="291"/>
      <c r="G818" s="291"/>
      <c r="H818" s="291"/>
      <c r="I818" s="291"/>
      <c r="J818" s="291"/>
      <c r="K818" s="291"/>
      <c r="L818" s="291"/>
      <c r="M818" s="266"/>
      <c r="N818" s="266"/>
    </row>
    <row r="819" spans="1:14" ht="13.2">
      <c r="A819" s="259"/>
      <c r="B819" s="291"/>
      <c r="C819" s="291"/>
      <c r="D819" s="291"/>
      <c r="E819" s="291"/>
      <c r="F819" s="291"/>
      <c r="G819" s="291"/>
      <c r="H819" s="291"/>
      <c r="I819" s="291"/>
      <c r="J819" s="291"/>
      <c r="K819" s="291"/>
      <c r="L819" s="291"/>
      <c r="M819" s="266"/>
      <c r="N819" s="266"/>
    </row>
    <row r="820" spans="1:14" ht="13.2">
      <c r="A820" s="259"/>
      <c r="B820" s="291"/>
      <c r="C820" s="291"/>
      <c r="D820" s="291"/>
      <c r="E820" s="291"/>
      <c r="F820" s="291"/>
      <c r="G820" s="291"/>
      <c r="H820" s="291"/>
      <c r="I820" s="291"/>
      <c r="J820" s="291"/>
      <c r="K820" s="291"/>
      <c r="L820" s="291"/>
      <c r="M820" s="266"/>
      <c r="N820" s="266"/>
    </row>
    <row r="821" spans="1:14" ht="13.2">
      <c r="A821" s="259"/>
      <c r="B821" s="291"/>
      <c r="C821" s="291"/>
      <c r="D821" s="291"/>
      <c r="E821" s="291"/>
      <c r="F821" s="291"/>
      <c r="G821" s="291"/>
      <c r="H821" s="291"/>
      <c r="I821" s="291"/>
      <c r="J821" s="291"/>
      <c r="K821" s="291"/>
      <c r="L821" s="291"/>
      <c r="M821" s="266"/>
      <c r="N821" s="266"/>
    </row>
    <row r="822" spans="1:14" ht="13.2">
      <c r="A822" s="259"/>
      <c r="B822" s="291"/>
      <c r="C822" s="291"/>
      <c r="D822" s="291"/>
      <c r="E822" s="291"/>
      <c r="F822" s="291"/>
      <c r="G822" s="291"/>
      <c r="H822" s="291"/>
      <c r="I822" s="291"/>
      <c r="J822" s="291"/>
      <c r="K822" s="291"/>
      <c r="L822" s="291"/>
      <c r="M822" s="266"/>
      <c r="N822" s="266"/>
    </row>
    <row r="823" spans="1:14" ht="13.2">
      <c r="A823" s="259"/>
      <c r="B823" s="291"/>
      <c r="C823" s="291"/>
      <c r="D823" s="291"/>
      <c r="E823" s="291"/>
      <c r="F823" s="291"/>
      <c r="G823" s="291"/>
      <c r="H823" s="291"/>
      <c r="I823" s="291"/>
      <c r="J823" s="291"/>
      <c r="K823" s="291"/>
      <c r="L823" s="291"/>
      <c r="M823" s="266"/>
      <c r="N823" s="266"/>
    </row>
    <row r="824" spans="1:14" ht="13.2">
      <c r="A824" s="259"/>
      <c r="B824" s="291"/>
      <c r="C824" s="291"/>
      <c r="D824" s="291"/>
      <c r="E824" s="291"/>
      <c r="F824" s="291"/>
      <c r="G824" s="291"/>
      <c r="H824" s="291"/>
      <c r="I824" s="291"/>
      <c r="J824" s="291"/>
      <c r="K824" s="291"/>
      <c r="L824" s="291"/>
      <c r="M824" s="266"/>
      <c r="N824" s="266"/>
    </row>
    <row r="825" spans="1:14" ht="13.2">
      <c r="A825" s="259"/>
      <c r="B825" s="291"/>
      <c r="C825" s="291"/>
      <c r="D825" s="291"/>
      <c r="E825" s="291"/>
      <c r="F825" s="291"/>
      <c r="G825" s="291"/>
      <c r="H825" s="291"/>
      <c r="I825" s="291"/>
      <c r="J825" s="291"/>
      <c r="K825" s="291"/>
      <c r="L825" s="291"/>
      <c r="M825" s="266"/>
      <c r="N825" s="266"/>
    </row>
    <row r="826" spans="1:14" ht="13.2">
      <c r="A826" s="259"/>
      <c r="B826" s="291"/>
      <c r="C826" s="291"/>
      <c r="D826" s="291"/>
      <c r="E826" s="291"/>
      <c r="F826" s="291"/>
      <c r="G826" s="291"/>
      <c r="H826" s="291"/>
      <c r="I826" s="291"/>
      <c r="J826" s="291"/>
      <c r="K826" s="291"/>
      <c r="L826" s="291"/>
      <c r="M826" s="266"/>
      <c r="N826" s="266"/>
    </row>
    <row r="827" spans="1:14" ht="13.2">
      <c r="A827" s="259"/>
      <c r="B827" s="291"/>
      <c r="C827" s="291"/>
      <c r="D827" s="291"/>
      <c r="E827" s="291"/>
      <c r="F827" s="291"/>
      <c r="G827" s="291"/>
      <c r="H827" s="291"/>
      <c r="I827" s="291"/>
      <c r="J827" s="291"/>
      <c r="K827" s="291"/>
      <c r="L827" s="291"/>
      <c r="M827" s="266"/>
      <c r="N827" s="266"/>
    </row>
    <row r="828" spans="1:14" ht="13.2">
      <c r="A828" s="259"/>
      <c r="B828" s="291"/>
      <c r="C828" s="291"/>
      <c r="D828" s="291"/>
      <c r="E828" s="291"/>
      <c r="F828" s="291"/>
      <c r="G828" s="291"/>
      <c r="H828" s="291"/>
      <c r="I828" s="291"/>
      <c r="J828" s="291"/>
      <c r="K828" s="291"/>
      <c r="L828" s="291"/>
      <c r="M828" s="266"/>
      <c r="N828" s="266"/>
    </row>
    <row r="829" spans="1:14" ht="13.2">
      <c r="A829" s="259"/>
      <c r="B829" s="291"/>
      <c r="C829" s="291"/>
      <c r="D829" s="291"/>
      <c r="E829" s="291"/>
      <c r="F829" s="291"/>
      <c r="G829" s="291"/>
      <c r="H829" s="291"/>
      <c r="I829" s="291"/>
      <c r="J829" s="291"/>
      <c r="K829" s="291"/>
      <c r="L829" s="291"/>
      <c r="M829" s="266"/>
      <c r="N829" s="266"/>
    </row>
    <row r="830" spans="1:14" ht="13.2">
      <c r="A830" s="259"/>
      <c r="B830" s="291"/>
      <c r="C830" s="291"/>
      <c r="D830" s="291"/>
      <c r="E830" s="291"/>
      <c r="F830" s="291"/>
      <c r="G830" s="291"/>
      <c r="H830" s="291"/>
      <c r="I830" s="291"/>
      <c r="J830" s="291"/>
      <c r="K830" s="291"/>
      <c r="L830" s="291"/>
      <c r="M830" s="266"/>
      <c r="N830" s="266"/>
    </row>
    <row r="831" spans="1:14" ht="13.2">
      <c r="A831" s="259"/>
      <c r="B831" s="291"/>
      <c r="C831" s="291"/>
      <c r="D831" s="291"/>
      <c r="E831" s="291"/>
      <c r="F831" s="291"/>
      <c r="G831" s="291"/>
      <c r="H831" s="291"/>
      <c r="I831" s="291"/>
      <c r="J831" s="291"/>
      <c r="K831" s="291"/>
      <c r="L831" s="291"/>
      <c r="M831" s="266"/>
      <c r="N831" s="266"/>
    </row>
    <row r="832" spans="1:14" ht="13.2">
      <c r="A832" s="259"/>
      <c r="B832" s="291"/>
      <c r="C832" s="291"/>
      <c r="D832" s="291"/>
      <c r="E832" s="291"/>
      <c r="F832" s="291"/>
      <c r="G832" s="291"/>
      <c r="H832" s="291"/>
      <c r="I832" s="291"/>
      <c r="J832" s="291"/>
      <c r="K832" s="291"/>
      <c r="L832" s="291"/>
      <c r="M832" s="266"/>
      <c r="N832" s="266"/>
    </row>
    <row r="833" spans="1:14" ht="13.2">
      <c r="A833" s="259"/>
      <c r="B833" s="291"/>
      <c r="C833" s="291"/>
      <c r="D833" s="291"/>
      <c r="E833" s="291"/>
      <c r="F833" s="291"/>
      <c r="G833" s="291"/>
      <c r="H833" s="291"/>
      <c r="I833" s="291"/>
      <c r="J833" s="291"/>
      <c r="K833" s="291"/>
      <c r="L833" s="291"/>
      <c r="M833" s="266"/>
      <c r="N833" s="266"/>
    </row>
    <row r="834" spans="1:14" ht="13.2">
      <c r="A834" s="259"/>
      <c r="B834" s="291"/>
      <c r="C834" s="291"/>
      <c r="D834" s="291"/>
      <c r="E834" s="291"/>
      <c r="F834" s="291"/>
      <c r="G834" s="291"/>
      <c r="H834" s="291"/>
      <c r="I834" s="291"/>
      <c r="J834" s="291"/>
      <c r="K834" s="291"/>
      <c r="L834" s="291"/>
      <c r="M834" s="266"/>
      <c r="N834" s="266"/>
    </row>
    <row r="835" spans="1:14" ht="13.2">
      <c r="A835" s="259"/>
      <c r="B835" s="291"/>
      <c r="C835" s="291"/>
      <c r="D835" s="291"/>
      <c r="E835" s="291"/>
      <c r="F835" s="291"/>
      <c r="G835" s="291"/>
      <c r="H835" s="291"/>
      <c r="I835" s="291"/>
      <c r="J835" s="291"/>
      <c r="K835" s="291"/>
      <c r="L835" s="291"/>
      <c r="M835" s="266"/>
      <c r="N835" s="266"/>
    </row>
    <row r="836" spans="1:14" ht="13.2">
      <c r="A836" s="259"/>
      <c r="B836" s="291"/>
      <c r="C836" s="291"/>
      <c r="D836" s="291"/>
      <c r="E836" s="291"/>
      <c r="F836" s="291"/>
      <c r="G836" s="291"/>
      <c r="H836" s="291"/>
      <c r="I836" s="291"/>
      <c r="J836" s="291"/>
      <c r="K836" s="291"/>
      <c r="L836" s="291"/>
      <c r="M836" s="266"/>
      <c r="N836" s="266"/>
    </row>
    <row r="837" spans="1:14" ht="13.2">
      <c r="A837" s="259"/>
      <c r="B837" s="291"/>
      <c r="C837" s="291"/>
      <c r="D837" s="291"/>
      <c r="E837" s="291"/>
      <c r="F837" s="291"/>
      <c r="G837" s="291"/>
      <c r="H837" s="291"/>
      <c r="I837" s="291"/>
      <c r="J837" s="291"/>
      <c r="K837" s="291"/>
      <c r="L837" s="291"/>
      <c r="M837" s="266"/>
      <c r="N837" s="266"/>
    </row>
    <row r="838" spans="1:14" ht="13.2">
      <c r="A838" s="259"/>
      <c r="B838" s="291"/>
      <c r="C838" s="291"/>
      <c r="D838" s="291"/>
      <c r="E838" s="291"/>
      <c r="F838" s="291"/>
      <c r="G838" s="291"/>
      <c r="H838" s="291"/>
      <c r="I838" s="291"/>
      <c r="J838" s="291"/>
      <c r="K838" s="291"/>
      <c r="L838" s="291"/>
      <c r="M838" s="266"/>
      <c r="N838" s="266"/>
    </row>
    <row r="839" spans="1:14" ht="13.2">
      <c r="A839" s="259"/>
      <c r="B839" s="291"/>
      <c r="C839" s="291"/>
      <c r="D839" s="291"/>
      <c r="E839" s="291"/>
      <c r="F839" s="291"/>
      <c r="G839" s="291"/>
      <c r="H839" s="291"/>
      <c r="I839" s="291"/>
      <c r="J839" s="291"/>
      <c r="K839" s="291"/>
      <c r="L839" s="291"/>
      <c r="M839" s="266"/>
      <c r="N839" s="266"/>
    </row>
    <row r="840" spans="1:14" ht="13.2">
      <c r="A840" s="259"/>
      <c r="B840" s="291"/>
      <c r="C840" s="291"/>
      <c r="D840" s="291"/>
      <c r="E840" s="291"/>
      <c r="F840" s="291"/>
      <c r="G840" s="291"/>
      <c r="H840" s="291"/>
      <c r="I840" s="291"/>
      <c r="J840" s="291"/>
      <c r="K840" s="291"/>
      <c r="L840" s="291"/>
      <c r="M840" s="266"/>
      <c r="N840" s="266"/>
    </row>
    <row r="841" spans="1:14" ht="13.2">
      <c r="A841" s="259"/>
      <c r="B841" s="291"/>
      <c r="C841" s="291"/>
      <c r="D841" s="291"/>
      <c r="E841" s="291"/>
      <c r="F841" s="291"/>
      <c r="G841" s="291"/>
      <c r="H841" s="291"/>
      <c r="I841" s="291"/>
      <c r="J841" s="291"/>
      <c r="K841" s="291"/>
      <c r="L841" s="291"/>
      <c r="M841" s="266"/>
      <c r="N841" s="266"/>
    </row>
    <row r="842" spans="1:14" ht="13.2">
      <c r="A842" s="259"/>
      <c r="B842" s="291"/>
      <c r="C842" s="291"/>
      <c r="D842" s="291"/>
      <c r="E842" s="291"/>
      <c r="F842" s="291"/>
      <c r="G842" s="291"/>
      <c r="H842" s="291"/>
      <c r="I842" s="291"/>
      <c r="J842" s="291"/>
      <c r="K842" s="291"/>
      <c r="L842" s="291"/>
      <c r="M842" s="266"/>
      <c r="N842" s="266"/>
    </row>
    <row r="843" spans="1:14" ht="13.2">
      <c r="A843" s="259"/>
      <c r="B843" s="291"/>
      <c r="C843" s="291"/>
      <c r="D843" s="291"/>
      <c r="E843" s="291"/>
      <c r="F843" s="291"/>
      <c r="G843" s="291"/>
      <c r="H843" s="291"/>
      <c r="I843" s="291"/>
      <c r="J843" s="291"/>
      <c r="K843" s="291"/>
      <c r="L843" s="291"/>
      <c r="M843" s="266"/>
      <c r="N843" s="266"/>
    </row>
    <row r="844" spans="1:14" ht="13.2">
      <c r="A844" s="259"/>
      <c r="B844" s="291"/>
      <c r="C844" s="291"/>
      <c r="D844" s="291"/>
      <c r="E844" s="291"/>
      <c r="F844" s="291"/>
      <c r="G844" s="291"/>
      <c r="H844" s="291"/>
      <c r="I844" s="291"/>
      <c r="J844" s="291"/>
      <c r="K844" s="291"/>
      <c r="L844" s="291"/>
      <c r="M844" s="266"/>
      <c r="N844" s="266"/>
    </row>
    <row r="845" spans="1:14" ht="13.2">
      <c r="A845" s="259"/>
      <c r="B845" s="291"/>
      <c r="C845" s="291"/>
      <c r="D845" s="291"/>
      <c r="E845" s="291"/>
      <c r="F845" s="291"/>
      <c r="G845" s="291"/>
      <c r="H845" s="291"/>
      <c r="I845" s="291"/>
      <c r="J845" s="291"/>
      <c r="K845" s="291"/>
      <c r="L845" s="291"/>
      <c r="M845" s="266"/>
      <c r="N845" s="266"/>
    </row>
    <row r="846" spans="1:14" ht="13.2">
      <c r="A846" s="259"/>
      <c r="B846" s="291"/>
      <c r="C846" s="291"/>
      <c r="D846" s="291"/>
      <c r="E846" s="291"/>
      <c r="F846" s="291"/>
      <c r="G846" s="291"/>
      <c r="H846" s="291"/>
      <c r="I846" s="291"/>
      <c r="J846" s="291"/>
      <c r="K846" s="291"/>
      <c r="L846" s="291"/>
      <c r="M846" s="266"/>
      <c r="N846" s="266"/>
    </row>
    <row r="847" spans="1:14" ht="13.2">
      <c r="A847" s="259"/>
      <c r="B847" s="291"/>
      <c r="C847" s="291"/>
      <c r="D847" s="291"/>
      <c r="E847" s="291"/>
      <c r="F847" s="291"/>
      <c r="G847" s="291"/>
      <c r="H847" s="291"/>
      <c r="I847" s="291"/>
      <c r="J847" s="291"/>
      <c r="K847" s="291"/>
      <c r="L847" s="291"/>
      <c r="M847" s="266"/>
      <c r="N847" s="266"/>
    </row>
    <row r="848" spans="1:14" ht="13.2">
      <c r="A848" s="259"/>
      <c r="B848" s="291"/>
      <c r="C848" s="291"/>
      <c r="D848" s="291"/>
      <c r="E848" s="291"/>
      <c r="F848" s="291"/>
      <c r="G848" s="291"/>
      <c r="H848" s="291"/>
      <c r="I848" s="291"/>
      <c r="J848" s="291"/>
      <c r="K848" s="291"/>
      <c r="L848" s="291"/>
      <c r="M848" s="266"/>
      <c r="N848" s="266"/>
    </row>
    <row r="849" spans="1:14" ht="13.2">
      <c r="A849" s="259"/>
      <c r="B849" s="291"/>
      <c r="C849" s="291"/>
      <c r="D849" s="291"/>
      <c r="E849" s="291"/>
      <c r="F849" s="291"/>
      <c r="G849" s="291"/>
      <c r="H849" s="291"/>
      <c r="I849" s="291"/>
      <c r="J849" s="291"/>
      <c r="K849" s="291"/>
      <c r="L849" s="291"/>
      <c r="M849" s="266"/>
      <c r="N849" s="266"/>
    </row>
    <row r="850" spans="1:14" ht="13.2">
      <c r="A850" s="259"/>
      <c r="B850" s="291"/>
      <c r="C850" s="291"/>
      <c r="D850" s="291"/>
      <c r="E850" s="291"/>
      <c r="F850" s="291"/>
      <c r="G850" s="291"/>
      <c r="H850" s="291"/>
      <c r="I850" s="291"/>
      <c r="J850" s="291"/>
      <c r="K850" s="291"/>
      <c r="L850" s="291"/>
      <c r="M850" s="266"/>
      <c r="N850" s="266"/>
    </row>
    <row r="851" spans="1:14" ht="13.2">
      <c r="A851" s="259"/>
      <c r="B851" s="291"/>
      <c r="C851" s="291"/>
      <c r="D851" s="291"/>
      <c r="E851" s="291"/>
      <c r="F851" s="291"/>
      <c r="G851" s="291"/>
      <c r="H851" s="291"/>
      <c r="I851" s="291"/>
      <c r="J851" s="291"/>
      <c r="K851" s="291"/>
      <c r="L851" s="291"/>
      <c r="M851" s="266"/>
      <c r="N851" s="266"/>
    </row>
    <row r="852" spans="1:14" ht="13.2">
      <c r="A852" s="259"/>
      <c r="B852" s="291"/>
      <c r="C852" s="291"/>
      <c r="D852" s="291"/>
      <c r="E852" s="291"/>
      <c r="F852" s="291"/>
      <c r="G852" s="291"/>
      <c r="H852" s="291"/>
      <c r="I852" s="291"/>
      <c r="J852" s="291"/>
      <c r="K852" s="291"/>
      <c r="L852" s="291"/>
      <c r="M852" s="266"/>
      <c r="N852" s="266"/>
    </row>
    <row r="853" spans="1:14" ht="13.2">
      <c r="A853" s="259"/>
      <c r="B853" s="291"/>
      <c r="C853" s="291"/>
      <c r="D853" s="291"/>
      <c r="E853" s="291"/>
      <c r="F853" s="291"/>
      <c r="G853" s="291"/>
      <c r="H853" s="291"/>
      <c r="I853" s="291"/>
      <c r="J853" s="291"/>
      <c r="K853" s="291"/>
      <c r="L853" s="291"/>
      <c r="M853" s="266"/>
      <c r="N853" s="266"/>
    </row>
    <row r="854" spans="1:14" ht="13.2">
      <c r="A854" s="259"/>
      <c r="B854" s="291"/>
      <c r="C854" s="291"/>
      <c r="D854" s="291"/>
      <c r="E854" s="291"/>
      <c r="F854" s="291"/>
      <c r="G854" s="291"/>
      <c r="H854" s="291"/>
      <c r="I854" s="291"/>
      <c r="J854" s="291"/>
      <c r="K854" s="291"/>
      <c r="L854" s="291"/>
      <c r="M854" s="266"/>
      <c r="N854" s="266"/>
    </row>
    <row r="855" spans="1:14" ht="13.2">
      <c r="A855" s="259"/>
      <c r="B855" s="291"/>
      <c r="C855" s="291"/>
      <c r="D855" s="291"/>
      <c r="E855" s="291"/>
      <c r="F855" s="291"/>
      <c r="G855" s="291"/>
      <c r="H855" s="291"/>
      <c r="I855" s="291"/>
      <c r="J855" s="291"/>
      <c r="K855" s="291"/>
      <c r="L855" s="291"/>
      <c r="M855" s="266"/>
      <c r="N855" s="266"/>
    </row>
    <row r="856" spans="1:14" ht="13.2">
      <c r="A856" s="259"/>
      <c r="B856" s="291"/>
      <c r="C856" s="291"/>
      <c r="D856" s="291"/>
      <c r="E856" s="291"/>
      <c r="F856" s="291"/>
      <c r="G856" s="291"/>
      <c r="H856" s="291"/>
      <c r="I856" s="291"/>
      <c r="J856" s="291"/>
      <c r="K856" s="291"/>
      <c r="L856" s="291"/>
      <c r="M856" s="266"/>
      <c r="N856" s="266"/>
    </row>
    <row r="857" spans="1:14" ht="13.2">
      <c r="A857" s="259"/>
      <c r="B857" s="291"/>
      <c r="C857" s="291"/>
      <c r="D857" s="291"/>
      <c r="E857" s="291"/>
      <c r="F857" s="291"/>
      <c r="G857" s="291"/>
      <c r="H857" s="291"/>
      <c r="I857" s="291"/>
      <c r="J857" s="291"/>
      <c r="K857" s="291"/>
      <c r="L857" s="291"/>
      <c r="M857" s="266"/>
      <c r="N857" s="266"/>
    </row>
    <row r="858" spans="1:14" ht="13.2">
      <c r="A858" s="259"/>
      <c r="B858" s="291"/>
      <c r="C858" s="291"/>
      <c r="D858" s="291"/>
      <c r="E858" s="291"/>
      <c r="F858" s="291"/>
      <c r="G858" s="291"/>
      <c r="H858" s="291"/>
      <c r="I858" s="291"/>
      <c r="J858" s="291"/>
      <c r="K858" s="291"/>
      <c r="L858" s="291"/>
      <c r="M858" s="266"/>
      <c r="N858" s="266"/>
    </row>
    <row r="859" spans="1:14" ht="13.2">
      <c r="A859" s="259"/>
      <c r="B859" s="291"/>
      <c r="C859" s="291"/>
      <c r="D859" s="291"/>
      <c r="E859" s="291"/>
      <c r="F859" s="291"/>
      <c r="G859" s="291"/>
      <c r="H859" s="291"/>
      <c r="I859" s="291"/>
      <c r="J859" s="291"/>
      <c r="K859" s="291"/>
      <c r="L859" s="291"/>
      <c r="M859" s="266"/>
      <c r="N859" s="266"/>
    </row>
    <row r="860" spans="1:14" ht="13.2">
      <c r="A860" s="259"/>
      <c r="B860" s="291"/>
      <c r="C860" s="291"/>
      <c r="D860" s="291"/>
      <c r="E860" s="291"/>
      <c r="F860" s="291"/>
      <c r="G860" s="291"/>
      <c r="H860" s="291"/>
      <c r="I860" s="291"/>
      <c r="J860" s="291"/>
      <c r="K860" s="291"/>
      <c r="L860" s="291"/>
      <c r="M860" s="266"/>
      <c r="N860" s="266"/>
    </row>
    <row r="861" spans="1:14" ht="13.2">
      <c r="A861" s="259"/>
      <c r="B861" s="291"/>
      <c r="C861" s="291"/>
      <c r="D861" s="291"/>
      <c r="E861" s="291"/>
      <c r="F861" s="291"/>
      <c r="G861" s="291"/>
      <c r="H861" s="291"/>
      <c r="I861" s="291"/>
      <c r="J861" s="291"/>
      <c r="K861" s="291"/>
      <c r="L861" s="291"/>
      <c r="M861" s="266"/>
      <c r="N861" s="266"/>
    </row>
    <row r="862" spans="1:14" ht="13.2">
      <c r="A862" s="259"/>
      <c r="B862" s="291"/>
      <c r="C862" s="291"/>
      <c r="D862" s="291"/>
      <c r="E862" s="291"/>
      <c r="F862" s="291"/>
      <c r="G862" s="291"/>
      <c r="H862" s="291"/>
      <c r="I862" s="291"/>
      <c r="J862" s="291"/>
      <c r="K862" s="291"/>
      <c r="L862" s="291"/>
      <c r="M862" s="266"/>
      <c r="N862" s="266"/>
    </row>
    <row r="863" spans="1:14" ht="13.2">
      <c r="A863" s="259"/>
      <c r="B863" s="291"/>
      <c r="C863" s="291"/>
      <c r="D863" s="291"/>
      <c r="E863" s="291"/>
      <c r="F863" s="291"/>
      <c r="G863" s="291"/>
      <c r="H863" s="291"/>
      <c r="I863" s="291"/>
      <c r="J863" s="291"/>
      <c r="K863" s="291"/>
      <c r="L863" s="291"/>
      <c r="M863" s="266"/>
      <c r="N863" s="266"/>
    </row>
    <row r="864" spans="1:14" ht="13.2">
      <c r="A864" s="259"/>
      <c r="B864" s="291"/>
      <c r="C864" s="291"/>
      <c r="D864" s="291"/>
      <c r="E864" s="291"/>
      <c r="F864" s="291"/>
      <c r="G864" s="291"/>
      <c r="H864" s="291"/>
      <c r="I864" s="291"/>
      <c r="J864" s="291"/>
      <c r="K864" s="291"/>
      <c r="L864" s="291"/>
      <c r="M864" s="266"/>
      <c r="N864" s="266"/>
    </row>
    <row r="865" spans="1:14" ht="13.2">
      <c r="A865" s="259"/>
      <c r="B865" s="291"/>
      <c r="C865" s="291"/>
      <c r="D865" s="291"/>
      <c r="E865" s="291"/>
      <c r="F865" s="291"/>
      <c r="G865" s="291"/>
      <c r="H865" s="291"/>
      <c r="I865" s="291"/>
      <c r="J865" s="291"/>
      <c r="K865" s="291"/>
      <c r="L865" s="291"/>
      <c r="M865" s="266"/>
      <c r="N865" s="266"/>
    </row>
    <row r="866" spans="1:14" ht="13.2">
      <c r="A866" s="259"/>
      <c r="B866" s="291"/>
      <c r="C866" s="291"/>
      <c r="D866" s="291"/>
      <c r="E866" s="291"/>
      <c r="F866" s="291"/>
      <c r="G866" s="291"/>
      <c r="H866" s="291"/>
      <c r="I866" s="291"/>
      <c r="J866" s="291"/>
      <c r="K866" s="291"/>
      <c r="L866" s="291"/>
      <c r="M866" s="266"/>
      <c r="N866" s="266"/>
    </row>
    <row r="867" spans="1:14" ht="13.2">
      <c r="A867" s="259"/>
      <c r="B867" s="291"/>
      <c r="C867" s="291"/>
      <c r="D867" s="291"/>
      <c r="E867" s="291"/>
      <c r="F867" s="291"/>
      <c r="G867" s="291"/>
      <c r="H867" s="291"/>
      <c r="I867" s="291"/>
      <c r="J867" s="291"/>
      <c r="K867" s="291"/>
      <c r="L867" s="291"/>
      <c r="M867" s="266"/>
      <c r="N867" s="266"/>
    </row>
    <row r="868" spans="1:14" ht="13.2">
      <c r="A868" s="259"/>
      <c r="B868" s="291"/>
      <c r="C868" s="291"/>
      <c r="D868" s="291"/>
      <c r="E868" s="291"/>
      <c r="F868" s="291"/>
      <c r="G868" s="291"/>
      <c r="H868" s="291"/>
      <c r="I868" s="291"/>
      <c r="J868" s="291"/>
      <c r="K868" s="291"/>
      <c r="L868" s="291"/>
      <c r="M868" s="266"/>
      <c r="N868" s="266"/>
    </row>
    <row r="869" spans="1:14" ht="13.2">
      <c r="A869" s="259"/>
      <c r="B869" s="291"/>
      <c r="C869" s="291"/>
      <c r="D869" s="291"/>
      <c r="E869" s="291"/>
      <c r="F869" s="291"/>
      <c r="G869" s="291"/>
      <c r="H869" s="291"/>
      <c r="I869" s="291"/>
      <c r="J869" s="291"/>
      <c r="K869" s="291"/>
      <c r="L869" s="291"/>
      <c r="M869" s="266"/>
      <c r="N869" s="266"/>
    </row>
    <row r="870" spans="1:14" ht="13.2">
      <c r="A870" s="259"/>
      <c r="B870" s="291"/>
      <c r="C870" s="291"/>
      <c r="D870" s="291"/>
      <c r="E870" s="291"/>
      <c r="F870" s="291"/>
      <c r="G870" s="291"/>
      <c r="H870" s="291"/>
      <c r="I870" s="291"/>
      <c r="J870" s="291"/>
      <c r="K870" s="291"/>
      <c r="L870" s="291"/>
      <c r="M870" s="266"/>
      <c r="N870" s="266"/>
    </row>
    <row r="871" spans="1:14" ht="13.2">
      <c r="A871" s="259"/>
      <c r="B871" s="291"/>
      <c r="C871" s="291"/>
      <c r="D871" s="291"/>
      <c r="E871" s="291"/>
      <c r="F871" s="291"/>
      <c r="G871" s="291"/>
      <c r="H871" s="291"/>
      <c r="I871" s="291"/>
      <c r="J871" s="291"/>
      <c r="K871" s="291"/>
      <c r="L871" s="291"/>
      <c r="M871" s="266"/>
      <c r="N871" s="266"/>
    </row>
    <row r="872" spans="1:14" ht="13.2">
      <c r="A872" s="259"/>
      <c r="B872" s="291"/>
      <c r="C872" s="291"/>
      <c r="D872" s="291"/>
      <c r="E872" s="291"/>
      <c r="F872" s="291"/>
      <c r="G872" s="291"/>
      <c r="H872" s="291"/>
      <c r="I872" s="291"/>
      <c r="J872" s="291"/>
      <c r="K872" s="291"/>
      <c r="L872" s="291"/>
      <c r="M872" s="266"/>
      <c r="N872" s="266"/>
    </row>
    <row r="873" spans="1:14" ht="13.2">
      <c r="A873" s="259"/>
      <c r="B873" s="291"/>
      <c r="C873" s="291"/>
      <c r="D873" s="291"/>
      <c r="E873" s="291"/>
      <c r="F873" s="291"/>
      <c r="G873" s="291"/>
      <c r="H873" s="291"/>
      <c r="I873" s="291"/>
      <c r="J873" s="291"/>
      <c r="K873" s="291"/>
      <c r="L873" s="291"/>
      <c r="M873" s="266"/>
      <c r="N873" s="266"/>
    </row>
    <row r="874" spans="1:14" ht="13.2">
      <c r="A874" s="259"/>
      <c r="B874" s="291"/>
      <c r="C874" s="291"/>
      <c r="D874" s="291"/>
      <c r="E874" s="291"/>
      <c r="F874" s="291"/>
      <c r="G874" s="291"/>
      <c r="H874" s="291"/>
      <c r="I874" s="291"/>
      <c r="J874" s="291"/>
      <c r="K874" s="291"/>
      <c r="L874" s="291"/>
      <c r="M874" s="266"/>
      <c r="N874" s="266"/>
    </row>
    <row r="875" spans="1:14" ht="13.2">
      <c r="A875" s="259"/>
      <c r="B875" s="291"/>
      <c r="C875" s="291"/>
      <c r="D875" s="291"/>
      <c r="E875" s="291"/>
      <c r="F875" s="291"/>
      <c r="G875" s="291"/>
      <c r="H875" s="291"/>
      <c r="I875" s="291"/>
      <c r="J875" s="291"/>
      <c r="K875" s="291"/>
      <c r="L875" s="291"/>
      <c r="M875" s="266"/>
      <c r="N875" s="266"/>
    </row>
    <row r="876" spans="1:14" ht="13.2">
      <c r="A876" s="259"/>
      <c r="B876" s="291"/>
      <c r="C876" s="291"/>
      <c r="D876" s="291"/>
      <c r="E876" s="291"/>
      <c r="F876" s="291"/>
      <c r="G876" s="291"/>
      <c r="H876" s="291"/>
      <c r="I876" s="291"/>
      <c r="J876" s="291"/>
      <c r="K876" s="291"/>
      <c r="L876" s="291"/>
      <c r="M876" s="266"/>
      <c r="N876" s="266"/>
    </row>
    <row r="877" spans="1:14" ht="13.2">
      <c r="A877" s="259"/>
      <c r="B877" s="291"/>
      <c r="C877" s="291"/>
      <c r="D877" s="291"/>
      <c r="E877" s="291"/>
      <c r="F877" s="291"/>
      <c r="G877" s="291"/>
      <c r="H877" s="291"/>
      <c r="I877" s="291"/>
      <c r="J877" s="291"/>
      <c r="K877" s="291"/>
      <c r="L877" s="291"/>
      <c r="M877" s="266"/>
      <c r="N877" s="266"/>
    </row>
    <row r="878" spans="1:14" ht="13.2">
      <c r="A878" s="259"/>
      <c r="B878" s="291"/>
      <c r="C878" s="291"/>
      <c r="D878" s="291"/>
      <c r="E878" s="291"/>
      <c r="F878" s="291"/>
      <c r="G878" s="291"/>
      <c r="H878" s="291"/>
      <c r="I878" s="291"/>
      <c r="J878" s="291"/>
      <c r="K878" s="291"/>
      <c r="L878" s="291"/>
      <c r="M878" s="266"/>
      <c r="N878" s="266"/>
    </row>
    <row r="879" spans="1:14" ht="13.2">
      <c r="A879" s="259"/>
      <c r="B879" s="291"/>
      <c r="C879" s="291"/>
      <c r="D879" s="291"/>
      <c r="E879" s="291"/>
      <c r="F879" s="291"/>
      <c r="G879" s="291"/>
      <c r="H879" s="291"/>
      <c r="I879" s="291"/>
      <c r="J879" s="291"/>
      <c r="K879" s="291"/>
      <c r="L879" s="291"/>
      <c r="M879" s="266"/>
      <c r="N879" s="266"/>
    </row>
    <row r="880" spans="1:14" ht="13.2">
      <c r="A880" s="259"/>
      <c r="B880" s="291"/>
      <c r="C880" s="291"/>
      <c r="D880" s="291"/>
      <c r="E880" s="291"/>
      <c r="F880" s="291"/>
      <c r="G880" s="291"/>
      <c r="H880" s="291"/>
      <c r="I880" s="291"/>
      <c r="J880" s="291"/>
      <c r="K880" s="291"/>
      <c r="L880" s="291"/>
      <c r="M880" s="266"/>
      <c r="N880" s="266"/>
    </row>
    <row r="881" spans="1:14" ht="13.2">
      <c r="A881" s="259"/>
      <c r="B881" s="291"/>
      <c r="C881" s="291"/>
      <c r="D881" s="291"/>
      <c r="E881" s="291"/>
      <c r="F881" s="291"/>
      <c r="G881" s="291"/>
      <c r="H881" s="291"/>
      <c r="I881" s="291"/>
      <c r="J881" s="291"/>
      <c r="K881" s="291"/>
      <c r="L881" s="291"/>
      <c r="M881" s="266"/>
      <c r="N881" s="266"/>
    </row>
    <row r="882" spans="1:14" ht="13.2">
      <c r="A882" s="259"/>
      <c r="B882" s="291"/>
      <c r="C882" s="291"/>
      <c r="D882" s="291"/>
      <c r="E882" s="291"/>
      <c r="F882" s="291"/>
      <c r="G882" s="291"/>
      <c r="H882" s="291"/>
      <c r="I882" s="291"/>
      <c r="J882" s="291"/>
      <c r="K882" s="291"/>
      <c r="L882" s="291"/>
      <c r="M882" s="266"/>
      <c r="N882" s="266"/>
    </row>
    <row r="883" spans="1:14" ht="13.2">
      <c r="A883" s="259"/>
      <c r="B883" s="291"/>
      <c r="C883" s="291"/>
      <c r="D883" s="291"/>
      <c r="E883" s="291"/>
      <c r="F883" s="291"/>
      <c r="G883" s="291"/>
      <c r="H883" s="291"/>
      <c r="I883" s="291"/>
      <c r="J883" s="291"/>
      <c r="K883" s="291"/>
      <c r="L883" s="291"/>
      <c r="M883" s="266"/>
      <c r="N883" s="266"/>
    </row>
    <row r="884" spans="1:14" ht="13.2">
      <c r="A884" s="259"/>
      <c r="B884" s="291"/>
      <c r="C884" s="291"/>
      <c r="D884" s="291"/>
      <c r="E884" s="291"/>
      <c r="F884" s="291"/>
      <c r="G884" s="291"/>
      <c r="H884" s="291"/>
      <c r="I884" s="291"/>
      <c r="J884" s="291"/>
      <c r="K884" s="291"/>
      <c r="L884" s="291"/>
      <c r="M884" s="266"/>
      <c r="N884" s="266"/>
    </row>
    <row r="885" spans="1:14" ht="13.2">
      <c r="A885" s="259"/>
      <c r="B885" s="291"/>
      <c r="C885" s="291"/>
      <c r="D885" s="291"/>
      <c r="E885" s="291"/>
      <c r="F885" s="291"/>
      <c r="G885" s="291"/>
      <c r="H885" s="291"/>
      <c r="I885" s="291"/>
      <c r="J885" s="291"/>
      <c r="K885" s="291"/>
      <c r="L885" s="291"/>
      <c r="M885" s="266"/>
      <c r="N885" s="266"/>
    </row>
    <row r="886" spans="1:14" ht="13.2">
      <c r="A886" s="259"/>
      <c r="B886" s="291"/>
      <c r="C886" s="291"/>
      <c r="D886" s="291"/>
      <c r="E886" s="291"/>
      <c r="F886" s="291"/>
      <c r="G886" s="291"/>
      <c r="H886" s="291"/>
      <c r="I886" s="291"/>
      <c r="J886" s="291"/>
      <c r="K886" s="291"/>
      <c r="L886" s="291"/>
      <c r="M886" s="266"/>
      <c r="N886" s="266"/>
    </row>
    <row r="887" spans="1:14" ht="13.2">
      <c r="A887" s="259"/>
      <c r="B887" s="291"/>
      <c r="C887" s="291"/>
      <c r="D887" s="291"/>
      <c r="E887" s="291"/>
      <c r="F887" s="291"/>
      <c r="G887" s="291"/>
      <c r="H887" s="291"/>
      <c r="I887" s="291"/>
      <c r="J887" s="291"/>
      <c r="K887" s="291"/>
      <c r="L887" s="291"/>
      <c r="M887" s="266"/>
      <c r="N887" s="266"/>
    </row>
    <row r="888" spans="1:14" ht="13.2">
      <c r="A888" s="259"/>
      <c r="B888" s="291"/>
      <c r="C888" s="291"/>
      <c r="D888" s="291"/>
      <c r="E888" s="291"/>
      <c r="F888" s="291"/>
      <c r="G888" s="291"/>
      <c r="H888" s="291"/>
      <c r="I888" s="291"/>
      <c r="J888" s="291"/>
      <c r="K888" s="291"/>
      <c r="L888" s="291"/>
      <c r="M888" s="266"/>
      <c r="N888" s="266"/>
    </row>
    <row r="889" spans="1:14" ht="13.2">
      <c r="A889" s="259"/>
      <c r="B889" s="291"/>
      <c r="C889" s="291"/>
      <c r="D889" s="291"/>
      <c r="E889" s="291"/>
      <c r="F889" s="291"/>
      <c r="G889" s="291"/>
      <c r="H889" s="291"/>
      <c r="I889" s="291"/>
      <c r="J889" s="291"/>
      <c r="K889" s="291"/>
      <c r="L889" s="291"/>
      <c r="M889" s="266"/>
      <c r="N889" s="266"/>
    </row>
    <row r="890" spans="1:14" ht="13.2">
      <c r="A890" s="259"/>
      <c r="B890" s="291"/>
      <c r="C890" s="291"/>
      <c r="D890" s="291"/>
      <c r="E890" s="291"/>
      <c r="F890" s="291"/>
      <c r="G890" s="291"/>
      <c r="H890" s="291"/>
      <c r="I890" s="291"/>
      <c r="J890" s="291"/>
      <c r="K890" s="291"/>
      <c r="L890" s="291"/>
      <c r="M890" s="266"/>
      <c r="N890" s="266"/>
    </row>
    <row r="891" spans="1:14" ht="13.2">
      <c r="A891" s="259"/>
      <c r="B891" s="291"/>
      <c r="C891" s="291"/>
      <c r="D891" s="291"/>
      <c r="E891" s="291"/>
      <c r="F891" s="291"/>
      <c r="G891" s="291"/>
      <c r="H891" s="291"/>
      <c r="I891" s="291"/>
      <c r="J891" s="291"/>
      <c r="K891" s="291"/>
      <c r="L891" s="291"/>
      <c r="M891" s="266"/>
      <c r="N891" s="266"/>
    </row>
    <row r="892" spans="1:14" ht="13.2">
      <c r="A892" s="259"/>
      <c r="B892" s="291"/>
      <c r="C892" s="291"/>
      <c r="D892" s="291"/>
      <c r="E892" s="291"/>
      <c r="F892" s="291"/>
      <c r="G892" s="291"/>
      <c r="H892" s="291"/>
      <c r="I892" s="291"/>
      <c r="J892" s="291"/>
      <c r="K892" s="291"/>
      <c r="L892" s="291"/>
      <c r="M892" s="266"/>
      <c r="N892" s="266"/>
    </row>
    <row r="893" spans="1:14" ht="13.2">
      <c r="A893" s="259"/>
      <c r="B893" s="291"/>
      <c r="C893" s="291"/>
      <c r="D893" s="291"/>
      <c r="E893" s="291"/>
      <c r="F893" s="291"/>
      <c r="G893" s="291"/>
      <c r="H893" s="291"/>
      <c r="I893" s="291"/>
      <c r="J893" s="291"/>
      <c r="K893" s="291"/>
      <c r="L893" s="291"/>
      <c r="M893" s="266"/>
      <c r="N893" s="266"/>
    </row>
    <row r="894" spans="1:14" ht="13.2">
      <c r="A894" s="259"/>
      <c r="B894" s="291"/>
      <c r="C894" s="291"/>
      <c r="D894" s="291"/>
      <c r="E894" s="291"/>
      <c r="F894" s="291"/>
      <c r="G894" s="291"/>
      <c r="H894" s="291"/>
      <c r="I894" s="291"/>
      <c r="J894" s="291"/>
      <c r="K894" s="291"/>
      <c r="L894" s="291"/>
      <c r="M894" s="266"/>
      <c r="N894" s="266"/>
    </row>
    <row r="895" spans="1:14" ht="13.2">
      <c r="A895" s="259"/>
      <c r="B895" s="291"/>
      <c r="C895" s="291"/>
      <c r="D895" s="291"/>
      <c r="E895" s="291"/>
      <c r="F895" s="291"/>
      <c r="G895" s="291"/>
      <c r="H895" s="291"/>
      <c r="I895" s="291"/>
      <c r="J895" s="291"/>
      <c r="K895" s="291"/>
      <c r="L895" s="291"/>
      <c r="M895" s="266"/>
      <c r="N895" s="266"/>
    </row>
    <row r="896" spans="1:14" ht="13.2">
      <c r="A896" s="259"/>
      <c r="B896" s="291"/>
      <c r="C896" s="291"/>
      <c r="D896" s="291"/>
      <c r="E896" s="291"/>
      <c r="F896" s="291"/>
      <c r="G896" s="291"/>
      <c r="H896" s="291"/>
      <c r="I896" s="291"/>
      <c r="J896" s="291"/>
      <c r="K896" s="291"/>
      <c r="L896" s="291"/>
      <c r="M896" s="266"/>
      <c r="N896" s="266"/>
    </row>
    <row r="897" spans="1:14" ht="13.2">
      <c r="A897" s="259"/>
      <c r="B897" s="291"/>
      <c r="C897" s="291"/>
      <c r="D897" s="291"/>
      <c r="E897" s="291"/>
      <c r="F897" s="291"/>
      <c r="G897" s="291"/>
      <c r="H897" s="291"/>
      <c r="I897" s="291"/>
      <c r="J897" s="291"/>
      <c r="K897" s="291"/>
      <c r="L897" s="291"/>
      <c r="M897" s="266"/>
      <c r="N897" s="266"/>
    </row>
    <row r="898" spans="1:14" ht="13.2">
      <c r="A898" s="259"/>
      <c r="B898" s="291"/>
      <c r="C898" s="291"/>
      <c r="D898" s="291"/>
      <c r="E898" s="291"/>
      <c r="F898" s="291"/>
      <c r="G898" s="291"/>
      <c r="H898" s="291"/>
      <c r="I898" s="291"/>
      <c r="J898" s="291"/>
      <c r="K898" s="291"/>
      <c r="L898" s="291"/>
      <c r="M898" s="266"/>
      <c r="N898" s="266"/>
    </row>
    <row r="899" spans="1:14" ht="13.2">
      <c r="A899" s="259"/>
      <c r="B899" s="291"/>
      <c r="C899" s="291"/>
      <c r="D899" s="291"/>
      <c r="E899" s="291"/>
      <c r="F899" s="291"/>
      <c r="G899" s="291"/>
      <c r="H899" s="291"/>
      <c r="I899" s="291"/>
      <c r="J899" s="291"/>
      <c r="K899" s="291"/>
      <c r="L899" s="291"/>
      <c r="M899" s="266"/>
      <c r="N899" s="266"/>
    </row>
    <row r="900" spans="1:14" ht="13.2">
      <c r="A900" s="259"/>
      <c r="B900" s="291"/>
      <c r="C900" s="291"/>
      <c r="D900" s="291"/>
      <c r="E900" s="291"/>
      <c r="F900" s="291"/>
      <c r="G900" s="291"/>
      <c r="H900" s="291"/>
      <c r="I900" s="291"/>
      <c r="J900" s="291"/>
      <c r="K900" s="291"/>
      <c r="L900" s="291"/>
      <c r="M900" s="266"/>
      <c r="N900" s="266"/>
    </row>
    <row r="901" spans="1:14" ht="13.2">
      <c r="A901" s="259"/>
      <c r="B901" s="291"/>
      <c r="C901" s="291"/>
      <c r="D901" s="291"/>
      <c r="E901" s="291"/>
      <c r="F901" s="291"/>
      <c r="G901" s="291"/>
      <c r="H901" s="291"/>
      <c r="I901" s="291"/>
      <c r="J901" s="291"/>
      <c r="K901" s="291"/>
      <c r="L901" s="291"/>
      <c r="M901" s="266"/>
      <c r="N901" s="266"/>
    </row>
    <row r="902" spans="1:14" ht="13.2">
      <c r="A902" s="259"/>
      <c r="B902" s="291"/>
      <c r="C902" s="291"/>
      <c r="D902" s="291"/>
      <c r="E902" s="291"/>
      <c r="F902" s="291"/>
      <c r="G902" s="291"/>
      <c r="H902" s="291"/>
      <c r="I902" s="291"/>
      <c r="J902" s="291"/>
      <c r="K902" s="291"/>
      <c r="L902" s="291"/>
      <c r="M902" s="266"/>
      <c r="N902" s="266"/>
    </row>
    <row r="903" spans="1:14" ht="13.2">
      <c r="A903" s="259"/>
      <c r="B903" s="291"/>
      <c r="C903" s="291"/>
      <c r="D903" s="291"/>
      <c r="E903" s="291"/>
      <c r="F903" s="291"/>
      <c r="G903" s="291"/>
      <c r="H903" s="291"/>
      <c r="I903" s="291"/>
      <c r="J903" s="291"/>
      <c r="K903" s="291"/>
      <c r="L903" s="291"/>
      <c r="M903" s="266"/>
      <c r="N903" s="266"/>
    </row>
    <row r="904" spans="1:14" ht="13.2">
      <c r="A904" s="259"/>
      <c r="B904" s="291"/>
      <c r="C904" s="291"/>
      <c r="D904" s="291"/>
      <c r="E904" s="291"/>
      <c r="F904" s="291"/>
      <c r="G904" s="291"/>
      <c r="H904" s="291"/>
      <c r="I904" s="291"/>
      <c r="J904" s="291"/>
      <c r="K904" s="291"/>
      <c r="L904" s="291"/>
      <c r="M904" s="266"/>
      <c r="N904" s="266"/>
    </row>
    <row r="905" spans="1:14" ht="13.2">
      <c r="A905" s="259"/>
      <c r="B905" s="291"/>
      <c r="C905" s="291"/>
      <c r="D905" s="291"/>
      <c r="E905" s="291"/>
      <c r="F905" s="291"/>
      <c r="G905" s="291"/>
      <c r="H905" s="291"/>
      <c r="I905" s="291"/>
      <c r="J905" s="291"/>
      <c r="K905" s="291"/>
      <c r="L905" s="291"/>
      <c r="M905" s="266"/>
      <c r="N905" s="266"/>
    </row>
    <row r="906" spans="1:14" ht="13.2">
      <c r="A906" s="259"/>
      <c r="B906" s="291"/>
      <c r="C906" s="291"/>
      <c r="D906" s="291"/>
      <c r="E906" s="291"/>
      <c r="F906" s="291"/>
      <c r="G906" s="291"/>
      <c r="H906" s="291"/>
      <c r="I906" s="291"/>
      <c r="J906" s="291"/>
      <c r="K906" s="291"/>
      <c r="L906" s="291"/>
      <c r="M906" s="266"/>
      <c r="N906" s="266"/>
    </row>
    <row r="907" spans="1:14" ht="13.2">
      <c r="A907" s="259"/>
      <c r="B907" s="291"/>
      <c r="C907" s="291"/>
      <c r="D907" s="291"/>
      <c r="E907" s="291"/>
      <c r="F907" s="291"/>
      <c r="G907" s="291"/>
      <c r="H907" s="291"/>
      <c r="I907" s="291"/>
      <c r="J907" s="291"/>
      <c r="K907" s="291"/>
      <c r="L907" s="291"/>
      <c r="M907" s="266"/>
      <c r="N907" s="266"/>
    </row>
    <row r="908" spans="1:14" ht="13.2">
      <c r="A908" s="259"/>
      <c r="B908" s="291"/>
      <c r="C908" s="291"/>
      <c r="D908" s="291"/>
      <c r="E908" s="291"/>
      <c r="F908" s="291"/>
      <c r="G908" s="291"/>
      <c r="H908" s="291"/>
      <c r="I908" s="291"/>
      <c r="J908" s="291"/>
      <c r="K908" s="291"/>
      <c r="L908" s="291"/>
      <c r="M908" s="266"/>
      <c r="N908" s="266"/>
    </row>
    <row r="909" spans="1:14" ht="13.2">
      <c r="A909" s="259"/>
      <c r="B909" s="291"/>
      <c r="C909" s="291"/>
      <c r="D909" s="291"/>
      <c r="E909" s="291"/>
      <c r="F909" s="291"/>
      <c r="G909" s="291"/>
      <c r="H909" s="291"/>
      <c r="I909" s="291"/>
      <c r="J909" s="291"/>
      <c r="K909" s="291"/>
      <c r="L909" s="291"/>
      <c r="M909" s="266"/>
      <c r="N909" s="266"/>
    </row>
    <row r="910" spans="1:14" ht="13.2">
      <c r="A910" s="259"/>
      <c r="B910" s="291"/>
      <c r="C910" s="291"/>
      <c r="D910" s="291"/>
      <c r="E910" s="291"/>
      <c r="F910" s="291"/>
      <c r="G910" s="291"/>
      <c r="H910" s="291"/>
      <c r="I910" s="291"/>
      <c r="J910" s="291"/>
      <c r="K910" s="291"/>
      <c r="L910" s="291"/>
      <c r="M910" s="266"/>
      <c r="N910" s="266"/>
    </row>
    <row r="911" spans="1:14" ht="13.2">
      <c r="A911" s="259"/>
      <c r="B911" s="291"/>
      <c r="C911" s="291"/>
      <c r="D911" s="291"/>
      <c r="E911" s="291"/>
      <c r="F911" s="291"/>
      <c r="G911" s="291"/>
      <c r="H911" s="291"/>
      <c r="I911" s="291"/>
      <c r="J911" s="291"/>
      <c r="K911" s="291"/>
      <c r="L911" s="291"/>
      <c r="M911" s="266"/>
      <c r="N911" s="266"/>
    </row>
    <row r="912" spans="1:14" ht="13.2">
      <c r="A912" s="259"/>
      <c r="B912" s="291"/>
      <c r="C912" s="291"/>
      <c r="D912" s="291"/>
      <c r="E912" s="291"/>
      <c r="F912" s="291"/>
      <c r="G912" s="291"/>
      <c r="H912" s="291"/>
      <c r="I912" s="291"/>
      <c r="J912" s="291"/>
      <c r="K912" s="291"/>
      <c r="L912" s="291"/>
      <c r="M912" s="266"/>
      <c r="N912" s="266"/>
    </row>
    <row r="913" spans="1:14" ht="13.2">
      <c r="A913" s="259"/>
      <c r="B913" s="291"/>
      <c r="C913" s="291"/>
      <c r="D913" s="291"/>
      <c r="E913" s="291"/>
      <c r="F913" s="291"/>
      <c r="G913" s="291"/>
      <c r="H913" s="291"/>
      <c r="I913" s="291"/>
      <c r="J913" s="291"/>
      <c r="K913" s="291"/>
      <c r="L913" s="291"/>
      <c r="M913" s="266"/>
      <c r="N913" s="266"/>
    </row>
    <row r="914" spans="1:14" ht="13.2">
      <c r="A914" s="259"/>
      <c r="B914" s="291"/>
      <c r="C914" s="291"/>
      <c r="D914" s="291"/>
      <c r="E914" s="291"/>
      <c r="F914" s="291"/>
      <c r="G914" s="291"/>
      <c r="H914" s="291"/>
      <c r="I914" s="291"/>
      <c r="J914" s="291"/>
      <c r="K914" s="291"/>
      <c r="L914" s="291"/>
      <c r="M914" s="266"/>
      <c r="N914" s="266"/>
    </row>
    <row r="915" spans="1:14" ht="13.2">
      <c r="A915" s="259"/>
      <c r="B915" s="291"/>
      <c r="C915" s="291"/>
      <c r="D915" s="291"/>
      <c r="E915" s="291"/>
      <c r="F915" s="291"/>
      <c r="G915" s="291"/>
      <c r="H915" s="291"/>
      <c r="I915" s="291"/>
      <c r="J915" s="291"/>
      <c r="K915" s="291"/>
      <c r="L915" s="291"/>
      <c r="M915" s="266"/>
      <c r="N915" s="266"/>
    </row>
    <row r="916" spans="1:14" ht="13.2">
      <c r="A916" s="259"/>
      <c r="B916" s="291"/>
      <c r="C916" s="291"/>
      <c r="D916" s="291"/>
      <c r="E916" s="291"/>
      <c r="F916" s="291"/>
      <c r="G916" s="291"/>
      <c r="H916" s="291"/>
      <c r="I916" s="291"/>
      <c r="J916" s="291"/>
      <c r="K916" s="291"/>
      <c r="L916" s="291"/>
      <c r="M916" s="266"/>
      <c r="N916" s="266"/>
    </row>
    <row r="917" spans="1:14" ht="13.2">
      <c r="A917" s="259"/>
      <c r="B917" s="291"/>
      <c r="C917" s="291"/>
      <c r="D917" s="291"/>
      <c r="E917" s="291"/>
      <c r="F917" s="291"/>
      <c r="G917" s="291"/>
      <c r="H917" s="291"/>
      <c r="I917" s="291"/>
      <c r="J917" s="291"/>
      <c r="K917" s="291"/>
      <c r="L917" s="291"/>
      <c r="M917" s="266"/>
      <c r="N917" s="266"/>
    </row>
    <row r="918" spans="1:14" ht="13.2">
      <c r="A918" s="259"/>
      <c r="B918" s="291"/>
      <c r="C918" s="291"/>
      <c r="D918" s="291"/>
      <c r="E918" s="291"/>
      <c r="F918" s="291"/>
      <c r="G918" s="291"/>
      <c r="H918" s="291"/>
      <c r="I918" s="291"/>
      <c r="J918" s="291"/>
      <c r="K918" s="291"/>
      <c r="L918" s="291"/>
      <c r="M918" s="266"/>
      <c r="N918" s="266"/>
    </row>
    <row r="919" spans="1:14" ht="13.2">
      <c r="A919" s="259"/>
      <c r="B919" s="291"/>
      <c r="C919" s="291"/>
      <c r="D919" s="291"/>
      <c r="E919" s="291"/>
      <c r="F919" s="291"/>
      <c r="G919" s="291"/>
      <c r="H919" s="291"/>
      <c r="I919" s="291"/>
      <c r="J919" s="291"/>
      <c r="K919" s="291"/>
      <c r="L919" s="291"/>
      <c r="M919" s="266"/>
      <c r="N919" s="266"/>
    </row>
    <row r="920" spans="1:14" ht="13.2">
      <c r="A920" s="259"/>
      <c r="B920" s="291"/>
      <c r="C920" s="291"/>
      <c r="D920" s="291"/>
      <c r="E920" s="291"/>
      <c r="F920" s="291"/>
      <c r="G920" s="291"/>
      <c r="H920" s="291"/>
      <c r="I920" s="291"/>
      <c r="J920" s="291"/>
      <c r="K920" s="291"/>
      <c r="L920" s="291"/>
      <c r="M920" s="266"/>
      <c r="N920" s="266"/>
    </row>
    <row r="921" spans="1:14" ht="13.2">
      <c r="A921" s="259"/>
      <c r="B921" s="291"/>
      <c r="C921" s="291"/>
      <c r="D921" s="291"/>
      <c r="E921" s="291"/>
      <c r="F921" s="291"/>
      <c r="G921" s="291"/>
      <c r="H921" s="291"/>
      <c r="I921" s="291"/>
      <c r="J921" s="291"/>
      <c r="K921" s="291"/>
      <c r="L921" s="291"/>
      <c r="M921" s="266"/>
      <c r="N921" s="266"/>
    </row>
    <row r="922" spans="1:14" ht="13.2">
      <c r="A922" s="259"/>
      <c r="B922" s="291"/>
      <c r="C922" s="291"/>
      <c r="D922" s="291"/>
      <c r="E922" s="291"/>
      <c r="F922" s="291"/>
      <c r="G922" s="291"/>
      <c r="H922" s="291"/>
      <c r="I922" s="291"/>
      <c r="J922" s="291"/>
      <c r="K922" s="291"/>
      <c r="L922" s="291"/>
      <c r="M922" s="266"/>
      <c r="N922" s="266"/>
    </row>
    <row r="923" spans="1:14" ht="13.2">
      <c r="A923" s="259"/>
      <c r="B923" s="291"/>
      <c r="C923" s="291"/>
      <c r="D923" s="291"/>
      <c r="E923" s="291"/>
      <c r="F923" s="291"/>
      <c r="G923" s="291"/>
      <c r="H923" s="291"/>
      <c r="I923" s="291"/>
      <c r="J923" s="291"/>
      <c r="K923" s="291"/>
      <c r="L923" s="291"/>
      <c r="M923" s="266"/>
      <c r="N923" s="266"/>
    </row>
    <row r="924" spans="1:14" ht="13.2">
      <c r="A924" s="259"/>
      <c r="B924" s="291"/>
      <c r="C924" s="291"/>
      <c r="D924" s="291"/>
      <c r="E924" s="291"/>
      <c r="F924" s="291"/>
      <c r="G924" s="291"/>
      <c r="H924" s="291"/>
      <c r="I924" s="291"/>
      <c r="J924" s="291"/>
      <c r="K924" s="291"/>
      <c r="L924" s="291"/>
      <c r="M924" s="266"/>
      <c r="N924" s="266"/>
    </row>
    <row r="925" spans="1:14" ht="13.2">
      <c r="A925" s="259"/>
      <c r="B925" s="291"/>
      <c r="C925" s="291"/>
      <c r="D925" s="291"/>
      <c r="E925" s="291"/>
      <c r="F925" s="291"/>
      <c r="G925" s="291"/>
      <c r="H925" s="291"/>
      <c r="I925" s="291"/>
      <c r="J925" s="291"/>
      <c r="K925" s="291"/>
      <c r="L925" s="291"/>
      <c r="M925" s="266"/>
      <c r="N925" s="266"/>
    </row>
    <row r="926" spans="1:14" ht="13.2">
      <c r="A926" s="259"/>
      <c r="B926" s="291"/>
      <c r="C926" s="291"/>
      <c r="D926" s="291"/>
      <c r="E926" s="291"/>
      <c r="F926" s="291"/>
      <c r="G926" s="291"/>
      <c r="H926" s="291"/>
      <c r="I926" s="291"/>
      <c r="J926" s="291"/>
      <c r="K926" s="291"/>
      <c r="L926" s="291"/>
      <c r="M926" s="266"/>
      <c r="N926" s="266"/>
    </row>
    <row r="927" spans="1:14" ht="13.2">
      <c r="A927" s="259"/>
      <c r="B927" s="291"/>
      <c r="C927" s="291"/>
      <c r="D927" s="291"/>
      <c r="E927" s="291"/>
      <c r="F927" s="291"/>
      <c r="G927" s="291"/>
      <c r="H927" s="291"/>
      <c r="I927" s="291"/>
      <c r="J927" s="291"/>
      <c r="K927" s="291"/>
      <c r="L927" s="291"/>
      <c r="M927" s="266"/>
      <c r="N927" s="266"/>
    </row>
    <row r="928" spans="1:14" ht="13.2">
      <c r="A928" s="259"/>
      <c r="B928" s="291"/>
      <c r="C928" s="291"/>
      <c r="D928" s="291"/>
      <c r="E928" s="291"/>
      <c r="F928" s="291"/>
      <c r="G928" s="291"/>
      <c r="H928" s="291"/>
      <c r="I928" s="291"/>
      <c r="J928" s="291"/>
      <c r="K928" s="291"/>
      <c r="L928" s="291"/>
      <c r="M928" s="266"/>
      <c r="N928" s="266"/>
    </row>
    <row r="929" spans="1:14" ht="13.2">
      <c r="A929" s="259"/>
      <c r="B929" s="291"/>
      <c r="C929" s="291"/>
      <c r="D929" s="291"/>
      <c r="E929" s="291"/>
      <c r="F929" s="291"/>
      <c r="G929" s="291"/>
      <c r="H929" s="291"/>
      <c r="I929" s="291"/>
      <c r="J929" s="291"/>
      <c r="K929" s="291"/>
      <c r="L929" s="291"/>
      <c r="M929" s="266"/>
      <c r="N929" s="266"/>
    </row>
    <row r="930" spans="1:14" ht="13.2">
      <c r="A930" s="259"/>
      <c r="B930" s="291"/>
      <c r="C930" s="291"/>
      <c r="D930" s="291"/>
      <c r="E930" s="291"/>
      <c r="F930" s="291"/>
      <c r="G930" s="291"/>
      <c r="H930" s="291"/>
      <c r="I930" s="291"/>
      <c r="J930" s="291"/>
      <c r="K930" s="291"/>
      <c r="L930" s="291"/>
      <c r="M930" s="266"/>
      <c r="N930" s="266"/>
    </row>
    <row r="931" spans="1:14" ht="13.2">
      <c r="A931" s="259"/>
      <c r="B931" s="291"/>
      <c r="C931" s="291"/>
      <c r="D931" s="291"/>
      <c r="E931" s="291"/>
      <c r="F931" s="291"/>
      <c r="G931" s="291"/>
      <c r="H931" s="291"/>
      <c r="I931" s="291"/>
      <c r="J931" s="291"/>
      <c r="K931" s="291"/>
      <c r="L931" s="291"/>
      <c r="M931" s="266"/>
      <c r="N931" s="266"/>
    </row>
    <row r="932" spans="1:14" ht="13.2">
      <c r="A932" s="259"/>
      <c r="B932" s="291"/>
      <c r="C932" s="291"/>
      <c r="D932" s="291"/>
      <c r="E932" s="291"/>
      <c r="F932" s="291"/>
      <c r="G932" s="291"/>
      <c r="H932" s="291"/>
      <c r="I932" s="291"/>
      <c r="J932" s="291"/>
      <c r="K932" s="291"/>
      <c r="L932" s="291"/>
      <c r="M932" s="266"/>
      <c r="N932" s="266"/>
    </row>
    <row r="933" spans="1:14" ht="13.2">
      <c r="A933" s="259"/>
      <c r="B933" s="291"/>
      <c r="C933" s="291"/>
      <c r="D933" s="291"/>
      <c r="E933" s="291"/>
      <c r="F933" s="291"/>
      <c r="G933" s="291"/>
      <c r="H933" s="291"/>
      <c r="I933" s="291"/>
      <c r="J933" s="291"/>
      <c r="K933" s="291"/>
      <c r="L933" s="291"/>
      <c r="M933" s="266"/>
      <c r="N933" s="266"/>
    </row>
    <row r="934" spans="1:14" ht="13.2">
      <c r="A934" s="259"/>
      <c r="B934" s="291"/>
      <c r="C934" s="291"/>
      <c r="D934" s="291"/>
      <c r="E934" s="291"/>
      <c r="F934" s="291"/>
      <c r="G934" s="291"/>
      <c r="H934" s="291"/>
      <c r="I934" s="291"/>
      <c r="J934" s="291"/>
      <c r="K934" s="291"/>
      <c r="L934" s="291"/>
      <c r="M934" s="266"/>
      <c r="N934" s="266"/>
    </row>
    <row r="935" spans="1:14" ht="13.2">
      <c r="A935" s="259"/>
      <c r="B935" s="291"/>
      <c r="C935" s="291"/>
      <c r="D935" s="291"/>
      <c r="E935" s="291"/>
      <c r="F935" s="291"/>
      <c r="G935" s="291"/>
      <c r="H935" s="291"/>
      <c r="I935" s="291"/>
      <c r="J935" s="291"/>
      <c r="K935" s="291"/>
      <c r="L935" s="291"/>
      <c r="M935" s="266"/>
      <c r="N935" s="266"/>
    </row>
    <row r="936" spans="1:14" ht="13.2">
      <c r="A936" s="259"/>
      <c r="B936" s="291"/>
      <c r="C936" s="291"/>
      <c r="D936" s="291"/>
      <c r="E936" s="291"/>
      <c r="F936" s="291"/>
      <c r="G936" s="291"/>
      <c r="H936" s="291"/>
      <c r="I936" s="291"/>
      <c r="J936" s="291"/>
      <c r="K936" s="291"/>
      <c r="L936" s="291"/>
      <c r="M936" s="266"/>
      <c r="N936" s="266"/>
    </row>
    <row r="937" spans="1:14" ht="13.2">
      <c r="A937" s="259"/>
      <c r="B937" s="291"/>
      <c r="C937" s="291"/>
      <c r="D937" s="291"/>
      <c r="E937" s="291"/>
      <c r="F937" s="291"/>
      <c r="G937" s="291"/>
      <c r="H937" s="291"/>
      <c r="I937" s="291"/>
      <c r="J937" s="291"/>
      <c r="K937" s="291"/>
      <c r="L937" s="291"/>
      <c r="M937" s="266"/>
      <c r="N937" s="266"/>
    </row>
    <row r="938" spans="1:14" ht="13.2">
      <c r="A938" s="259"/>
      <c r="B938" s="291"/>
      <c r="C938" s="291"/>
      <c r="D938" s="291"/>
      <c r="E938" s="291"/>
      <c r="F938" s="291"/>
      <c r="G938" s="291"/>
      <c r="H938" s="291"/>
      <c r="I938" s="291"/>
      <c r="J938" s="291"/>
      <c r="K938" s="291"/>
      <c r="L938" s="291"/>
      <c r="M938" s="266"/>
      <c r="N938" s="266"/>
    </row>
    <row r="939" spans="1:14" ht="13.2">
      <c r="A939" s="259"/>
      <c r="B939" s="291"/>
      <c r="C939" s="291"/>
      <c r="D939" s="291"/>
      <c r="E939" s="291"/>
      <c r="F939" s="291"/>
      <c r="G939" s="291"/>
      <c r="H939" s="291"/>
      <c r="I939" s="291"/>
      <c r="J939" s="291"/>
      <c r="K939" s="291"/>
      <c r="L939" s="291"/>
      <c r="M939" s="266"/>
      <c r="N939" s="266"/>
    </row>
    <row r="940" spans="1:14" ht="13.2">
      <c r="A940" s="259"/>
      <c r="B940" s="291"/>
      <c r="C940" s="291"/>
      <c r="D940" s="291"/>
      <c r="E940" s="291"/>
      <c r="F940" s="291"/>
      <c r="G940" s="291"/>
      <c r="H940" s="291"/>
      <c r="I940" s="291"/>
      <c r="J940" s="291"/>
      <c r="K940" s="291"/>
      <c r="L940" s="291"/>
      <c r="M940" s="266"/>
      <c r="N940" s="266"/>
    </row>
    <row r="941" spans="1:14" ht="13.2">
      <c r="A941" s="259"/>
      <c r="B941" s="291"/>
      <c r="C941" s="291"/>
      <c r="D941" s="291"/>
      <c r="E941" s="291"/>
      <c r="F941" s="291"/>
      <c r="G941" s="291"/>
      <c r="H941" s="291"/>
      <c r="I941" s="291"/>
      <c r="J941" s="291"/>
      <c r="K941" s="291"/>
      <c r="L941" s="291"/>
      <c r="M941" s="266"/>
      <c r="N941" s="266"/>
    </row>
    <row r="942" spans="1:14" ht="13.2">
      <c r="A942" s="259"/>
      <c r="B942" s="291"/>
      <c r="C942" s="291"/>
      <c r="D942" s="291"/>
      <c r="E942" s="291"/>
      <c r="F942" s="291"/>
      <c r="G942" s="291"/>
      <c r="H942" s="291"/>
      <c r="I942" s="291"/>
      <c r="J942" s="291"/>
      <c r="K942" s="291"/>
      <c r="L942" s="291"/>
      <c r="M942" s="266"/>
      <c r="N942" s="266"/>
    </row>
    <row r="943" spans="1:14" ht="13.2">
      <c r="A943" s="259"/>
      <c r="B943" s="291"/>
      <c r="C943" s="291"/>
      <c r="D943" s="291"/>
      <c r="E943" s="291"/>
      <c r="F943" s="291"/>
      <c r="G943" s="291"/>
      <c r="H943" s="291"/>
      <c r="I943" s="291"/>
      <c r="J943" s="291"/>
      <c r="K943" s="291"/>
      <c r="L943" s="291"/>
      <c r="M943" s="266"/>
      <c r="N943" s="266"/>
    </row>
    <row r="944" spans="1:14" ht="13.2">
      <c r="A944" s="259"/>
      <c r="B944" s="291"/>
      <c r="C944" s="291"/>
      <c r="D944" s="291"/>
      <c r="E944" s="291"/>
      <c r="F944" s="291"/>
      <c r="G944" s="291"/>
      <c r="H944" s="291"/>
      <c r="I944" s="291"/>
      <c r="J944" s="291"/>
      <c r="K944" s="291"/>
      <c r="L944" s="291"/>
      <c r="M944" s="266"/>
      <c r="N944" s="266"/>
    </row>
    <row r="945" spans="1:14" ht="13.2">
      <c r="A945" s="259"/>
      <c r="B945" s="291"/>
      <c r="C945" s="291"/>
      <c r="D945" s="291"/>
      <c r="E945" s="291"/>
      <c r="F945" s="291"/>
      <c r="G945" s="291"/>
      <c r="H945" s="291"/>
      <c r="I945" s="291"/>
      <c r="J945" s="291"/>
      <c r="K945" s="291"/>
      <c r="L945" s="291"/>
      <c r="M945" s="266"/>
      <c r="N945" s="266"/>
    </row>
    <row r="946" spans="1:14" ht="13.2">
      <c r="A946" s="259"/>
      <c r="B946" s="291"/>
      <c r="C946" s="291"/>
      <c r="D946" s="291"/>
      <c r="E946" s="291"/>
      <c r="F946" s="291"/>
      <c r="G946" s="291"/>
      <c r="H946" s="291"/>
      <c r="I946" s="291"/>
      <c r="J946" s="291"/>
      <c r="K946" s="291"/>
      <c r="L946" s="291"/>
      <c r="M946" s="266"/>
      <c r="N946" s="266"/>
    </row>
    <row r="947" spans="1:14" ht="13.2">
      <c r="A947" s="259"/>
      <c r="B947" s="291"/>
      <c r="C947" s="291"/>
      <c r="D947" s="291"/>
      <c r="E947" s="291"/>
      <c r="F947" s="291"/>
      <c r="G947" s="291"/>
      <c r="H947" s="291"/>
      <c r="I947" s="291"/>
      <c r="J947" s="291"/>
      <c r="K947" s="291"/>
      <c r="L947" s="291"/>
      <c r="M947" s="266"/>
      <c r="N947" s="266"/>
    </row>
    <row r="948" spans="1:14" ht="13.2">
      <c r="A948" s="259"/>
      <c r="B948" s="291"/>
      <c r="C948" s="291"/>
      <c r="D948" s="291"/>
      <c r="E948" s="291"/>
      <c r="F948" s="291"/>
      <c r="G948" s="291"/>
      <c r="H948" s="291"/>
      <c r="I948" s="291"/>
      <c r="J948" s="291"/>
      <c r="K948" s="291"/>
      <c r="L948" s="291"/>
      <c r="M948" s="266"/>
      <c r="N948" s="266"/>
    </row>
    <row r="949" spans="1:14" ht="13.2">
      <c r="A949" s="259"/>
      <c r="B949" s="291"/>
      <c r="C949" s="291"/>
      <c r="D949" s="291"/>
      <c r="E949" s="291"/>
      <c r="F949" s="291"/>
      <c r="G949" s="291"/>
      <c r="H949" s="291"/>
      <c r="I949" s="291"/>
      <c r="J949" s="291"/>
      <c r="K949" s="291"/>
      <c r="L949" s="291"/>
      <c r="M949" s="266"/>
      <c r="N949" s="266"/>
    </row>
    <row r="950" spans="1:14" ht="13.2">
      <c r="A950" s="259"/>
      <c r="B950" s="291"/>
      <c r="C950" s="291"/>
      <c r="D950" s="291"/>
      <c r="E950" s="291"/>
      <c r="F950" s="291"/>
      <c r="G950" s="291"/>
      <c r="H950" s="291"/>
      <c r="I950" s="291"/>
      <c r="J950" s="291"/>
      <c r="K950" s="291"/>
      <c r="L950" s="291"/>
      <c r="M950" s="266"/>
      <c r="N950" s="266"/>
    </row>
    <row r="951" spans="1:14" ht="13.2">
      <c r="A951" s="259"/>
      <c r="B951" s="291"/>
      <c r="C951" s="291"/>
      <c r="D951" s="291"/>
      <c r="E951" s="291"/>
      <c r="F951" s="291"/>
      <c r="G951" s="291"/>
      <c r="H951" s="291"/>
      <c r="I951" s="291"/>
      <c r="J951" s="291"/>
      <c r="K951" s="291"/>
      <c r="L951" s="291"/>
      <c r="M951" s="266"/>
      <c r="N951" s="266"/>
    </row>
    <row r="952" spans="1:14" ht="13.2">
      <c r="A952" s="259"/>
      <c r="B952" s="291"/>
      <c r="C952" s="291"/>
      <c r="D952" s="291"/>
      <c r="E952" s="291"/>
      <c r="F952" s="291"/>
      <c r="G952" s="291"/>
      <c r="H952" s="291"/>
      <c r="I952" s="291"/>
      <c r="J952" s="291"/>
      <c r="K952" s="291"/>
      <c r="L952" s="291"/>
      <c r="M952" s="266"/>
      <c r="N952" s="266"/>
    </row>
    <row r="953" spans="1:14" ht="13.2">
      <c r="A953" s="259"/>
      <c r="B953" s="291"/>
      <c r="C953" s="291"/>
      <c r="D953" s="291"/>
      <c r="E953" s="291"/>
      <c r="F953" s="291"/>
      <c r="G953" s="291"/>
      <c r="H953" s="291"/>
      <c r="I953" s="291"/>
      <c r="J953" s="291"/>
      <c r="K953" s="291"/>
      <c r="L953" s="291"/>
      <c r="M953" s="266"/>
      <c r="N953" s="266"/>
    </row>
    <row r="954" spans="1:14" ht="13.2">
      <c r="A954" s="259"/>
      <c r="B954" s="291"/>
      <c r="C954" s="291"/>
      <c r="D954" s="291"/>
      <c r="E954" s="291"/>
      <c r="F954" s="291"/>
      <c r="G954" s="291"/>
      <c r="H954" s="291"/>
      <c r="I954" s="291"/>
      <c r="J954" s="291"/>
      <c r="K954" s="291"/>
      <c r="L954" s="291"/>
      <c r="M954" s="266"/>
      <c r="N954" s="266"/>
    </row>
    <row r="955" spans="1:14" ht="13.2">
      <c r="A955" s="259"/>
      <c r="B955" s="291"/>
      <c r="C955" s="291"/>
      <c r="D955" s="291"/>
      <c r="E955" s="291"/>
      <c r="F955" s="291"/>
      <c r="G955" s="291"/>
      <c r="H955" s="291"/>
      <c r="I955" s="291"/>
      <c r="J955" s="291"/>
      <c r="K955" s="291"/>
      <c r="L955" s="291"/>
      <c r="M955" s="266"/>
      <c r="N955" s="266"/>
    </row>
    <row r="956" spans="1:14" ht="13.2">
      <c r="A956" s="259"/>
      <c r="B956" s="291"/>
      <c r="C956" s="291"/>
      <c r="D956" s="291"/>
      <c r="E956" s="291"/>
      <c r="F956" s="291"/>
      <c r="G956" s="291"/>
      <c r="H956" s="291"/>
      <c r="I956" s="291"/>
      <c r="J956" s="291"/>
      <c r="K956" s="291"/>
      <c r="L956" s="291"/>
      <c r="M956" s="266"/>
      <c r="N956" s="266"/>
    </row>
    <row r="957" spans="1:14" ht="13.2">
      <c r="A957" s="259"/>
      <c r="B957" s="291"/>
      <c r="C957" s="291"/>
      <c r="D957" s="291"/>
      <c r="E957" s="291"/>
      <c r="F957" s="291"/>
      <c r="G957" s="291"/>
      <c r="H957" s="291"/>
      <c r="I957" s="291"/>
      <c r="J957" s="291"/>
      <c r="K957" s="291"/>
      <c r="L957" s="291"/>
      <c r="M957" s="266"/>
      <c r="N957" s="266"/>
    </row>
    <row r="958" spans="1:14" ht="13.2">
      <c r="A958" s="259"/>
      <c r="B958" s="291"/>
      <c r="C958" s="291"/>
      <c r="D958" s="291"/>
      <c r="E958" s="291"/>
      <c r="F958" s="291"/>
      <c r="G958" s="291"/>
      <c r="H958" s="291"/>
      <c r="I958" s="291"/>
      <c r="J958" s="291"/>
      <c r="K958" s="291"/>
      <c r="L958" s="291"/>
      <c r="M958" s="266"/>
      <c r="N958" s="266"/>
    </row>
    <row r="959" spans="1:14" ht="13.2">
      <c r="A959" s="259"/>
      <c r="B959" s="291"/>
      <c r="C959" s="291"/>
      <c r="D959" s="291"/>
      <c r="E959" s="291"/>
      <c r="F959" s="291"/>
      <c r="G959" s="291"/>
      <c r="H959" s="291"/>
      <c r="I959" s="291"/>
      <c r="J959" s="291"/>
      <c r="K959" s="291"/>
      <c r="L959" s="291"/>
      <c r="M959" s="266"/>
      <c r="N959" s="266"/>
    </row>
    <row r="960" spans="1:14" ht="13.2">
      <c r="A960" s="259"/>
      <c r="B960" s="291"/>
      <c r="C960" s="291"/>
      <c r="D960" s="291"/>
      <c r="E960" s="291"/>
      <c r="F960" s="291"/>
      <c r="G960" s="291"/>
      <c r="H960" s="291"/>
      <c r="I960" s="291"/>
      <c r="J960" s="291"/>
      <c r="K960" s="291"/>
      <c r="L960" s="291"/>
      <c r="M960" s="266"/>
      <c r="N960" s="266"/>
    </row>
    <row r="961" spans="1:14" ht="13.2">
      <c r="A961" s="259"/>
      <c r="B961" s="291"/>
      <c r="C961" s="291"/>
      <c r="D961" s="291"/>
      <c r="E961" s="291"/>
      <c r="F961" s="291"/>
      <c r="G961" s="291"/>
      <c r="H961" s="291"/>
      <c r="I961" s="291"/>
      <c r="J961" s="291"/>
      <c r="K961" s="291"/>
      <c r="L961" s="291"/>
      <c r="M961" s="266"/>
      <c r="N961" s="266"/>
    </row>
    <row r="962" spans="1:14" ht="13.2">
      <c r="A962" s="259"/>
      <c r="B962" s="291"/>
      <c r="C962" s="291"/>
      <c r="D962" s="291"/>
      <c r="E962" s="291"/>
      <c r="F962" s="291"/>
      <c r="G962" s="291"/>
      <c r="H962" s="291"/>
      <c r="I962" s="291"/>
      <c r="J962" s="291"/>
      <c r="K962" s="291"/>
      <c r="L962" s="291"/>
      <c r="M962" s="266"/>
      <c r="N962" s="266"/>
    </row>
    <row r="963" spans="1:14" ht="13.2">
      <c r="A963" s="259"/>
      <c r="B963" s="291"/>
      <c r="C963" s="291"/>
      <c r="D963" s="291"/>
      <c r="E963" s="291"/>
      <c r="F963" s="291"/>
      <c r="G963" s="291"/>
      <c r="H963" s="291"/>
      <c r="I963" s="291"/>
      <c r="J963" s="291"/>
      <c r="K963" s="291"/>
      <c r="L963" s="291"/>
      <c r="M963" s="266"/>
      <c r="N963" s="266"/>
    </row>
    <row r="964" spans="1:14" ht="13.2">
      <c r="A964" s="259"/>
      <c r="B964" s="291"/>
      <c r="C964" s="291"/>
      <c r="D964" s="291"/>
      <c r="E964" s="291"/>
      <c r="F964" s="291"/>
      <c r="G964" s="291"/>
      <c r="H964" s="291"/>
      <c r="I964" s="291"/>
      <c r="J964" s="291"/>
      <c r="K964" s="291"/>
      <c r="L964" s="291"/>
      <c r="M964" s="266"/>
      <c r="N964" s="266"/>
    </row>
    <row r="965" spans="1:14" ht="13.2">
      <c r="A965" s="259"/>
      <c r="B965" s="291"/>
      <c r="C965" s="291"/>
      <c r="D965" s="291"/>
      <c r="E965" s="291"/>
      <c r="F965" s="291"/>
      <c r="G965" s="291"/>
      <c r="H965" s="291"/>
      <c r="I965" s="291"/>
      <c r="J965" s="291"/>
      <c r="K965" s="291"/>
      <c r="L965" s="291"/>
      <c r="M965" s="266"/>
      <c r="N965" s="266"/>
    </row>
    <row r="966" spans="1:14" ht="13.2">
      <c r="A966" s="259"/>
      <c r="B966" s="291"/>
      <c r="C966" s="291"/>
      <c r="D966" s="291"/>
      <c r="E966" s="291"/>
      <c r="F966" s="291"/>
      <c r="G966" s="291"/>
      <c r="H966" s="291"/>
      <c r="I966" s="291"/>
      <c r="J966" s="291"/>
      <c r="K966" s="291"/>
      <c r="L966" s="291"/>
      <c r="M966" s="266"/>
      <c r="N966" s="266"/>
    </row>
    <row r="967" spans="1:14" ht="13.2">
      <c r="A967" s="259"/>
      <c r="B967" s="291"/>
      <c r="C967" s="291"/>
      <c r="D967" s="291"/>
      <c r="E967" s="291"/>
      <c r="F967" s="291"/>
      <c r="G967" s="291"/>
      <c r="H967" s="291"/>
      <c r="I967" s="291"/>
      <c r="J967" s="291"/>
      <c r="K967" s="291"/>
      <c r="L967" s="291"/>
      <c r="M967" s="266"/>
      <c r="N967" s="266"/>
    </row>
    <row r="968" spans="1:14" ht="13.2">
      <c r="A968" s="259"/>
      <c r="B968" s="291"/>
      <c r="C968" s="291"/>
      <c r="D968" s="291"/>
      <c r="E968" s="291"/>
      <c r="F968" s="291"/>
      <c r="G968" s="291"/>
      <c r="H968" s="291"/>
      <c r="I968" s="291"/>
      <c r="J968" s="291"/>
      <c r="K968" s="291"/>
      <c r="L968" s="291"/>
      <c r="M968" s="266"/>
      <c r="N968" s="266"/>
    </row>
    <row r="969" spans="1:14" ht="13.2">
      <c r="A969" s="259"/>
      <c r="B969" s="291"/>
      <c r="C969" s="291"/>
      <c r="D969" s="291"/>
      <c r="E969" s="291"/>
      <c r="F969" s="291"/>
      <c r="G969" s="291"/>
      <c r="H969" s="291"/>
      <c r="I969" s="291"/>
      <c r="J969" s="291"/>
      <c r="K969" s="291"/>
      <c r="L969" s="291"/>
      <c r="M969" s="266"/>
      <c r="N969" s="266"/>
    </row>
    <row r="970" spans="1:14" ht="13.2">
      <c r="A970" s="259"/>
      <c r="B970" s="291"/>
      <c r="C970" s="291"/>
      <c r="D970" s="291"/>
      <c r="E970" s="291"/>
      <c r="F970" s="291"/>
      <c r="G970" s="291"/>
      <c r="H970" s="291"/>
      <c r="I970" s="291"/>
      <c r="J970" s="291"/>
      <c r="K970" s="291"/>
      <c r="L970" s="291"/>
      <c r="M970" s="266"/>
      <c r="N970" s="266"/>
    </row>
    <row r="971" spans="1:14" ht="13.2">
      <c r="A971" s="259"/>
      <c r="B971" s="291"/>
      <c r="C971" s="291"/>
      <c r="D971" s="291"/>
      <c r="E971" s="291"/>
      <c r="F971" s="291"/>
      <c r="G971" s="291"/>
      <c r="H971" s="291"/>
      <c r="I971" s="291"/>
      <c r="J971" s="291"/>
      <c r="K971" s="291"/>
      <c r="L971" s="291"/>
      <c r="M971" s="266"/>
      <c r="N971" s="266"/>
    </row>
    <row r="972" spans="1:14" ht="13.2">
      <c r="A972" s="259"/>
      <c r="B972" s="291"/>
      <c r="C972" s="291"/>
      <c r="D972" s="291"/>
      <c r="E972" s="291"/>
      <c r="F972" s="291"/>
      <c r="G972" s="291"/>
      <c r="H972" s="291"/>
      <c r="I972" s="291"/>
      <c r="J972" s="291"/>
      <c r="K972" s="291"/>
      <c r="L972" s="291"/>
      <c r="M972" s="266"/>
      <c r="N972" s="266"/>
    </row>
    <row r="973" spans="1:14" ht="13.2">
      <c r="A973" s="259"/>
      <c r="B973" s="291"/>
      <c r="C973" s="291"/>
      <c r="D973" s="291"/>
      <c r="E973" s="291"/>
      <c r="F973" s="291"/>
      <c r="G973" s="291"/>
      <c r="H973" s="291"/>
      <c r="I973" s="291"/>
      <c r="J973" s="291"/>
      <c r="K973" s="291"/>
      <c r="L973" s="291"/>
      <c r="M973" s="266"/>
      <c r="N973" s="266"/>
    </row>
    <row r="974" spans="1:14" ht="13.2">
      <c r="A974" s="259"/>
      <c r="B974" s="291"/>
      <c r="C974" s="291"/>
      <c r="D974" s="291"/>
      <c r="E974" s="291"/>
      <c r="F974" s="291"/>
      <c r="G974" s="291"/>
      <c r="H974" s="291"/>
      <c r="I974" s="291"/>
      <c r="J974" s="291"/>
      <c r="K974" s="291"/>
      <c r="L974" s="291"/>
      <c r="M974" s="266"/>
      <c r="N974" s="266"/>
    </row>
    <row r="975" spans="1:14" ht="13.2">
      <c r="A975" s="259"/>
      <c r="B975" s="291"/>
      <c r="C975" s="291"/>
      <c r="D975" s="291"/>
      <c r="E975" s="291"/>
      <c r="F975" s="291"/>
      <c r="G975" s="291"/>
      <c r="H975" s="291"/>
      <c r="I975" s="291"/>
      <c r="J975" s="291"/>
      <c r="K975" s="291"/>
      <c r="L975" s="291"/>
      <c r="M975" s="266"/>
      <c r="N975" s="266"/>
    </row>
    <row r="976" spans="1:14" ht="13.2">
      <c r="A976" s="259"/>
      <c r="B976" s="291"/>
      <c r="C976" s="291"/>
      <c r="D976" s="291"/>
      <c r="E976" s="291"/>
      <c r="F976" s="291"/>
      <c r="G976" s="291"/>
      <c r="H976" s="291"/>
      <c r="I976" s="291"/>
      <c r="J976" s="291"/>
      <c r="K976" s="291"/>
      <c r="L976" s="291"/>
      <c r="M976" s="266"/>
      <c r="N976" s="266"/>
    </row>
    <row r="977" spans="1:14" ht="13.2">
      <c r="A977" s="259"/>
      <c r="B977" s="291"/>
      <c r="C977" s="291"/>
      <c r="D977" s="291"/>
      <c r="E977" s="291"/>
      <c r="F977" s="291"/>
      <c r="G977" s="291"/>
      <c r="H977" s="291"/>
      <c r="I977" s="291"/>
      <c r="J977" s="291"/>
      <c r="K977" s="291"/>
      <c r="L977" s="291"/>
      <c r="M977" s="266"/>
      <c r="N977" s="266"/>
    </row>
    <row r="978" spans="1:14" ht="13.2">
      <c r="A978" s="259"/>
      <c r="B978" s="291"/>
      <c r="C978" s="291"/>
      <c r="D978" s="291"/>
      <c r="E978" s="291"/>
      <c r="F978" s="291"/>
      <c r="G978" s="291"/>
      <c r="H978" s="291"/>
      <c r="I978" s="291"/>
      <c r="J978" s="291"/>
      <c r="K978" s="291"/>
      <c r="L978" s="291"/>
      <c r="M978" s="266"/>
      <c r="N978" s="266"/>
    </row>
    <row r="979" spans="1:14" ht="13.2">
      <c r="A979" s="259"/>
      <c r="B979" s="291"/>
      <c r="C979" s="291"/>
      <c r="D979" s="291"/>
      <c r="E979" s="291"/>
      <c r="F979" s="291"/>
      <c r="G979" s="291"/>
      <c r="H979" s="291"/>
      <c r="I979" s="291"/>
      <c r="J979" s="291"/>
      <c r="K979" s="291"/>
      <c r="L979" s="291"/>
      <c r="M979" s="266"/>
      <c r="N979" s="266"/>
    </row>
    <row r="980" spans="1:14" ht="13.2">
      <c r="A980" s="259"/>
      <c r="B980" s="291"/>
      <c r="C980" s="291"/>
      <c r="D980" s="291"/>
      <c r="E980" s="291"/>
      <c r="F980" s="291"/>
      <c r="G980" s="291"/>
      <c r="H980" s="291"/>
      <c r="I980" s="291"/>
      <c r="J980" s="291"/>
      <c r="K980" s="291"/>
      <c r="L980" s="291"/>
      <c r="M980" s="266"/>
      <c r="N980" s="266"/>
    </row>
    <row r="981" spans="1:14" ht="13.2">
      <c r="A981" s="259"/>
      <c r="B981" s="291"/>
      <c r="C981" s="291"/>
      <c r="D981" s="291"/>
      <c r="E981" s="291"/>
      <c r="F981" s="291"/>
      <c r="G981" s="291"/>
      <c r="H981" s="291"/>
      <c r="I981" s="291"/>
      <c r="J981" s="291"/>
      <c r="K981" s="291"/>
      <c r="L981" s="291"/>
      <c r="M981" s="266"/>
      <c r="N981" s="266"/>
    </row>
    <row r="982" spans="1:14" ht="13.2">
      <c r="A982" s="259"/>
      <c r="B982" s="291"/>
      <c r="C982" s="291"/>
      <c r="D982" s="291"/>
      <c r="E982" s="291"/>
      <c r="F982" s="291"/>
      <c r="G982" s="291"/>
      <c r="H982" s="291"/>
      <c r="I982" s="291"/>
      <c r="J982" s="291"/>
      <c r="K982" s="291"/>
      <c r="L982" s="291"/>
      <c r="M982" s="266"/>
      <c r="N982" s="266"/>
    </row>
    <row r="983" spans="1:14" ht="13.2">
      <c r="A983" s="259"/>
      <c r="B983" s="291"/>
      <c r="C983" s="291"/>
      <c r="D983" s="291"/>
      <c r="E983" s="291"/>
      <c r="F983" s="291"/>
      <c r="G983" s="291"/>
      <c r="H983" s="291"/>
      <c r="I983" s="291"/>
      <c r="J983" s="291"/>
      <c r="K983" s="291"/>
      <c r="L983" s="291"/>
      <c r="M983" s="266"/>
      <c r="N983" s="266"/>
    </row>
    <row r="984" spans="1:14" ht="13.2">
      <c r="A984" s="259"/>
      <c r="B984" s="291"/>
      <c r="C984" s="291"/>
      <c r="D984" s="291"/>
      <c r="E984" s="291"/>
      <c r="F984" s="291"/>
      <c r="G984" s="291"/>
      <c r="H984" s="291"/>
      <c r="I984" s="291"/>
      <c r="J984" s="291"/>
      <c r="K984" s="291"/>
      <c r="L984" s="291"/>
      <c r="M984" s="266"/>
      <c r="N984" s="266"/>
    </row>
    <row r="985" spans="1:14" ht="13.2">
      <c r="A985" s="259"/>
      <c r="B985" s="291"/>
      <c r="C985" s="291"/>
      <c r="D985" s="291"/>
      <c r="E985" s="291"/>
      <c r="F985" s="291"/>
      <c r="G985" s="291"/>
      <c r="H985" s="291"/>
      <c r="I985" s="291"/>
      <c r="J985" s="291"/>
      <c r="K985" s="291"/>
      <c r="L985" s="291"/>
      <c r="M985" s="266"/>
      <c r="N985" s="266"/>
    </row>
    <row r="986" spans="1:14" ht="13.2">
      <c r="A986" s="259"/>
      <c r="B986" s="291"/>
      <c r="C986" s="291"/>
      <c r="D986" s="291"/>
      <c r="E986" s="291"/>
      <c r="F986" s="291"/>
      <c r="G986" s="291"/>
      <c r="H986" s="291"/>
      <c r="I986" s="291"/>
      <c r="J986" s="291"/>
      <c r="K986" s="291"/>
      <c r="L986" s="291"/>
      <c r="M986" s="266"/>
      <c r="N986" s="266"/>
    </row>
    <row r="987" spans="1:14" ht="13.2">
      <c r="A987" s="259"/>
      <c r="B987" s="291"/>
      <c r="C987" s="291"/>
      <c r="D987" s="291"/>
      <c r="E987" s="291"/>
      <c r="F987" s="291"/>
      <c r="G987" s="291"/>
      <c r="H987" s="291"/>
      <c r="I987" s="291"/>
      <c r="J987" s="291"/>
      <c r="K987" s="291"/>
      <c r="L987" s="291"/>
      <c r="M987" s="266"/>
      <c r="N987" s="266"/>
    </row>
    <row r="988" spans="1:14" ht="13.2">
      <c r="A988" s="259"/>
      <c r="B988" s="291"/>
      <c r="C988" s="291"/>
      <c r="D988" s="291"/>
      <c r="E988" s="291"/>
      <c r="F988" s="291"/>
      <c r="G988" s="291"/>
      <c r="H988" s="291"/>
      <c r="I988" s="291"/>
      <c r="J988" s="291"/>
      <c r="K988" s="291"/>
      <c r="L988" s="291"/>
      <c r="M988" s="266"/>
      <c r="N988" s="266"/>
    </row>
    <row r="989" spans="1:14" ht="13.2">
      <c r="A989" s="259"/>
      <c r="B989" s="291"/>
      <c r="C989" s="291"/>
      <c r="D989" s="291"/>
      <c r="E989" s="291"/>
      <c r="F989" s="291"/>
      <c r="G989" s="291"/>
      <c r="H989" s="291"/>
      <c r="I989" s="291"/>
      <c r="J989" s="291"/>
      <c r="K989" s="291"/>
      <c r="L989" s="291"/>
      <c r="M989" s="266"/>
      <c r="N989" s="266"/>
    </row>
    <row r="990" spans="1:14" ht="13.2">
      <c r="A990" s="259"/>
      <c r="B990" s="291"/>
      <c r="C990" s="291"/>
      <c r="D990" s="291"/>
      <c r="E990" s="291"/>
      <c r="F990" s="291"/>
      <c r="G990" s="291"/>
      <c r="H990" s="291"/>
      <c r="I990" s="291"/>
      <c r="J990" s="291"/>
      <c r="K990" s="291"/>
      <c r="L990" s="291"/>
      <c r="M990" s="266"/>
      <c r="N990" s="266"/>
    </row>
    <row r="991" spans="1:14" ht="13.2">
      <c r="A991" s="259"/>
      <c r="B991" s="291"/>
      <c r="C991" s="291"/>
      <c r="D991" s="291"/>
      <c r="E991" s="291"/>
      <c r="F991" s="291"/>
      <c r="G991" s="291"/>
      <c r="H991" s="291"/>
      <c r="I991" s="291"/>
      <c r="J991" s="291"/>
      <c r="K991" s="291"/>
      <c r="L991" s="291"/>
      <c r="M991" s="266"/>
      <c r="N991" s="266"/>
    </row>
    <row r="992" spans="1:14" ht="13.2">
      <c r="A992" s="259"/>
      <c r="B992" s="291"/>
      <c r="C992" s="291"/>
      <c r="D992" s="291"/>
      <c r="E992" s="291"/>
      <c r="F992" s="291"/>
      <c r="G992" s="291"/>
      <c r="H992" s="291"/>
      <c r="I992" s="291"/>
      <c r="J992" s="291"/>
      <c r="K992" s="291"/>
      <c r="L992" s="291"/>
      <c r="M992" s="266"/>
      <c r="N992" s="266"/>
    </row>
    <row r="993" spans="1:14" ht="13.2">
      <c r="A993" s="259"/>
      <c r="B993" s="291"/>
      <c r="C993" s="291"/>
      <c r="D993" s="291"/>
      <c r="E993" s="291"/>
      <c r="F993" s="291"/>
      <c r="G993" s="291"/>
      <c r="H993" s="291"/>
      <c r="I993" s="291"/>
      <c r="J993" s="291"/>
      <c r="K993" s="291"/>
      <c r="L993" s="291"/>
      <c r="M993" s="266"/>
      <c r="N993" s="266"/>
    </row>
    <row r="994" spans="1:14" ht="13.2">
      <c r="A994" s="259"/>
      <c r="B994" s="291"/>
      <c r="C994" s="291"/>
      <c r="D994" s="291"/>
      <c r="E994" s="291"/>
      <c r="F994" s="291"/>
      <c r="G994" s="291"/>
      <c r="H994" s="291"/>
      <c r="I994" s="291"/>
      <c r="J994" s="291"/>
      <c r="K994" s="291"/>
      <c r="L994" s="291"/>
      <c r="M994" s="266"/>
      <c r="N994" s="266"/>
    </row>
    <row r="995" spans="1:14" ht="13.2">
      <c r="A995" s="259"/>
      <c r="B995" s="291"/>
      <c r="C995" s="291"/>
      <c r="D995" s="291"/>
      <c r="E995" s="291"/>
      <c r="F995" s="291"/>
      <c r="G995" s="291"/>
      <c r="H995" s="291"/>
      <c r="I995" s="291"/>
      <c r="J995" s="291"/>
      <c r="K995" s="291"/>
      <c r="L995" s="291"/>
      <c r="M995" s="266"/>
      <c r="N995" s="266"/>
    </row>
    <row r="996" spans="1:14" ht="13.2">
      <c r="A996" s="259"/>
      <c r="B996" s="291"/>
      <c r="C996" s="291"/>
      <c r="D996" s="291"/>
      <c r="E996" s="291"/>
      <c r="F996" s="291"/>
      <c r="G996" s="291"/>
      <c r="H996" s="291"/>
      <c r="I996" s="291"/>
      <c r="J996" s="291"/>
      <c r="K996" s="291"/>
      <c r="L996" s="291"/>
      <c r="M996" s="266"/>
      <c r="N996" s="266"/>
    </row>
    <row r="997" spans="1:14" ht="13.2">
      <c r="A997" s="259"/>
      <c r="B997" s="291"/>
      <c r="C997" s="291"/>
      <c r="D997" s="291"/>
      <c r="E997" s="291"/>
      <c r="F997" s="291"/>
      <c r="G997" s="291"/>
      <c r="H997" s="291"/>
      <c r="I997" s="291"/>
      <c r="J997" s="291"/>
      <c r="K997" s="291"/>
      <c r="L997" s="291"/>
      <c r="M997" s="266"/>
      <c r="N997" s="266"/>
    </row>
    <row r="998" spans="1:14" ht="13.2">
      <c r="A998" s="259"/>
      <c r="B998" s="291"/>
      <c r="C998" s="291"/>
      <c r="D998" s="291"/>
      <c r="E998" s="291"/>
      <c r="F998" s="291"/>
      <c r="G998" s="291"/>
      <c r="H998" s="291"/>
      <c r="I998" s="291"/>
      <c r="J998" s="291"/>
      <c r="K998" s="291"/>
      <c r="L998" s="291"/>
      <c r="M998" s="266"/>
      <c r="N998" s="266"/>
    </row>
    <row r="999" spans="1:14" ht="13.2">
      <c r="A999" s="259"/>
      <c r="B999" s="291"/>
      <c r="C999" s="291"/>
      <c r="D999" s="291"/>
      <c r="E999" s="291"/>
      <c r="F999" s="291"/>
      <c r="G999" s="291"/>
      <c r="H999" s="291"/>
      <c r="I999" s="291"/>
      <c r="J999" s="291"/>
      <c r="K999" s="291"/>
      <c r="L999" s="291"/>
      <c r="M999" s="266"/>
      <c r="N999" s="266"/>
    </row>
    <row r="1000" spans="1:14" ht="13.2">
      <c r="A1000" s="259"/>
      <c r="B1000" s="291"/>
      <c r="C1000" s="291"/>
      <c r="D1000" s="291"/>
      <c r="E1000" s="291"/>
      <c r="F1000" s="291"/>
      <c r="G1000" s="291"/>
      <c r="H1000" s="291"/>
      <c r="I1000" s="291"/>
      <c r="J1000" s="291"/>
      <c r="K1000" s="291"/>
      <c r="L1000" s="291"/>
      <c r="M1000" s="266"/>
      <c r="N1000" s="266"/>
    </row>
    <row r="1001" spans="1:14" ht="13.2">
      <c r="A1001" s="259"/>
      <c r="B1001" s="291"/>
      <c r="C1001" s="291"/>
      <c r="D1001" s="291"/>
      <c r="E1001" s="291"/>
      <c r="F1001" s="291"/>
      <c r="G1001" s="291"/>
      <c r="H1001" s="291"/>
      <c r="I1001" s="291"/>
      <c r="J1001" s="291"/>
      <c r="K1001" s="291"/>
      <c r="L1001" s="291"/>
      <c r="M1001" s="266"/>
      <c r="N1001" s="266"/>
    </row>
    <row r="1002" spans="1:14" ht="13.2">
      <c r="A1002" s="259"/>
      <c r="B1002" s="291"/>
      <c r="C1002" s="291"/>
      <c r="D1002" s="291"/>
      <c r="E1002" s="291"/>
      <c r="F1002" s="291"/>
      <c r="G1002" s="291"/>
      <c r="H1002" s="291"/>
      <c r="I1002" s="291"/>
      <c r="J1002" s="291"/>
      <c r="K1002" s="291"/>
      <c r="L1002" s="291"/>
      <c r="M1002" s="266"/>
      <c r="N1002" s="266"/>
    </row>
    <row r="1003" spans="1:14" ht="13.2">
      <c r="A1003" s="259"/>
      <c r="B1003" s="291"/>
      <c r="C1003" s="291"/>
      <c r="D1003" s="291"/>
      <c r="E1003" s="291"/>
      <c r="F1003" s="291"/>
      <c r="G1003" s="291"/>
      <c r="H1003" s="291"/>
      <c r="I1003" s="291"/>
      <c r="J1003" s="291"/>
      <c r="K1003" s="291"/>
      <c r="L1003" s="291"/>
      <c r="M1003" s="266"/>
      <c r="N1003" s="266"/>
    </row>
    <row r="1004" spans="1:14" ht="13.2">
      <c r="A1004" s="259"/>
      <c r="B1004" s="291"/>
      <c r="C1004" s="291"/>
      <c r="D1004" s="291"/>
      <c r="E1004" s="291"/>
      <c r="F1004" s="291"/>
      <c r="G1004" s="291"/>
      <c r="H1004" s="291"/>
      <c r="I1004" s="291"/>
      <c r="J1004" s="291"/>
      <c r="K1004" s="291"/>
      <c r="L1004" s="291"/>
      <c r="M1004" s="266"/>
      <c r="N1004" s="266"/>
    </row>
    <row r="1005" spans="1:14" ht="13.2">
      <c r="A1005" s="259"/>
      <c r="B1005" s="291"/>
      <c r="C1005" s="291"/>
      <c r="D1005" s="291"/>
      <c r="E1005" s="291"/>
      <c r="F1005" s="291"/>
      <c r="G1005" s="291"/>
      <c r="H1005" s="291"/>
      <c r="I1005" s="291"/>
      <c r="J1005" s="291"/>
      <c r="K1005" s="291"/>
      <c r="L1005" s="291"/>
      <c r="M1005" s="266"/>
      <c r="N1005" s="266"/>
    </row>
    <row r="1006" spans="1:14" ht="13.2">
      <c r="A1006" s="259"/>
      <c r="B1006" s="291"/>
      <c r="C1006" s="291"/>
      <c r="D1006" s="291"/>
      <c r="E1006" s="291"/>
      <c r="F1006" s="291"/>
      <c r="G1006" s="291"/>
      <c r="H1006" s="291"/>
      <c r="I1006" s="291"/>
      <c r="J1006" s="291"/>
      <c r="K1006" s="291"/>
      <c r="L1006" s="291"/>
      <c r="M1006" s="266"/>
      <c r="N1006" s="266"/>
    </row>
    <row r="1007" spans="1:14" ht="13.2">
      <c r="A1007" s="259"/>
      <c r="B1007" s="291"/>
      <c r="C1007" s="291"/>
      <c r="D1007" s="291"/>
      <c r="E1007" s="291"/>
      <c r="F1007" s="291"/>
      <c r="G1007" s="291"/>
      <c r="H1007" s="291"/>
      <c r="I1007" s="291"/>
      <c r="J1007" s="291"/>
      <c r="K1007" s="291"/>
      <c r="L1007" s="291"/>
      <c r="M1007" s="266"/>
      <c r="N1007" s="266"/>
    </row>
    <row r="1008" spans="1:14" ht="13.2">
      <c r="A1008" s="259"/>
      <c r="B1008" s="291"/>
      <c r="C1008" s="291"/>
      <c r="D1008" s="291"/>
      <c r="E1008" s="291"/>
      <c r="F1008" s="291"/>
      <c r="G1008" s="291"/>
      <c r="H1008" s="291"/>
      <c r="I1008" s="291"/>
      <c r="J1008" s="291"/>
      <c r="K1008" s="291"/>
      <c r="L1008" s="291"/>
      <c r="M1008" s="266"/>
      <c r="N1008" s="266"/>
    </row>
    <row r="1009" spans="1:14" ht="13.2">
      <c r="A1009" s="259"/>
      <c r="B1009" s="291"/>
      <c r="C1009" s="291"/>
      <c r="D1009" s="291"/>
      <c r="E1009" s="291"/>
      <c r="F1009" s="291"/>
      <c r="G1009" s="291"/>
      <c r="H1009" s="291"/>
      <c r="I1009" s="291"/>
      <c r="J1009" s="291"/>
      <c r="K1009" s="291"/>
      <c r="L1009" s="291"/>
      <c r="M1009" s="266"/>
      <c r="N1009" s="266"/>
    </row>
    <row r="1010" spans="1:14" ht="13.2">
      <c r="A1010" s="259"/>
      <c r="B1010" s="291"/>
      <c r="C1010" s="291"/>
      <c r="D1010" s="291"/>
      <c r="E1010" s="291"/>
      <c r="F1010" s="291"/>
      <c r="G1010" s="291"/>
      <c r="H1010" s="291"/>
      <c r="I1010" s="291"/>
      <c r="J1010" s="291"/>
      <c r="K1010" s="291"/>
      <c r="L1010" s="291"/>
      <c r="M1010" s="266"/>
      <c r="N1010" s="266"/>
    </row>
    <row r="1011" spans="1:14" ht="13.2">
      <c r="A1011" s="259"/>
      <c r="B1011" s="291"/>
      <c r="C1011" s="291"/>
      <c r="D1011" s="291"/>
      <c r="E1011" s="291"/>
      <c r="F1011" s="291"/>
      <c r="G1011" s="291"/>
      <c r="H1011" s="291"/>
      <c r="I1011" s="291"/>
      <c r="J1011" s="291"/>
      <c r="K1011" s="291"/>
      <c r="L1011" s="291"/>
      <c r="M1011" s="266"/>
      <c r="N1011" s="266"/>
    </row>
    <row r="1012" spans="1:14" ht="13.2">
      <c r="A1012" s="259"/>
      <c r="B1012" s="291"/>
      <c r="C1012" s="291"/>
      <c r="D1012" s="291"/>
      <c r="E1012" s="291"/>
      <c r="F1012" s="291"/>
      <c r="G1012" s="291"/>
      <c r="H1012" s="291"/>
      <c r="I1012" s="291"/>
      <c r="J1012" s="291"/>
      <c r="K1012" s="291"/>
      <c r="L1012" s="291"/>
      <c r="M1012" s="266"/>
      <c r="N1012" s="266"/>
    </row>
  </sheetData>
  <mergeCells count="14">
    <mergeCell ref="F188:G188"/>
    <mergeCell ref="A157:L157"/>
    <mergeCell ref="A165:L165"/>
    <mergeCell ref="A176:L176"/>
    <mergeCell ref="A179:L179"/>
    <mergeCell ref="A182:L182"/>
    <mergeCell ref="F186:G186"/>
    <mergeCell ref="A66:L66"/>
    <mergeCell ref="A154:L154"/>
    <mergeCell ref="A1:L1"/>
    <mergeCell ref="A3:A4"/>
    <mergeCell ref="A12:L12"/>
    <mergeCell ref="A60:L60"/>
    <mergeCell ref="A63:L63"/>
  </mergeCells>
  <printOptions horizontalCentered="1" gridLines="1"/>
  <pageMargins left="0.70866141732283472" right="0.70866141732283472" top="0.74803149606299213" bottom="0.74803149606299213" header="0" footer="0"/>
  <pageSetup paperSize="9" scale="73" fitToHeight="0" pageOrder="overThenDown" orientation="landscape" cellComments="atEnd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87"/>
  <sheetViews>
    <sheetView workbookViewId="0"/>
  </sheetViews>
  <sheetFormatPr defaultColWidth="12.5546875" defaultRowHeight="15.75" customHeight="1"/>
  <sheetData>
    <row r="1" spans="1:26">
      <c r="A1" s="106" t="s">
        <v>226</v>
      </c>
      <c r="B1" s="107">
        <v>4611010</v>
      </c>
      <c r="C1" s="107">
        <v>4611021</v>
      </c>
      <c r="D1" s="107">
        <v>4611022</v>
      </c>
      <c r="E1" s="107">
        <v>4611025</v>
      </c>
      <c r="F1" s="107">
        <v>4611026</v>
      </c>
      <c r="G1" s="107">
        <v>4611070</v>
      </c>
      <c r="H1" s="107">
        <v>4611141</v>
      </c>
      <c r="I1" s="107">
        <v>4611151</v>
      </c>
      <c r="J1" s="107">
        <v>4611142</v>
      </c>
      <c r="K1" s="108" t="s">
        <v>13</v>
      </c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>
      <c r="A2" s="110">
        <v>2111</v>
      </c>
      <c r="B2" s="111" t="e">
        <f>#REF!</f>
        <v>#REF!</v>
      </c>
      <c r="C2" s="111" t="e">
        <f>#REF!</f>
        <v>#REF!</v>
      </c>
      <c r="D2" s="111" t="e">
        <f>#REF!</f>
        <v>#REF!</v>
      </c>
      <c r="E2" s="111" t="e">
        <f>#REF!</f>
        <v>#REF!</v>
      </c>
      <c r="F2" s="111" t="e">
        <f>#REF!</f>
        <v>#REF!</v>
      </c>
      <c r="G2" s="111" t="e">
        <f>#REF!</f>
        <v>#REF!</v>
      </c>
      <c r="H2" s="111" t="e">
        <f>#REF!</f>
        <v>#REF!</v>
      </c>
      <c r="I2" s="111" t="e">
        <f>#REF!</f>
        <v>#REF!</v>
      </c>
      <c r="J2" s="111" t="e">
        <f>#REF!</f>
        <v>#REF!</v>
      </c>
      <c r="K2" s="112" t="e">
        <f t="shared" ref="K2:K14" si="0">SUM(B2:J2)</f>
        <v>#REF!</v>
      </c>
      <c r="L2" s="109" t="e">
        <f>#REF!</f>
        <v>#REF!</v>
      </c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</row>
    <row r="3" spans="1:26">
      <c r="A3" s="110">
        <v>2120</v>
      </c>
      <c r="B3" s="111" t="e">
        <f>#REF!</f>
        <v>#REF!</v>
      </c>
      <c r="C3" s="111" t="e">
        <f>#REF!</f>
        <v>#REF!</v>
      </c>
      <c r="D3" s="111" t="e">
        <f>#REF!</f>
        <v>#REF!</v>
      </c>
      <c r="E3" s="111" t="e">
        <f>#REF!</f>
        <v>#REF!</v>
      </c>
      <c r="F3" s="111" t="e">
        <f>#REF!</f>
        <v>#REF!</v>
      </c>
      <c r="G3" s="111" t="e">
        <f>#REF!</f>
        <v>#REF!</v>
      </c>
      <c r="H3" s="111" t="e">
        <f>#REF!</f>
        <v>#REF!</v>
      </c>
      <c r="I3" s="111" t="e">
        <f>#REF!</f>
        <v>#REF!</v>
      </c>
      <c r="J3" s="111" t="e">
        <f>#REF!</f>
        <v>#REF!</v>
      </c>
      <c r="K3" s="112" t="e">
        <f t="shared" si="0"/>
        <v>#REF!</v>
      </c>
      <c r="L3" s="109" t="e">
        <f>#REF!</f>
        <v>#REF!</v>
      </c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</row>
    <row r="4" spans="1:26">
      <c r="A4" s="110">
        <v>2210</v>
      </c>
      <c r="B4" s="111" t="e">
        <f>#REF!</f>
        <v>#REF!</v>
      </c>
      <c r="C4" s="111" t="e">
        <f>#REF!</f>
        <v>#REF!</v>
      </c>
      <c r="D4" s="111" t="e">
        <f>#REF!</f>
        <v>#REF!</v>
      </c>
      <c r="E4" s="111" t="e">
        <f>#REF!</f>
        <v>#REF!</v>
      </c>
      <c r="F4" s="111" t="e">
        <f>#REF!</f>
        <v>#REF!</v>
      </c>
      <c r="G4" s="111" t="e">
        <f>#REF!</f>
        <v>#REF!</v>
      </c>
      <c r="H4" s="111" t="e">
        <f>#REF!</f>
        <v>#REF!</v>
      </c>
      <c r="I4" s="111" t="e">
        <f>#REF!</f>
        <v>#REF!</v>
      </c>
      <c r="J4" s="111" t="e">
        <f>#REF!</f>
        <v>#REF!</v>
      </c>
      <c r="K4" s="112" t="e">
        <f t="shared" si="0"/>
        <v>#REF!</v>
      </c>
      <c r="L4" s="109" t="e">
        <f>#REF!</f>
        <v>#REF!</v>
      </c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</row>
    <row r="5" spans="1:26">
      <c r="A5" s="110">
        <v>2220</v>
      </c>
      <c r="B5" s="111" t="e">
        <f>#REF!</f>
        <v>#REF!</v>
      </c>
      <c r="C5" s="111" t="e">
        <f>#REF!</f>
        <v>#REF!</v>
      </c>
      <c r="D5" s="111" t="e">
        <f>#REF!</f>
        <v>#REF!</v>
      </c>
      <c r="E5" s="111" t="e">
        <f>#REF!</f>
        <v>#REF!</v>
      </c>
      <c r="F5" s="111" t="e">
        <f>#REF!</f>
        <v>#REF!</v>
      </c>
      <c r="G5" s="111" t="e">
        <f>#REF!</f>
        <v>#REF!</v>
      </c>
      <c r="H5" s="111" t="e">
        <f>#REF!</f>
        <v>#REF!</v>
      </c>
      <c r="I5" s="111" t="e">
        <f>#REF!</f>
        <v>#REF!</v>
      </c>
      <c r="J5" s="111" t="e">
        <f>#REF!</f>
        <v>#REF!</v>
      </c>
      <c r="K5" s="112" t="e">
        <f t="shared" si="0"/>
        <v>#REF!</v>
      </c>
      <c r="L5" s="109" t="e">
        <f>#REF!</f>
        <v>#REF!</v>
      </c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</row>
    <row r="6" spans="1:26">
      <c r="A6" s="110">
        <v>2230</v>
      </c>
      <c r="B6" s="111" t="e">
        <f>#REF!</f>
        <v>#REF!</v>
      </c>
      <c r="C6" s="111" t="e">
        <f>#REF!</f>
        <v>#REF!</v>
      </c>
      <c r="D6" s="111" t="e">
        <f>#REF!</f>
        <v>#REF!</v>
      </c>
      <c r="E6" s="111" t="e">
        <f>#REF!</f>
        <v>#REF!</v>
      </c>
      <c r="F6" s="111" t="e">
        <f>#REF!</f>
        <v>#REF!</v>
      </c>
      <c r="G6" s="111" t="e">
        <f>#REF!</f>
        <v>#REF!</v>
      </c>
      <c r="H6" s="111" t="e">
        <f>#REF!</f>
        <v>#REF!</v>
      </c>
      <c r="I6" s="111" t="e">
        <f>#REF!</f>
        <v>#REF!</v>
      </c>
      <c r="J6" s="111" t="e">
        <f>#REF!</f>
        <v>#REF!</v>
      </c>
      <c r="K6" s="112" t="e">
        <f t="shared" si="0"/>
        <v>#REF!</v>
      </c>
      <c r="L6" s="109" t="e">
        <f>#REF!</f>
        <v>#REF!</v>
      </c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</row>
    <row r="7" spans="1:26">
      <c r="A7" s="110">
        <v>2240</v>
      </c>
      <c r="B7" s="111" t="e">
        <f>#REF!</f>
        <v>#REF!</v>
      </c>
      <c r="C7" s="111" t="e">
        <f>#REF!</f>
        <v>#REF!</v>
      </c>
      <c r="D7" s="111" t="e">
        <f>#REF!</f>
        <v>#REF!</v>
      </c>
      <c r="E7" s="111" t="e">
        <f>#REF!</f>
        <v>#REF!</v>
      </c>
      <c r="F7" s="111" t="e">
        <f>#REF!</f>
        <v>#REF!</v>
      </c>
      <c r="G7" s="111" t="e">
        <f>#REF!</f>
        <v>#REF!</v>
      </c>
      <c r="H7" s="111" t="e">
        <f>#REF!</f>
        <v>#REF!</v>
      </c>
      <c r="I7" s="111" t="e">
        <f>#REF!</f>
        <v>#REF!</v>
      </c>
      <c r="J7" s="111" t="e">
        <f>#REF!</f>
        <v>#REF!</v>
      </c>
      <c r="K7" s="112" t="e">
        <f t="shared" si="0"/>
        <v>#REF!</v>
      </c>
      <c r="L7" s="109" t="e">
        <f>#REF!</f>
        <v>#REF!</v>
      </c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</row>
    <row r="8" spans="1:26">
      <c r="A8" s="110">
        <v>2250</v>
      </c>
      <c r="B8" s="111" t="e">
        <f>#REF!</f>
        <v>#REF!</v>
      </c>
      <c r="C8" s="111" t="e">
        <f>#REF!</f>
        <v>#REF!</v>
      </c>
      <c r="D8" s="111" t="e">
        <f>#REF!</f>
        <v>#REF!</v>
      </c>
      <c r="E8" s="111" t="e">
        <f>#REF!</f>
        <v>#REF!</v>
      </c>
      <c r="F8" s="111" t="e">
        <f>#REF!</f>
        <v>#REF!</v>
      </c>
      <c r="G8" s="111" t="e">
        <f>#REF!</f>
        <v>#REF!</v>
      </c>
      <c r="H8" s="111" t="e">
        <f>#REF!</f>
        <v>#REF!</v>
      </c>
      <c r="I8" s="111" t="e">
        <f>#REF!</f>
        <v>#REF!</v>
      </c>
      <c r="J8" s="111" t="e">
        <f>#REF!</f>
        <v>#REF!</v>
      </c>
      <c r="K8" s="112" t="e">
        <f t="shared" si="0"/>
        <v>#REF!</v>
      </c>
      <c r="L8" s="109" t="e">
        <f>#REF!</f>
        <v>#REF!</v>
      </c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</row>
    <row r="9" spans="1:26">
      <c r="A9" s="110">
        <v>2271</v>
      </c>
      <c r="B9" s="111" t="e">
        <f>#REF!</f>
        <v>#REF!</v>
      </c>
      <c r="C9" s="111" t="e">
        <f>#REF!</f>
        <v>#REF!</v>
      </c>
      <c r="D9" s="111" t="e">
        <f>#REF!</f>
        <v>#REF!</v>
      </c>
      <c r="E9" s="111" t="e">
        <f>#REF!</f>
        <v>#REF!</v>
      </c>
      <c r="F9" s="111" t="e">
        <f>#REF!</f>
        <v>#REF!</v>
      </c>
      <c r="G9" s="111" t="e">
        <f>#REF!</f>
        <v>#REF!</v>
      </c>
      <c r="H9" s="111" t="e">
        <f>#REF!</f>
        <v>#REF!</v>
      </c>
      <c r="I9" s="111" t="e">
        <f>#REF!</f>
        <v>#REF!</v>
      </c>
      <c r="J9" s="111" t="e">
        <f>#REF!</f>
        <v>#REF!</v>
      </c>
      <c r="K9" s="112" t="e">
        <f t="shared" si="0"/>
        <v>#REF!</v>
      </c>
      <c r="L9" s="109" t="e">
        <f>#REF!</f>
        <v>#REF!</v>
      </c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</row>
    <row r="10" spans="1:26">
      <c r="A10" s="110">
        <v>2272</v>
      </c>
      <c r="B10" s="111" t="e">
        <f>#REF!</f>
        <v>#REF!</v>
      </c>
      <c r="C10" s="111" t="e">
        <f>#REF!</f>
        <v>#REF!</v>
      </c>
      <c r="D10" s="111" t="e">
        <f>#REF!</f>
        <v>#REF!</v>
      </c>
      <c r="E10" s="111" t="e">
        <f>#REF!</f>
        <v>#REF!</v>
      </c>
      <c r="F10" s="111" t="e">
        <f>#REF!</f>
        <v>#REF!</v>
      </c>
      <c r="G10" s="111" t="e">
        <f>#REF!</f>
        <v>#REF!</v>
      </c>
      <c r="H10" s="111" t="e">
        <f>#REF!</f>
        <v>#REF!</v>
      </c>
      <c r="I10" s="111" t="e">
        <f>#REF!</f>
        <v>#REF!</v>
      </c>
      <c r="J10" s="111" t="e">
        <f>#REF!</f>
        <v>#REF!</v>
      </c>
      <c r="K10" s="112" t="e">
        <f t="shared" si="0"/>
        <v>#REF!</v>
      </c>
      <c r="L10" s="109" t="e">
        <f>#REF!</f>
        <v>#REF!</v>
      </c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</row>
    <row r="11" spans="1:26">
      <c r="A11" s="110">
        <v>2273</v>
      </c>
      <c r="B11" s="111" t="e">
        <f>#REF!</f>
        <v>#REF!</v>
      </c>
      <c r="C11" s="111" t="e">
        <f>#REF!</f>
        <v>#REF!</v>
      </c>
      <c r="D11" s="111" t="e">
        <f>#REF!</f>
        <v>#REF!</v>
      </c>
      <c r="E11" s="111" t="e">
        <f>#REF!</f>
        <v>#REF!</v>
      </c>
      <c r="F11" s="111" t="e">
        <f>#REF!</f>
        <v>#REF!</v>
      </c>
      <c r="G11" s="111" t="e">
        <f>#REF!</f>
        <v>#REF!</v>
      </c>
      <c r="H11" s="111" t="e">
        <f>#REF!</f>
        <v>#REF!</v>
      </c>
      <c r="I11" s="111" t="e">
        <f>#REF!</f>
        <v>#REF!</v>
      </c>
      <c r="J11" s="111" t="e">
        <f>#REF!</f>
        <v>#REF!</v>
      </c>
      <c r="K11" s="112" t="e">
        <f t="shared" si="0"/>
        <v>#REF!</v>
      </c>
      <c r="L11" s="109" t="e">
        <f>#REF!</f>
        <v>#REF!</v>
      </c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</row>
    <row r="12" spans="1:26">
      <c r="A12" s="110">
        <v>2274</v>
      </c>
      <c r="B12" s="111" t="e">
        <f>#REF!</f>
        <v>#REF!</v>
      </c>
      <c r="C12" s="111" t="e">
        <f>#REF!</f>
        <v>#REF!</v>
      </c>
      <c r="D12" s="111" t="e">
        <f>#REF!</f>
        <v>#REF!</v>
      </c>
      <c r="E12" s="111" t="e">
        <f>#REF!</f>
        <v>#REF!</v>
      </c>
      <c r="F12" s="111" t="e">
        <f>#REF!</f>
        <v>#REF!</v>
      </c>
      <c r="G12" s="111" t="e">
        <f>#REF!</f>
        <v>#REF!</v>
      </c>
      <c r="H12" s="111" t="e">
        <f>#REF!</f>
        <v>#REF!</v>
      </c>
      <c r="I12" s="111" t="e">
        <f>#REF!</f>
        <v>#REF!</v>
      </c>
      <c r="J12" s="111" t="e">
        <f>#REF!</f>
        <v>#REF!</v>
      </c>
      <c r="K12" s="112" t="e">
        <f t="shared" si="0"/>
        <v>#REF!</v>
      </c>
      <c r="L12" s="109" t="e">
        <f>#REF!</f>
        <v>#REF!</v>
      </c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</row>
    <row r="13" spans="1:26">
      <c r="A13" s="110">
        <v>2275</v>
      </c>
      <c r="B13" s="111" t="e">
        <f>#REF!</f>
        <v>#REF!</v>
      </c>
      <c r="C13" s="111" t="e">
        <f>#REF!</f>
        <v>#REF!</v>
      </c>
      <c r="D13" s="111" t="e">
        <f>#REF!</f>
        <v>#REF!</v>
      </c>
      <c r="E13" s="111" t="e">
        <f>#REF!</f>
        <v>#REF!</v>
      </c>
      <c r="F13" s="111" t="e">
        <f>#REF!</f>
        <v>#REF!</v>
      </c>
      <c r="G13" s="111" t="e">
        <f>#REF!</f>
        <v>#REF!</v>
      </c>
      <c r="H13" s="111" t="e">
        <f>#REF!</f>
        <v>#REF!</v>
      </c>
      <c r="I13" s="111" t="e">
        <f>#REF!</f>
        <v>#REF!</v>
      </c>
      <c r="J13" s="111" t="e">
        <f>#REF!</f>
        <v>#REF!</v>
      </c>
      <c r="K13" s="112" t="e">
        <f t="shared" si="0"/>
        <v>#REF!</v>
      </c>
      <c r="L13" s="109" t="e">
        <f>#REF!</f>
        <v>#REF!</v>
      </c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</row>
    <row r="14" spans="1:26">
      <c r="A14" s="110">
        <v>2276</v>
      </c>
      <c r="B14" s="111" t="e">
        <f>#REF!</f>
        <v>#REF!</v>
      </c>
      <c r="C14" s="111" t="e">
        <f>#REF!</f>
        <v>#REF!</v>
      </c>
      <c r="D14" s="111" t="e">
        <f>#REF!</f>
        <v>#REF!</v>
      </c>
      <c r="E14" s="111" t="e">
        <f>#REF!</f>
        <v>#REF!</v>
      </c>
      <c r="F14" s="111" t="e">
        <f>#REF!</f>
        <v>#REF!</v>
      </c>
      <c r="G14" s="111" t="e">
        <f>#REF!</f>
        <v>#REF!</v>
      </c>
      <c r="H14" s="111" t="e">
        <f>#REF!</f>
        <v>#REF!</v>
      </c>
      <c r="I14" s="111" t="e">
        <f>#REF!</f>
        <v>#REF!</v>
      </c>
      <c r="J14" s="111" t="e">
        <f>#REF!</f>
        <v>#REF!</v>
      </c>
      <c r="K14" s="112" t="e">
        <f t="shared" si="0"/>
        <v>#REF!</v>
      </c>
      <c r="L14" s="109" t="e">
        <f>#REF!</f>
        <v>#REF!</v>
      </c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</row>
    <row r="15" spans="1:26">
      <c r="A15" s="110">
        <v>2282</v>
      </c>
      <c r="B15" s="111" t="e">
        <f>#REF!</f>
        <v>#REF!</v>
      </c>
      <c r="C15" s="111" t="e">
        <f>#REF!</f>
        <v>#REF!</v>
      </c>
      <c r="D15" s="111" t="e">
        <f>#REF!</f>
        <v>#REF!</v>
      </c>
      <c r="E15" s="111" t="e">
        <f>#REF!</f>
        <v>#REF!</v>
      </c>
      <c r="F15" s="111" t="e">
        <f>#REF!</f>
        <v>#REF!</v>
      </c>
      <c r="G15" s="111" t="e">
        <f>#REF!</f>
        <v>#REF!</v>
      </c>
      <c r="H15" s="111" t="e">
        <f>#REF!</f>
        <v>#REF!</v>
      </c>
      <c r="I15" s="111" t="e">
        <f>#REF!</f>
        <v>#REF!</v>
      </c>
      <c r="J15" s="111" t="e">
        <f>#REF!</f>
        <v>#REF!</v>
      </c>
      <c r="K15" s="112" t="e">
        <f>#REF!</f>
        <v>#REF!</v>
      </c>
      <c r="L15" s="109" t="e">
        <f>#REF!</f>
        <v>#REF!</v>
      </c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</row>
    <row r="16" spans="1:26">
      <c r="A16" s="110">
        <v>2730</v>
      </c>
      <c r="B16" s="111" t="e">
        <f>#REF!</f>
        <v>#REF!</v>
      </c>
      <c r="C16" s="111" t="e">
        <f>#REF!</f>
        <v>#REF!</v>
      </c>
      <c r="D16" s="111" t="e">
        <f>#REF!</f>
        <v>#REF!</v>
      </c>
      <c r="E16" s="111" t="e">
        <f>#REF!</f>
        <v>#REF!</v>
      </c>
      <c r="F16" s="111" t="e">
        <f>#REF!</f>
        <v>#REF!</v>
      </c>
      <c r="G16" s="111" t="e">
        <f>#REF!</f>
        <v>#REF!</v>
      </c>
      <c r="H16" s="111" t="e">
        <f>#REF!</f>
        <v>#REF!</v>
      </c>
      <c r="I16" s="111" t="e">
        <f>#REF!</f>
        <v>#REF!</v>
      </c>
      <c r="J16" s="111" t="e">
        <f>#REF!</f>
        <v>#REF!</v>
      </c>
      <c r="K16" s="112" t="e">
        <f t="shared" ref="K16:K18" si="1">SUM(B16:J16)</f>
        <v>#REF!</v>
      </c>
      <c r="L16" s="109" t="e">
        <f>#REF!</f>
        <v>#REF!</v>
      </c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</row>
    <row r="17" spans="1:26">
      <c r="A17" s="110">
        <v>2800</v>
      </c>
      <c r="B17" s="111" t="e">
        <f>#REF!</f>
        <v>#REF!</v>
      </c>
      <c r="C17" s="111" t="e">
        <f>#REF!</f>
        <v>#REF!</v>
      </c>
      <c r="D17" s="111" t="e">
        <f>#REF!</f>
        <v>#REF!</v>
      </c>
      <c r="E17" s="111" t="e">
        <f>#REF!</f>
        <v>#REF!</v>
      </c>
      <c r="F17" s="111" t="e">
        <f>#REF!</f>
        <v>#REF!</v>
      </c>
      <c r="G17" s="111" t="e">
        <f>#REF!</f>
        <v>#REF!</v>
      </c>
      <c r="H17" s="111" t="e">
        <f>#REF!</f>
        <v>#REF!</v>
      </c>
      <c r="I17" s="111" t="e">
        <f>#REF!</f>
        <v>#REF!</v>
      </c>
      <c r="J17" s="111" t="e">
        <f>#REF!</f>
        <v>#REF!</v>
      </c>
      <c r="K17" s="112" t="e">
        <f t="shared" si="1"/>
        <v>#REF!</v>
      </c>
      <c r="L17" s="109" t="e">
        <f>#REF!</f>
        <v>#REF!</v>
      </c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</row>
    <row r="18" spans="1:26">
      <c r="A18" s="113" t="s">
        <v>227</v>
      </c>
      <c r="B18" s="112" t="e">
        <f t="shared" ref="B18:J18" si="2">SUM(B2:B17)</f>
        <v>#REF!</v>
      </c>
      <c r="C18" s="112" t="e">
        <f t="shared" si="2"/>
        <v>#REF!</v>
      </c>
      <c r="D18" s="112" t="e">
        <f t="shared" si="2"/>
        <v>#REF!</v>
      </c>
      <c r="E18" s="112" t="e">
        <f t="shared" si="2"/>
        <v>#REF!</v>
      </c>
      <c r="F18" s="112" t="e">
        <f t="shared" si="2"/>
        <v>#REF!</v>
      </c>
      <c r="G18" s="112" t="e">
        <f t="shared" si="2"/>
        <v>#REF!</v>
      </c>
      <c r="H18" s="112" t="e">
        <f t="shared" si="2"/>
        <v>#REF!</v>
      </c>
      <c r="I18" s="112" t="e">
        <f t="shared" si="2"/>
        <v>#REF!</v>
      </c>
      <c r="J18" s="112" t="e">
        <f t="shared" si="2"/>
        <v>#REF!</v>
      </c>
      <c r="K18" s="112" t="e">
        <f t="shared" si="1"/>
        <v>#REF!</v>
      </c>
      <c r="L18" s="109" t="e">
        <f>#REF!</f>
        <v>#REF!</v>
      </c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</row>
    <row r="19" spans="1:26">
      <c r="A19" s="114"/>
      <c r="B19" s="109" t="e">
        <f>#REF!</f>
        <v>#REF!</v>
      </c>
      <c r="C19" s="109" t="e">
        <f>#REF!</f>
        <v>#REF!</v>
      </c>
      <c r="D19" s="109" t="e">
        <f>#REF!</f>
        <v>#REF!</v>
      </c>
      <c r="E19" s="109" t="e">
        <f>#REF!</f>
        <v>#REF!</v>
      </c>
      <c r="F19" s="109" t="e">
        <f>#REF!</f>
        <v>#REF!</v>
      </c>
      <c r="G19" s="109" t="e">
        <f>#REF!</f>
        <v>#REF!</v>
      </c>
      <c r="H19" s="109" t="e">
        <f>#REF!</f>
        <v>#REF!</v>
      </c>
      <c r="I19" s="109" t="e">
        <f>#REF!</f>
        <v>#REF!</v>
      </c>
      <c r="J19" s="109" t="e">
        <f>#REF!</f>
        <v>#REF!</v>
      </c>
      <c r="K19" s="115" t="e">
        <f>#REF!</f>
        <v>#REF!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</row>
    <row r="20" spans="1:26">
      <c r="A20" s="114"/>
      <c r="B20" s="109">
        <f>310973.713+68413.914+8581.078+253.5+34985.254+41000+2976+14212.8+158.2+615.867+129.9</f>
        <v>482300.22600000002</v>
      </c>
      <c r="C20" s="109">
        <f>221772.072+48790.085+12906.353+465.476+17008.949+48369.366+45+68920.405+2666+19152+50.4+568.608+162.22+322.962</f>
        <v>441199.89600000001</v>
      </c>
      <c r="D20" s="109">
        <f>21813.801+4799+1183.631+25.285+5404.948+3930.768+5483.856+350.3+880.8+56+34.357+7.6</f>
        <v>43970.346000000012</v>
      </c>
      <c r="E20" s="109">
        <f>15483.65+3406.002+498.283+10.614+4934.817+4969.351+3848.32+375.1+2000+14.215+4.2+50.994</f>
        <v>35595.545999999988</v>
      </c>
      <c r="F20" s="109">
        <f>2841+625+105.75+318.165+442.557+10.85+80+1</f>
        <v>4424.3220000000001</v>
      </c>
      <c r="G20" s="109">
        <f>15356.629+3378+579.437+3799.933+2562.435+189.1+688+42+2</f>
        <v>26597.534000000003</v>
      </c>
      <c r="H20" s="109">
        <f>18216.1+4008+1571.818+2180.265+230.9+15.5+104+65.2</f>
        <v>26391.782999999999</v>
      </c>
      <c r="I20" s="109">
        <f>6328.55+1392+414.685+15.2+349.271+230.9+31+64</f>
        <v>8825.6059999999998</v>
      </c>
      <c r="J20" s="109">
        <f>0.2+56.11</f>
        <v>56.31</v>
      </c>
      <c r="K20" s="115">
        <f>612785.515+134812.001+25841.035+770.075+27348.714+98902.572+45+122719.373+6613.85+37181.6+264.6+1275.047+342.12+430.066</f>
        <v>1069331.5680000004</v>
      </c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</row>
    <row r="21" spans="1:26">
      <c r="A21" s="114"/>
      <c r="B21" s="109" t="e">
        <f t="shared" ref="B21:K21" si="3">B20-B19</f>
        <v>#REF!</v>
      </c>
      <c r="C21" s="109" t="e">
        <f t="shared" si="3"/>
        <v>#REF!</v>
      </c>
      <c r="D21" s="109" t="e">
        <f t="shared" si="3"/>
        <v>#REF!</v>
      </c>
      <c r="E21" s="109" t="e">
        <f t="shared" si="3"/>
        <v>#REF!</v>
      </c>
      <c r="F21" s="109" t="e">
        <f t="shared" si="3"/>
        <v>#REF!</v>
      </c>
      <c r="G21" s="109" t="e">
        <f t="shared" si="3"/>
        <v>#REF!</v>
      </c>
      <c r="H21" s="109" t="e">
        <f t="shared" si="3"/>
        <v>#REF!</v>
      </c>
      <c r="I21" s="109" t="e">
        <f t="shared" si="3"/>
        <v>#REF!</v>
      </c>
      <c r="J21" s="109" t="e">
        <f t="shared" si="3"/>
        <v>#REF!</v>
      </c>
      <c r="K21" s="109" t="e">
        <f t="shared" si="3"/>
        <v>#REF!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</row>
    <row r="22" spans="1:26">
      <c r="A22" s="106" t="s">
        <v>228</v>
      </c>
      <c r="B22" s="107">
        <v>4611010</v>
      </c>
      <c r="C22" s="107">
        <v>4611021</v>
      </c>
      <c r="D22" s="107">
        <v>4611022</v>
      </c>
      <c r="E22" s="107">
        <v>4611025</v>
      </c>
      <c r="F22" s="107">
        <v>4611026</v>
      </c>
      <c r="G22" s="107">
        <v>4611070</v>
      </c>
      <c r="H22" s="107">
        <v>4611141</v>
      </c>
      <c r="I22" s="107">
        <v>4611151</v>
      </c>
      <c r="J22" s="107">
        <v>4611142</v>
      </c>
      <c r="K22" s="108" t="s">
        <v>13</v>
      </c>
      <c r="L22" s="109"/>
      <c r="M22" s="115" t="e">
        <f>K27+K19</f>
        <v>#REF!</v>
      </c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</row>
    <row r="23" spans="1:26">
      <c r="A23" s="110">
        <v>2111</v>
      </c>
      <c r="B23" s="111" t="e">
        <f>#REF!</f>
        <v>#REF!</v>
      </c>
      <c r="C23" s="111" t="e">
        <f>#REF!</f>
        <v>#REF!</v>
      </c>
      <c r="D23" s="111" t="e">
        <f>#REF!</f>
        <v>#REF!</v>
      </c>
      <c r="E23" s="111" t="e">
        <f>#REF!</f>
        <v>#REF!</v>
      </c>
      <c r="F23" s="111" t="e">
        <f>#REF!</f>
        <v>#REF!</v>
      </c>
      <c r="G23" s="111" t="e">
        <f>#REF!</f>
        <v>#REF!</v>
      </c>
      <c r="H23" s="111" t="e">
        <f>#REF!</f>
        <v>#REF!</v>
      </c>
      <c r="I23" s="111" t="e">
        <f>#REF!</f>
        <v>#REF!</v>
      </c>
      <c r="J23" s="111" t="e">
        <f>#REF!</f>
        <v>#REF!</v>
      </c>
      <c r="K23" s="112" t="e">
        <f t="shared" ref="K23:K26" si="4">SUM(B23:J23)</f>
        <v>#REF!</v>
      </c>
      <c r="L23" s="109" t="e">
        <f>#REF!</f>
        <v>#REF!</v>
      </c>
      <c r="M23" s="116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</row>
    <row r="24" spans="1:26">
      <c r="A24" s="110">
        <v>2120</v>
      </c>
      <c r="B24" s="111" t="e">
        <f>#REF!</f>
        <v>#REF!</v>
      </c>
      <c r="C24" s="111" t="e">
        <f>#REF!</f>
        <v>#REF!</v>
      </c>
      <c r="D24" s="111" t="e">
        <f>#REF!</f>
        <v>#REF!</v>
      </c>
      <c r="E24" s="111" t="e">
        <f>#REF!</f>
        <v>#REF!</v>
      </c>
      <c r="F24" s="111" t="e">
        <f>#REF!</f>
        <v>#REF!</v>
      </c>
      <c r="G24" s="111" t="e">
        <f>#REF!</f>
        <v>#REF!</v>
      </c>
      <c r="H24" s="111" t="e">
        <f>#REF!</f>
        <v>#REF!</v>
      </c>
      <c r="I24" s="111" t="e">
        <f>#REF!</f>
        <v>#REF!</v>
      </c>
      <c r="J24" s="111" t="e">
        <f>#REF!</f>
        <v>#REF!</v>
      </c>
      <c r="K24" s="112" t="e">
        <f t="shared" si="4"/>
        <v>#REF!</v>
      </c>
      <c r="L24" s="109" t="e">
        <f>#REF!</f>
        <v>#REF!</v>
      </c>
      <c r="M24" s="115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</row>
    <row r="25" spans="1:26">
      <c r="A25" s="110">
        <v>2610</v>
      </c>
      <c r="B25" s="111" t="e">
        <f>#REF!</f>
        <v>#REF!</v>
      </c>
      <c r="C25" s="111" t="e">
        <f>#REF!</f>
        <v>#REF!</v>
      </c>
      <c r="D25" s="111" t="e">
        <f>#REF!</f>
        <v>#REF!</v>
      </c>
      <c r="E25" s="111" t="e">
        <f>#REF!</f>
        <v>#REF!</v>
      </c>
      <c r="F25" s="111" t="e">
        <f>#REF!</f>
        <v>#REF!</v>
      </c>
      <c r="G25" s="111" t="e">
        <f>#REF!</f>
        <v>#REF!</v>
      </c>
      <c r="H25" s="111" t="e">
        <f>#REF!</f>
        <v>#REF!</v>
      </c>
      <c r="I25" s="111" t="e">
        <f>#REF!</f>
        <v>#REF!</v>
      </c>
      <c r="J25" s="111" t="e">
        <f>#REF!</f>
        <v>#REF!</v>
      </c>
      <c r="K25" s="112" t="e">
        <f t="shared" si="4"/>
        <v>#REF!</v>
      </c>
      <c r="L25" s="109" t="e">
        <f>#REF!</f>
        <v>#REF!</v>
      </c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</row>
    <row r="26" spans="1:26">
      <c r="A26" s="113" t="s">
        <v>227</v>
      </c>
      <c r="B26" s="112" t="e">
        <f t="shared" ref="B26:J26" si="5">SUM(B23:B25)</f>
        <v>#REF!</v>
      </c>
      <c r="C26" s="112" t="e">
        <f t="shared" si="5"/>
        <v>#REF!</v>
      </c>
      <c r="D26" s="112" t="e">
        <f t="shared" si="5"/>
        <v>#REF!</v>
      </c>
      <c r="E26" s="112" t="e">
        <f t="shared" si="5"/>
        <v>#REF!</v>
      </c>
      <c r="F26" s="112" t="e">
        <f t="shared" si="5"/>
        <v>#REF!</v>
      </c>
      <c r="G26" s="112" t="e">
        <f t="shared" si="5"/>
        <v>#REF!</v>
      </c>
      <c r="H26" s="112" t="e">
        <f t="shared" si="5"/>
        <v>#REF!</v>
      </c>
      <c r="I26" s="112" t="e">
        <f t="shared" si="5"/>
        <v>#REF!</v>
      </c>
      <c r="J26" s="112" t="e">
        <f t="shared" si="5"/>
        <v>#REF!</v>
      </c>
      <c r="K26" s="112" t="e">
        <f t="shared" si="4"/>
        <v>#REF!</v>
      </c>
      <c r="L26" s="109" t="e">
        <f>#REF!</f>
        <v>#REF!</v>
      </c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</row>
    <row r="27" spans="1:26">
      <c r="A27" s="114"/>
      <c r="B27" s="109" t="e">
        <f>#REF!</f>
        <v>#REF!</v>
      </c>
      <c r="C27" s="109" t="e">
        <f>#REF!</f>
        <v>#REF!</v>
      </c>
      <c r="D27" s="109" t="e">
        <f>#REF!</f>
        <v>#REF!</v>
      </c>
      <c r="E27" s="109" t="e">
        <f>#REF!</f>
        <v>#REF!</v>
      </c>
      <c r="F27" s="109" t="e">
        <f>#REF!</f>
        <v>#REF!</v>
      </c>
      <c r="G27" s="109" t="e">
        <f>#REF!</f>
        <v>#REF!</v>
      </c>
      <c r="H27" s="109" t="e">
        <f>#REF!</f>
        <v>#REF!</v>
      </c>
      <c r="I27" s="109" t="e">
        <f>#REF!</f>
        <v>#REF!</v>
      </c>
      <c r="J27" s="109" t="e">
        <f>#REF!</f>
        <v>#REF!</v>
      </c>
      <c r="K27" s="109" t="e">
        <f>#REF!</f>
        <v>#REF!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</row>
    <row r="28" spans="1:26">
      <c r="A28" s="114"/>
      <c r="B28" s="109"/>
      <c r="C28" s="109"/>
      <c r="D28" s="109"/>
      <c r="E28" s="109"/>
      <c r="F28" s="109"/>
      <c r="G28" s="109"/>
      <c r="H28" s="109"/>
      <c r="I28" s="109"/>
      <c r="J28" s="109" t="e">
        <f>#REF!</f>
        <v>#REF!</v>
      </c>
      <c r="K28" s="115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</row>
    <row r="29" spans="1:26">
      <c r="A29" s="114"/>
      <c r="B29" s="109"/>
      <c r="C29" s="109"/>
      <c r="D29" s="109"/>
      <c r="E29" s="109"/>
      <c r="F29" s="109"/>
      <c r="G29" s="109"/>
      <c r="H29" s="109"/>
      <c r="I29" s="109"/>
      <c r="J29" s="109"/>
      <c r="K29" s="117"/>
      <c r="L29" s="117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</row>
    <row r="30" spans="1:26">
      <c r="A30" s="118" t="s">
        <v>229</v>
      </c>
      <c r="B30" s="119">
        <v>4611010</v>
      </c>
      <c r="C30" s="119">
        <v>4611021</v>
      </c>
      <c r="D30" s="119">
        <v>4611022</v>
      </c>
      <c r="E30" s="119">
        <v>4611025</v>
      </c>
      <c r="F30" s="119">
        <v>4611026</v>
      </c>
      <c r="G30" s="119">
        <v>4611070</v>
      </c>
      <c r="H30" s="119">
        <v>4611141</v>
      </c>
      <c r="I30" s="119">
        <v>4611151</v>
      </c>
      <c r="J30" s="119">
        <v>4611142</v>
      </c>
      <c r="K30" s="108" t="s">
        <v>13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</row>
    <row r="31" spans="1:26">
      <c r="A31" s="110">
        <v>2111</v>
      </c>
      <c r="B31" s="120" t="e">
        <f t="shared" ref="B31:B46" si="6">B2*1</f>
        <v>#REF!</v>
      </c>
      <c r="C31" s="120" t="e">
        <f t="shared" ref="C31:J31" si="7">C2*1.069</f>
        <v>#REF!</v>
      </c>
      <c r="D31" s="120" t="e">
        <f t="shared" si="7"/>
        <v>#REF!</v>
      </c>
      <c r="E31" s="120" t="e">
        <f t="shared" si="7"/>
        <v>#REF!</v>
      </c>
      <c r="F31" s="120" t="e">
        <f t="shared" si="7"/>
        <v>#REF!</v>
      </c>
      <c r="G31" s="120" t="e">
        <f t="shared" si="7"/>
        <v>#REF!</v>
      </c>
      <c r="H31" s="120" t="e">
        <f t="shared" si="7"/>
        <v>#REF!</v>
      </c>
      <c r="I31" s="120" t="e">
        <f t="shared" si="7"/>
        <v>#REF!</v>
      </c>
      <c r="J31" s="120" t="e">
        <f t="shared" si="7"/>
        <v>#REF!</v>
      </c>
      <c r="K31" s="121" t="e">
        <f t="shared" ref="K31:K47" si="8">SUM(B31:J31)</f>
        <v>#REF!</v>
      </c>
      <c r="L31" s="333" t="s">
        <v>230</v>
      </c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</row>
    <row r="32" spans="1:26">
      <c r="A32" s="110">
        <v>2120</v>
      </c>
      <c r="B32" s="120" t="e">
        <f t="shared" si="6"/>
        <v>#REF!</v>
      </c>
      <c r="C32" s="120" t="e">
        <f t="shared" ref="C32:J32" si="9">C3*1.069</f>
        <v>#REF!</v>
      </c>
      <c r="D32" s="120" t="e">
        <f t="shared" si="9"/>
        <v>#REF!</v>
      </c>
      <c r="E32" s="120" t="e">
        <f t="shared" si="9"/>
        <v>#REF!</v>
      </c>
      <c r="F32" s="120" t="e">
        <f t="shared" si="9"/>
        <v>#REF!</v>
      </c>
      <c r="G32" s="120" t="e">
        <f t="shared" si="9"/>
        <v>#REF!</v>
      </c>
      <c r="H32" s="120" t="e">
        <f t="shared" si="9"/>
        <v>#REF!</v>
      </c>
      <c r="I32" s="120" t="e">
        <f t="shared" si="9"/>
        <v>#REF!</v>
      </c>
      <c r="J32" s="120" t="e">
        <f t="shared" si="9"/>
        <v>#REF!</v>
      </c>
      <c r="K32" s="121" t="e">
        <f t="shared" si="8"/>
        <v>#REF!</v>
      </c>
      <c r="L32" s="31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</row>
    <row r="33" spans="1:26">
      <c r="A33" s="110">
        <v>2210</v>
      </c>
      <c r="B33" s="123" t="e">
        <f t="shared" si="6"/>
        <v>#REF!</v>
      </c>
      <c r="C33" s="123" t="e">
        <f t="shared" ref="C33:J33" si="10">C4*1.07</f>
        <v>#REF!</v>
      </c>
      <c r="D33" s="123" t="e">
        <f t="shared" si="10"/>
        <v>#REF!</v>
      </c>
      <c r="E33" s="123" t="e">
        <f t="shared" si="10"/>
        <v>#REF!</v>
      </c>
      <c r="F33" s="123" t="e">
        <f t="shared" si="10"/>
        <v>#REF!</v>
      </c>
      <c r="G33" s="123" t="e">
        <f t="shared" si="10"/>
        <v>#REF!</v>
      </c>
      <c r="H33" s="123" t="e">
        <f t="shared" si="10"/>
        <v>#REF!</v>
      </c>
      <c r="I33" s="123" t="e">
        <f t="shared" si="10"/>
        <v>#REF!</v>
      </c>
      <c r="J33" s="123" t="e">
        <f t="shared" si="10"/>
        <v>#REF!</v>
      </c>
      <c r="K33" s="112" t="e">
        <f t="shared" si="8"/>
        <v>#REF!</v>
      </c>
      <c r="L33" s="333" t="s">
        <v>231</v>
      </c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</row>
    <row r="34" spans="1:26">
      <c r="A34" s="110">
        <v>2220</v>
      </c>
      <c r="B34" s="123" t="e">
        <f t="shared" si="6"/>
        <v>#REF!</v>
      </c>
      <c r="C34" s="123" t="e">
        <f t="shared" ref="C34:J34" si="11">C5*1.07</f>
        <v>#REF!</v>
      </c>
      <c r="D34" s="123" t="e">
        <f t="shared" si="11"/>
        <v>#REF!</v>
      </c>
      <c r="E34" s="123" t="e">
        <f t="shared" si="11"/>
        <v>#REF!</v>
      </c>
      <c r="F34" s="123" t="e">
        <f t="shared" si="11"/>
        <v>#REF!</v>
      </c>
      <c r="G34" s="123" t="e">
        <f t="shared" si="11"/>
        <v>#REF!</v>
      </c>
      <c r="H34" s="123" t="e">
        <f t="shared" si="11"/>
        <v>#REF!</v>
      </c>
      <c r="I34" s="123" t="e">
        <f t="shared" si="11"/>
        <v>#REF!</v>
      </c>
      <c r="J34" s="123" t="e">
        <f t="shared" si="11"/>
        <v>#REF!</v>
      </c>
      <c r="K34" s="112" t="e">
        <f t="shared" si="8"/>
        <v>#REF!</v>
      </c>
      <c r="L34" s="31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</row>
    <row r="35" spans="1:26">
      <c r="A35" s="110">
        <v>2230</v>
      </c>
      <c r="B35" s="123" t="e">
        <f t="shared" si="6"/>
        <v>#REF!</v>
      </c>
      <c r="C35" s="123" t="e">
        <f t="shared" ref="C35:J35" si="12">C6*1.07</f>
        <v>#REF!</v>
      </c>
      <c r="D35" s="123" t="e">
        <f t="shared" si="12"/>
        <v>#REF!</v>
      </c>
      <c r="E35" s="123" t="e">
        <f t="shared" si="12"/>
        <v>#REF!</v>
      </c>
      <c r="F35" s="123" t="e">
        <f t="shared" si="12"/>
        <v>#REF!</v>
      </c>
      <c r="G35" s="123" t="e">
        <f t="shared" si="12"/>
        <v>#REF!</v>
      </c>
      <c r="H35" s="123" t="e">
        <f t="shared" si="12"/>
        <v>#REF!</v>
      </c>
      <c r="I35" s="123" t="e">
        <f t="shared" si="12"/>
        <v>#REF!</v>
      </c>
      <c r="J35" s="123" t="e">
        <f t="shared" si="12"/>
        <v>#REF!</v>
      </c>
      <c r="K35" s="112" t="e">
        <f t="shared" si="8"/>
        <v>#REF!</v>
      </c>
      <c r="L35" s="31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</row>
    <row r="36" spans="1:26">
      <c r="A36" s="110">
        <v>2240</v>
      </c>
      <c r="B36" s="123" t="e">
        <f t="shared" si="6"/>
        <v>#REF!</v>
      </c>
      <c r="C36" s="123" t="e">
        <f t="shared" ref="C36:J36" si="13">C7*1.07</f>
        <v>#REF!</v>
      </c>
      <c r="D36" s="123" t="e">
        <f t="shared" si="13"/>
        <v>#REF!</v>
      </c>
      <c r="E36" s="123" t="e">
        <f t="shared" si="13"/>
        <v>#REF!</v>
      </c>
      <c r="F36" s="123" t="e">
        <f t="shared" si="13"/>
        <v>#REF!</v>
      </c>
      <c r="G36" s="123" t="e">
        <f t="shared" si="13"/>
        <v>#REF!</v>
      </c>
      <c r="H36" s="123" t="e">
        <f t="shared" si="13"/>
        <v>#REF!</v>
      </c>
      <c r="I36" s="123" t="e">
        <f t="shared" si="13"/>
        <v>#REF!</v>
      </c>
      <c r="J36" s="123" t="e">
        <f t="shared" si="13"/>
        <v>#REF!</v>
      </c>
      <c r="K36" s="112" t="e">
        <f t="shared" si="8"/>
        <v>#REF!</v>
      </c>
      <c r="L36" s="31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</row>
    <row r="37" spans="1:26">
      <c r="A37" s="110">
        <v>2250</v>
      </c>
      <c r="B37" s="123" t="e">
        <f t="shared" si="6"/>
        <v>#REF!</v>
      </c>
      <c r="C37" s="123" t="e">
        <f t="shared" ref="C37:J37" si="14">C8*1.07</f>
        <v>#REF!</v>
      </c>
      <c r="D37" s="123" t="e">
        <f t="shared" si="14"/>
        <v>#REF!</v>
      </c>
      <c r="E37" s="123" t="e">
        <f t="shared" si="14"/>
        <v>#REF!</v>
      </c>
      <c r="F37" s="123" t="e">
        <f t="shared" si="14"/>
        <v>#REF!</v>
      </c>
      <c r="G37" s="123" t="e">
        <f t="shared" si="14"/>
        <v>#REF!</v>
      </c>
      <c r="H37" s="123" t="e">
        <f t="shared" si="14"/>
        <v>#REF!</v>
      </c>
      <c r="I37" s="123" t="e">
        <f t="shared" si="14"/>
        <v>#REF!</v>
      </c>
      <c r="J37" s="123" t="e">
        <f t="shared" si="14"/>
        <v>#REF!</v>
      </c>
      <c r="K37" s="112" t="e">
        <f t="shared" si="8"/>
        <v>#REF!</v>
      </c>
      <c r="L37" s="31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</row>
    <row r="38" spans="1:26">
      <c r="A38" s="110">
        <v>2271</v>
      </c>
      <c r="B38" s="124" t="e">
        <f t="shared" si="6"/>
        <v>#REF!</v>
      </c>
      <c r="C38" s="124" t="e">
        <f t="shared" ref="C38:J38" si="15">C9*1.086</f>
        <v>#REF!</v>
      </c>
      <c r="D38" s="124" t="e">
        <f t="shared" si="15"/>
        <v>#REF!</v>
      </c>
      <c r="E38" s="124" t="e">
        <f t="shared" si="15"/>
        <v>#REF!</v>
      </c>
      <c r="F38" s="124" t="e">
        <f t="shared" si="15"/>
        <v>#REF!</v>
      </c>
      <c r="G38" s="124" t="e">
        <f t="shared" si="15"/>
        <v>#REF!</v>
      </c>
      <c r="H38" s="124" t="e">
        <f t="shared" si="15"/>
        <v>#REF!</v>
      </c>
      <c r="I38" s="124" t="e">
        <f t="shared" si="15"/>
        <v>#REF!</v>
      </c>
      <c r="J38" s="124" t="e">
        <f t="shared" si="15"/>
        <v>#REF!</v>
      </c>
      <c r="K38" s="125" t="e">
        <f t="shared" si="8"/>
        <v>#REF!</v>
      </c>
      <c r="L38" s="332" t="s">
        <v>232</v>
      </c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</row>
    <row r="39" spans="1:26">
      <c r="A39" s="110">
        <v>2272</v>
      </c>
      <c r="B39" s="124" t="e">
        <f t="shared" si="6"/>
        <v>#REF!</v>
      </c>
      <c r="C39" s="124" t="e">
        <f t="shared" ref="C39:J39" si="16">C10*1.086</f>
        <v>#REF!</v>
      </c>
      <c r="D39" s="124" t="e">
        <f t="shared" si="16"/>
        <v>#REF!</v>
      </c>
      <c r="E39" s="124" t="e">
        <f t="shared" si="16"/>
        <v>#REF!</v>
      </c>
      <c r="F39" s="124" t="e">
        <f t="shared" si="16"/>
        <v>#REF!</v>
      </c>
      <c r="G39" s="124" t="e">
        <f t="shared" si="16"/>
        <v>#REF!</v>
      </c>
      <c r="H39" s="124" t="e">
        <f t="shared" si="16"/>
        <v>#REF!</v>
      </c>
      <c r="I39" s="124" t="e">
        <f t="shared" si="16"/>
        <v>#REF!</v>
      </c>
      <c r="J39" s="124" t="e">
        <f t="shared" si="16"/>
        <v>#REF!</v>
      </c>
      <c r="K39" s="125" t="e">
        <f t="shared" si="8"/>
        <v>#REF!</v>
      </c>
      <c r="L39" s="31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</row>
    <row r="40" spans="1:26">
      <c r="A40" s="110">
        <v>2273</v>
      </c>
      <c r="B40" s="124" t="e">
        <f t="shared" si="6"/>
        <v>#REF!</v>
      </c>
      <c r="C40" s="124" t="e">
        <f t="shared" ref="C40:J40" si="17">C11*1.086</f>
        <v>#REF!</v>
      </c>
      <c r="D40" s="124" t="e">
        <f t="shared" si="17"/>
        <v>#REF!</v>
      </c>
      <c r="E40" s="124" t="e">
        <f t="shared" si="17"/>
        <v>#REF!</v>
      </c>
      <c r="F40" s="124" t="e">
        <f t="shared" si="17"/>
        <v>#REF!</v>
      </c>
      <c r="G40" s="124" t="e">
        <f t="shared" si="17"/>
        <v>#REF!</v>
      </c>
      <c r="H40" s="124" t="e">
        <f t="shared" si="17"/>
        <v>#REF!</v>
      </c>
      <c r="I40" s="124" t="e">
        <f t="shared" si="17"/>
        <v>#REF!</v>
      </c>
      <c r="J40" s="124" t="e">
        <f t="shared" si="17"/>
        <v>#REF!</v>
      </c>
      <c r="K40" s="125" t="e">
        <f t="shared" si="8"/>
        <v>#REF!</v>
      </c>
      <c r="L40" s="31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</row>
    <row r="41" spans="1:26">
      <c r="A41" s="110">
        <v>2274</v>
      </c>
      <c r="B41" s="124" t="e">
        <f t="shared" si="6"/>
        <v>#REF!</v>
      </c>
      <c r="C41" s="124" t="e">
        <f t="shared" ref="C41:J41" si="18">C12*1.086</f>
        <v>#REF!</v>
      </c>
      <c r="D41" s="124" t="e">
        <f t="shared" si="18"/>
        <v>#REF!</v>
      </c>
      <c r="E41" s="124" t="e">
        <f t="shared" si="18"/>
        <v>#REF!</v>
      </c>
      <c r="F41" s="124" t="e">
        <f t="shared" si="18"/>
        <v>#REF!</v>
      </c>
      <c r="G41" s="124" t="e">
        <f t="shared" si="18"/>
        <v>#REF!</v>
      </c>
      <c r="H41" s="124" t="e">
        <f t="shared" si="18"/>
        <v>#REF!</v>
      </c>
      <c r="I41" s="124" t="e">
        <f t="shared" si="18"/>
        <v>#REF!</v>
      </c>
      <c r="J41" s="124" t="e">
        <f t="shared" si="18"/>
        <v>#REF!</v>
      </c>
      <c r="K41" s="125" t="e">
        <f t="shared" si="8"/>
        <v>#REF!</v>
      </c>
      <c r="L41" s="31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</row>
    <row r="42" spans="1:26">
      <c r="A42" s="110">
        <v>2275</v>
      </c>
      <c r="B42" s="124" t="e">
        <f t="shared" si="6"/>
        <v>#REF!</v>
      </c>
      <c r="C42" s="124" t="e">
        <f t="shared" ref="C42:J42" si="19">C13*1.086</f>
        <v>#REF!</v>
      </c>
      <c r="D42" s="124" t="e">
        <f t="shared" si="19"/>
        <v>#REF!</v>
      </c>
      <c r="E42" s="124" t="e">
        <f t="shared" si="19"/>
        <v>#REF!</v>
      </c>
      <c r="F42" s="124" t="e">
        <f t="shared" si="19"/>
        <v>#REF!</v>
      </c>
      <c r="G42" s="124" t="e">
        <f t="shared" si="19"/>
        <v>#REF!</v>
      </c>
      <c r="H42" s="124" t="e">
        <f t="shared" si="19"/>
        <v>#REF!</v>
      </c>
      <c r="I42" s="124" t="e">
        <f t="shared" si="19"/>
        <v>#REF!</v>
      </c>
      <c r="J42" s="124" t="e">
        <f t="shared" si="19"/>
        <v>#REF!</v>
      </c>
      <c r="K42" s="125" t="e">
        <f t="shared" si="8"/>
        <v>#REF!</v>
      </c>
      <c r="L42" s="31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</row>
    <row r="43" spans="1:26">
      <c r="A43" s="110">
        <v>2276</v>
      </c>
      <c r="B43" s="124" t="e">
        <f t="shared" si="6"/>
        <v>#REF!</v>
      </c>
      <c r="C43" s="124" t="e">
        <f t="shared" ref="C43:J43" si="20">C14*1.086</f>
        <v>#REF!</v>
      </c>
      <c r="D43" s="124" t="e">
        <f t="shared" si="20"/>
        <v>#REF!</v>
      </c>
      <c r="E43" s="124" t="e">
        <f t="shared" si="20"/>
        <v>#REF!</v>
      </c>
      <c r="F43" s="124" t="e">
        <f t="shared" si="20"/>
        <v>#REF!</v>
      </c>
      <c r="G43" s="124" t="e">
        <f t="shared" si="20"/>
        <v>#REF!</v>
      </c>
      <c r="H43" s="124" t="e">
        <f t="shared" si="20"/>
        <v>#REF!</v>
      </c>
      <c r="I43" s="124" t="e">
        <f t="shared" si="20"/>
        <v>#REF!</v>
      </c>
      <c r="J43" s="124" t="e">
        <f t="shared" si="20"/>
        <v>#REF!</v>
      </c>
      <c r="K43" s="125" t="e">
        <f t="shared" si="8"/>
        <v>#REF!</v>
      </c>
      <c r="L43" s="31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</row>
    <row r="44" spans="1:26">
      <c r="A44" s="110">
        <v>2282</v>
      </c>
      <c r="B44" s="126" t="e">
        <f t="shared" si="6"/>
        <v>#REF!</v>
      </c>
      <c r="C44" s="123" t="e">
        <f t="shared" ref="C44:J44" si="21">C15*1.07</f>
        <v>#REF!</v>
      </c>
      <c r="D44" s="123" t="e">
        <f t="shared" si="21"/>
        <v>#REF!</v>
      </c>
      <c r="E44" s="123" t="e">
        <f t="shared" si="21"/>
        <v>#REF!</v>
      </c>
      <c r="F44" s="123" t="e">
        <f t="shared" si="21"/>
        <v>#REF!</v>
      </c>
      <c r="G44" s="123" t="e">
        <f t="shared" si="21"/>
        <v>#REF!</v>
      </c>
      <c r="H44" s="123" t="e">
        <f t="shared" si="21"/>
        <v>#REF!</v>
      </c>
      <c r="I44" s="123" t="e">
        <f t="shared" si="21"/>
        <v>#REF!</v>
      </c>
      <c r="J44" s="123" t="e">
        <f t="shared" si="21"/>
        <v>#REF!</v>
      </c>
      <c r="K44" s="112" t="e">
        <f t="shared" si="8"/>
        <v>#REF!</v>
      </c>
      <c r="L44" s="333" t="s">
        <v>231</v>
      </c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</row>
    <row r="45" spans="1:26">
      <c r="A45" s="110">
        <v>2730</v>
      </c>
      <c r="B45" s="126" t="e">
        <f t="shared" si="6"/>
        <v>#REF!</v>
      </c>
      <c r="C45" s="123" t="e">
        <f t="shared" ref="C45:J45" si="22">C16*1.07</f>
        <v>#REF!</v>
      </c>
      <c r="D45" s="123" t="e">
        <f t="shared" si="22"/>
        <v>#REF!</v>
      </c>
      <c r="E45" s="123" t="e">
        <f t="shared" si="22"/>
        <v>#REF!</v>
      </c>
      <c r="F45" s="123" t="e">
        <f t="shared" si="22"/>
        <v>#REF!</v>
      </c>
      <c r="G45" s="123" t="e">
        <f t="shared" si="22"/>
        <v>#REF!</v>
      </c>
      <c r="H45" s="123" t="e">
        <f t="shared" si="22"/>
        <v>#REF!</v>
      </c>
      <c r="I45" s="123" t="e">
        <f t="shared" si="22"/>
        <v>#REF!</v>
      </c>
      <c r="J45" s="123" t="e">
        <f t="shared" si="22"/>
        <v>#REF!</v>
      </c>
      <c r="K45" s="112" t="e">
        <f t="shared" si="8"/>
        <v>#REF!</v>
      </c>
      <c r="L45" s="31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</row>
    <row r="46" spans="1:26">
      <c r="A46" s="110">
        <v>2800</v>
      </c>
      <c r="B46" s="126" t="e">
        <f t="shared" si="6"/>
        <v>#REF!</v>
      </c>
      <c r="C46" s="123" t="e">
        <f t="shared" ref="C46:J46" si="23">C17*1.07</f>
        <v>#REF!</v>
      </c>
      <c r="D46" s="123" t="e">
        <f t="shared" si="23"/>
        <v>#REF!</v>
      </c>
      <c r="E46" s="123" t="e">
        <f t="shared" si="23"/>
        <v>#REF!</v>
      </c>
      <c r="F46" s="123" t="e">
        <f t="shared" si="23"/>
        <v>#REF!</v>
      </c>
      <c r="G46" s="123" t="e">
        <f t="shared" si="23"/>
        <v>#REF!</v>
      </c>
      <c r="H46" s="123" t="e">
        <f t="shared" si="23"/>
        <v>#REF!</v>
      </c>
      <c r="I46" s="123" t="e">
        <f t="shared" si="23"/>
        <v>#REF!</v>
      </c>
      <c r="J46" s="123" t="e">
        <f t="shared" si="23"/>
        <v>#REF!</v>
      </c>
      <c r="K46" s="112" t="e">
        <f t="shared" si="8"/>
        <v>#REF!</v>
      </c>
      <c r="L46" s="31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</row>
    <row r="47" spans="1:26">
      <c r="A47" s="113" t="s">
        <v>227</v>
      </c>
      <c r="B47" s="112" t="e">
        <f t="shared" ref="B47:J47" si="24">SUM(B31:B46)</f>
        <v>#REF!</v>
      </c>
      <c r="C47" s="112" t="e">
        <f t="shared" si="24"/>
        <v>#REF!</v>
      </c>
      <c r="D47" s="112" t="e">
        <f t="shared" si="24"/>
        <v>#REF!</v>
      </c>
      <c r="E47" s="112" t="e">
        <f t="shared" si="24"/>
        <v>#REF!</v>
      </c>
      <c r="F47" s="112" t="e">
        <f t="shared" si="24"/>
        <v>#REF!</v>
      </c>
      <c r="G47" s="112" t="e">
        <f t="shared" si="24"/>
        <v>#REF!</v>
      </c>
      <c r="H47" s="112" t="e">
        <f t="shared" si="24"/>
        <v>#REF!</v>
      </c>
      <c r="I47" s="112" t="e">
        <f t="shared" si="24"/>
        <v>#REF!</v>
      </c>
      <c r="J47" s="112" t="e">
        <f t="shared" si="24"/>
        <v>#REF!</v>
      </c>
      <c r="K47" s="112" t="e">
        <f t="shared" si="8"/>
        <v>#REF!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</row>
    <row r="48" spans="1:26">
      <c r="A48" s="114"/>
      <c r="B48" s="109" t="e">
        <f>#REF!</f>
        <v>#REF!</v>
      </c>
      <c r="C48" s="109" t="e">
        <f>#REF!</f>
        <v>#REF!</v>
      </c>
      <c r="D48" s="109"/>
      <c r="E48" s="109"/>
      <c r="F48" s="109"/>
      <c r="G48" s="109"/>
      <c r="H48" s="109"/>
      <c r="I48" s="109"/>
      <c r="J48" s="109"/>
      <c r="K48" s="115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</row>
    <row r="49" spans="1:26">
      <c r="A49" s="114"/>
      <c r="B49" s="109"/>
      <c r="C49" s="109"/>
      <c r="D49" s="109"/>
      <c r="E49" s="109"/>
      <c r="F49" s="109"/>
      <c r="G49" s="109"/>
      <c r="H49" s="109"/>
      <c r="I49" s="109"/>
      <c r="J49" s="109"/>
      <c r="K49" s="115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</row>
    <row r="50" spans="1:26">
      <c r="A50" s="114"/>
      <c r="B50" s="109"/>
      <c r="C50" s="109"/>
      <c r="D50" s="109"/>
      <c r="E50" s="109"/>
      <c r="F50" s="109"/>
      <c r="G50" s="109"/>
      <c r="H50" s="109"/>
      <c r="I50" s="109"/>
      <c r="J50" s="109"/>
      <c r="K50" s="115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</row>
    <row r="51" spans="1:26">
      <c r="A51" s="106" t="s">
        <v>233</v>
      </c>
      <c r="B51" s="107">
        <v>4611010</v>
      </c>
      <c r="C51" s="107">
        <v>4611021</v>
      </c>
      <c r="D51" s="107">
        <v>4611022</v>
      </c>
      <c r="E51" s="107">
        <v>4611025</v>
      </c>
      <c r="F51" s="107">
        <v>4611026</v>
      </c>
      <c r="G51" s="107">
        <v>4611070</v>
      </c>
      <c r="H51" s="107">
        <v>4611141</v>
      </c>
      <c r="I51" s="107">
        <v>4611151</v>
      </c>
      <c r="J51" s="107">
        <v>4611142</v>
      </c>
      <c r="K51" s="127" t="s">
        <v>13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</row>
    <row r="52" spans="1:26">
      <c r="A52" s="128">
        <v>2111</v>
      </c>
      <c r="B52" s="129" t="e">
        <f t="shared" ref="B52:B54" si="25">B23*1</f>
        <v>#REF!</v>
      </c>
      <c r="C52" s="129" t="e">
        <f t="shared" ref="C52:J52" si="26">C23*1.069</f>
        <v>#REF!</v>
      </c>
      <c r="D52" s="129" t="e">
        <f t="shared" si="26"/>
        <v>#REF!</v>
      </c>
      <c r="E52" s="129" t="e">
        <f t="shared" si="26"/>
        <v>#REF!</v>
      </c>
      <c r="F52" s="129" t="e">
        <f t="shared" si="26"/>
        <v>#REF!</v>
      </c>
      <c r="G52" s="129" t="e">
        <f t="shared" si="26"/>
        <v>#REF!</v>
      </c>
      <c r="H52" s="129" t="e">
        <f t="shared" si="26"/>
        <v>#REF!</v>
      </c>
      <c r="I52" s="129" t="e">
        <f t="shared" si="26"/>
        <v>#REF!</v>
      </c>
      <c r="J52" s="129" t="e">
        <f t="shared" si="26"/>
        <v>#REF!</v>
      </c>
      <c r="K52" s="112" t="e">
        <f t="shared" ref="K52:K55" si="27">SUM(B52:J52)</f>
        <v>#REF!</v>
      </c>
      <c r="L52" s="333" t="s">
        <v>234</v>
      </c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</row>
    <row r="53" spans="1:26">
      <c r="A53" s="128">
        <v>2120</v>
      </c>
      <c r="B53" s="129" t="e">
        <f t="shared" si="25"/>
        <v>#REF!</v>
      </c>
      <c r="C53" s="129" t="e">
        <f t="shared" ref="C53:J53" si="28">C24*1.069</f>
        <v>#REF!</v>
      </c>
      <c r="D53" s="129" t="e">
        <f t="shared" si="28"/>
        <v>#REF!</v>
      </c>
      <c r="E53" s="129" t="e">
        <f t="shared" si="28"/>
        <v>#REF!</v>
      </c>
      <c r="F53" s="129" t="e">
        <f t="shared" si="28"/>
        <v>#REF!</v>
      </c>
      <c r="G53" s="129" t="e">
        <f t="shared" si="28"/>
        <v>#REF!</v>
      </c>
      <c r="H53" s="129" t="e">
        <f t="shared" si="28"/>
        <v>#REF!</v>
      </c>
      <c r="I53" s="129" t="e">
        <f t="shared" si="28"/>
        <v>#REF!</v>
      </c>
      <c r="J53" s="129" t="e">
        <f t="shared" si="28"/>
        <v>#REF!</v>
      </c>
      <c r="K53" s="112" t="e">
        <f t="shared" si="27"/>
        <v>#REF!</v>
      </c>
      <c r="L53" s="31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</row>
    <row r="54" spans="1:26">
      <c r="A54" s="128">
        <v>2610</v>
      </c>
      <c r="B54" s="129" t="e">
        <f t="shared" si="25"/>
        <v>#REF!</v>
      </c>
      <c r="C54" s="129" t="e">
        <f t="shared" ref="C54:J54" si="29">C25*1.069</f>
        <v>#REF!</v>
      </c>
      <c r="D54" s="129" t="e">
        <f t="shared" si="29"/>
        <v>#REF!</v>
      </c>
      <c r="E54" s="129" t="e">
        <f t="shared" si="29"/>
        <v>#REF!</v>
      </c>
      <c r="F54" s="129" t="e">
        <f t="shared" si="29"/>
        <v>#REF!</v>
      </c>
      <c r="G54" s="129" t="e">
        <f t="shared" si="29"/>
        <v>#REF!</v>
      </c>
      <c r="H54" s="129" t="e">
        <f t="shared" si="29"/>
        <v>#REF!</v>
      </c>
      <c r="I54" s="129" t="e">
        <f t="shared" si="29"/>
        <v>#REF!</v>
      </c>
      <c r="J54" s="129" t="e">
        <f t="shared" si="29"/>
        <v>#REF!</v>
      </c>
      <c r="K54" s="112" t="e">
        <f t="shared" si="27"/>
        <v>#REF!</v>
      </c>
      <c r="L54" s="31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</row>
    <row r="55" spans="1:26">
      <c r="A55" s="113" t="s">
        <v>227</v>
      </c>
      <c r="B55" s="112" t="e">
        <f t="shared" ref="B55:J55" si="30">SUM(B52:B54)</f>
        <v>#REF!</v>
      </c>
      <c r="C55" s="112" t="e">
        <f t="shared" si="30"/>
        <v>#REF!</v>
      </c>
      <c r="D55" s="112" t="e">
        <f t="shared" si="30"/>
        <v>#REF!</v>
      </c>
      <c r="E55" s="112" t="e">
        <f t="shared" si="30"/>
        <v>#REF!</v>
      </c>
      <c r="F55" s="112" t="e">
        <f t="shared" si="30"/>
        <v>#REF!</v>
      </c>
      <c r="G55" s="112" t="e">
        <f t="shared" si="30"/>
        <v>#REF!</v>
      </c>
      <c r="H55" s="112" t="e">
        <f t="shared" si="30"/>
        <v>#REF!</v>
      </c>
      <c r="I55" s="112" t="e">
        <f t="shared" si="30"/>
        <v>#REF!</v>
      </c>
      <c r="J55" s="112" t="e">
        <f t="shared" si="30"/>
        <v>#REF!</v>
      </c>
      <c r="K55" s="112" t="e">
        <f t="shared" si="27"/>
        <v>#REF!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</row>
    <row r="56" spans="1:26">
      <c r="A56" s="114"/>
      <c r="B56" s="109"/>
      <c r="C56" s="109" t="e">
        <f>#REF!</f>
        <v>#REF!</v>
      </c>
      <c r="D56" s="109" t="e">
        <f>#REF!</f>
        <v>#REF!</v>
      </c>
      <c r="E56" s="109" t="e">
        <f>#REF!</f>
        <v>#REF!</v>
      </c>
      <c r="F56" s="109" t="e">
        <f>#REF!</f>
        <v>#REF!</v>
      </c>
      <c r="G56" s="109" t="e">
        <f>#REF!</f>
        <v>#REF!</v>
      </c>
      <c r="H56" s="109" t="e">
        <f>#REF!</f>
        <v>#REF!</v>
      </c>
      <c r="I56" s="109" t="e">
        <f>#REF!</f>
        <v>#REF!</v>
      </c>
      <c r="J56" s="109" t="e">
        <f>#REF!</f>
        <v>#REF!</v>
      </c>
      <c r="K56" s="109" t="e">
        <f>#REF!</f>
        <v>#REF!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</row>
    <row r="57" spans="1:26">
      <c r="A57" s="114"/>
      <c r="B57" s="109"/>
      <c r="C57" s="109"/>
      <c r="D57" s="109"/>
      <c r="E57" s="109"/>
      <c r="F57" s="109"/>
      <c r="G57" s="109"/>
      <c r="H57" s="109"/>
      <c r="I57" s="109"/>
      <c r="J57" s="109"/>
      <c r="K57" s="115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</row>
    <row r="58" spans="1:26">
      <c r="A58" s="114"/>
      <c r="B58" s="109"/>
      <c r="C58" s="109"/>
      <c r="D58" s="109"/>
      <c r="E58" s="109"/>
      <c r="F58" s="109"/>
      <c r="G58" s="109"/>
      <c r="H58" s="109"/>
      <c r="I58" s="109"/>
      <c r="J58" s="109"/>
      <c r="K58" s="115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</row>
    <row r="59" spans="1:26">
      <c r="A59" s="130" t="s">
        <v>235</v>
      </c>
      <c r="B59" s="131">
        <v>4611010</v>
      </c>
      <c r="C59" s="131">
        <v>4611021</v>
      </c>
      <c r="D59" s="131">
        <v>4611022</v>
      </c>
      <c r="E59" s="131">
        <v>4611025</v>
      </c>
      <c r="F59" s="131">
        <v>4611026</v>
      </c>
      <c r="G59" s="131">
        <v>4611070</v>
      </c>
      <c r="H59" s="131">
        <v>4611141</v>
      </c>
      <c r="I59" s="131">
        <v>4611151</v>
      </c>
      <c r="J59" s="131">
        <v>4611142</v>
      </c>
      <c r="K59" s="108" t="s">
        <v>13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</row>
    <row r="60" spans="1:26">
      <c r="A60" s="110">
        <v>2111</v>
      </c>
      <c r="B60" s="120" t="e">
        <f t="shared" ref="B60:B75" si="31">B31*1</f>
        <v>#REF!</v>
      </c>
      <c r="C60" s="120" t="e">
        <f t="shared" ref="C60:J60" si="32">C31*1.088</f>
        <v>#REF!</v>
      </c>
      <c r="D60" s="120" t="e">
        <f t="shared" si="32"/>
        <v>#REF!</v>
      </c>
      <c r="E60" s="120" t="e">
        <f t="shared" si="32"/>
        <v>#REF!</v>
      </c>
      <c r="F60" s="120" t="e">
        <f t="shared" si="32"/>
        <v>#REF!</v>
      </c>
      <c r="G60" s="120" t="e">
        <f t="shared" si="32"/>
        <v>#REF!</v>
      </c>
      <c r="H60" s="120" t="e">
        <f t="shared" si="32"/>
        <v>#REF!</v>
      </c>
      <c r="I60" s="120" t="e">
        <f t="shared" si="32"/>
        <v>#REF!</v>
      </c>
      <c r="J60" s="120" t="e">
        <f t="shared" si="32"/>
        <v>#REF!</v>
      </c>
      <c r="K60" s="121" t="e">
        <f t="shared" ref="K60:K76" si="33">SUM(B60:J60)</f>
        <v>#REF!</v>
      </c>
      <c r="L60" s="333" t="s">
        <v>236</v>
      </c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</row>
    <row r="61" spans="1:26">
      <c r="A61" s="110">
        <v>2120</v>
      </c>
      <c r="B61" s="120" t="e">
        <f t="shared" si="31"/>
        <v>#REF!</v>
      </c>
      <c r="C61" s="120" t="e">
        <f t="shared" ref="C61:J61" si="34">C32*1.088</f>
        <v>#REF!</v>
      </c>
      <c r="D61" s="120" t="e">
        <f t="shared" si="34"/>
        <v>#REF!</v>
      </c>
      <c r="E61" s="120" t="e">
        <f t="shared" si="34"/>
        <v>#REF!</v>
      </c>
      <c r="F61" s="120" t="e">
        <f t="shared" si="34"/>
        <v>#REF!</v>
      </c>
      <c r="G61" s="120" t="e">
        <f t="shared" si="34"/>
        <v>#REF!</v>
      </c>
      <c r="H61" s="120" t="e">
        <f t="shared" si="34"/>
        <v>#REF!</v>
      </c>
      <c r="I61" s="120" t="e">
        <f t="shared" si="34"/>
        <v>#REF!</v>
      </c>
      <c r="J61" s="120" t="e">
        <f t="shared" si="34"/>
        <v>#REF!</v>
      </c>
      <c r="K61" s="121" t="e">
        <f t="shared" si="33"/>
        <v>#REF!</v>
      </c>
      <c r="L61" s="31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</row>
    <row r="62" spans="1:26">
      <c r="A62" s="110">
        <v>2210</v>
      </c>
      <c r="B62" s="132" t="e">
        <f t="shared" si="31"/>
        <v>#REF!</v>
      </c>
      <c r="C62" s="133" t="e">
        <f t="shared" ref="C62:J62" si="35">C33*1.058</f>
        <v>#REF!</v>
      </c>
      <c r="D62" s="133" t="e">
        <f t="shared" si="35"/>
        <v>#REF!</v>
      </c>
      <c r="E62" s="133" t="e">
        <f t="shared" si="35"/>
        <v>#REF!</v>
      </c>
      <c r="F62" s="133" t="e">
        <f t="shared" si="35"/>
        <v>#REF!</v>
      </c>
      <c r="G62" s="133" t="e">
        <f t="shared" si="35"/>
        <v>#REF!</v>
      </c>
      <c r="H62" s="133" t="e">
        <f t="shared" si="35"/>
        <v>#REF!</v>
      </c>
      <c r="I62" s="133" t="e">
        <f t="shared" si="35"/>
        <v>#REF!</v>
      </c>
      <c r="J62" s="133" t="e">
        <f t="shared" si="35"/>
        <v>#REF!</v>
      </c>
      <c r="K62" s="112" t="e">
        <f t="shared" si="33"/>
        <v>#REF!</v>
      </c>
      <c r="L62" s="333" t="s">
        <v>231</v>
      </c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</row>
    <row r="63" spans="1:26">
      <c r="A63" s="110">
        <v>2220</v>
      </c>
      <c r="B63" s="132" t="e">
        <f t="shared" si="31"/>
        <v>#REF!</v>
      </c>
      <c r="C63" s="133" t="e">
        <f t="shared" ref="C63:J63" si="36">C34*1.058</f>
        <v>#REF!</v>
      </c>
      <c r="D63" s="133" t="e">
        <f t="shared" si="36"/>
        <v>#REF!</v>
      </c>
      <c r="E63" s="133" t="e">
        <f t="shared" si="36"/>
        <v>#REF!</v>
      </c>
      <c r="F63" s="133" t="e">
        <f t="shared" si="36"/>
        <v>#REF!</v>
      </c>
      <c r="G63" s="133" t="e">
        <f t="shared" si="36"/>
        <v>#REF!</v>
      </c>
      <c r="H63" s="133" t="e">
        <f t="shared" si="36"/>
        <v>#REF!</v>
      </c>
      <c r="I63" s="133" t="e">
        <f t="shared" si="36"/>
        <v>#REF!</v>
      </c>
      <c r="J63" s="133" t="e">
        <f t="shared" si="36"/>
        <v>#REF!</v>
      </c>
      <c r="K63" s="112" t="e">
        <f t="shared" si="33"/>
        <v>#REF!</v>
      </c>
      <c r="L63" s="31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</row>
    <row r="64" spans="1:26">
      <c r="A64" s="110">
        <v>2230</v>
      </c>
      <c r="B64" s="132" t="e">
        <f t="shared" si="31"/>
        <v>#REF!</v>
      </c>
      <c r="C64" s="133" t="e">
        <f t="shared" ref="C64:J64" si="37">C35*1.058</f>
        <v>#REF!</v>
      </c>
      <c r="D64" s="133" t="e">
        <f t="shared" si="37"/>
        <v>#REF!</v>
      </c>
      <c r="E64" s="133" t="e">
        <f t="shared" si="37"/>
        <v>#REF!</v>
      </c>
      <c r="F64" s="133" t="e">
        <f t="shared" si="37"/>
        <v>#REF!</v>
      </c>
      <c r="G64" s="133" t="e">
        <f t="shared" si="37"/>
        <v>#REF!</v>
      </c>
      <c r="H64" s="133" t="e">
        <f t="shared" si="37"/>
        <v>#REF!</v>
      </c>
      <c r="I64" s="133" t="e">
        <f t="shared" si="37"/>
        <v>#REF!</v>
      </c>
      <c r="J64" s="133" t="e">
        <f t="shared" si="37"/>
        <v>#REF!</v>
      </c>
      <c r="K64" s="112" t="e">
        <f t="shared" si="33"/>
        <v>#REF!</v>
      </c>
      <c r="L64" s="31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</row>
    <row r="65" spans="1:26">
      <c r="A65" s="110">
        <v>2240</v>
      </c>
      <c r="B65" s="132" t="e">
        <f t="shared" si="31"/>
        <v>#REF!</v>
      </c>
      <c r="C65" s="133" t="e">
        <f t="shared" ref="C65:J65" si="38">C36*1.058</f>
        <v>#REF!</v>
      </c>
      <c r="D65" s="133" t="e">
        <f t="shared" si="38"/>
        <v>#REF!</v>
      </c>
      <c r="E65" s="133" t="e">
        <f t="shared" si="38"/>
        <v>#REF!</v>
      </c>
      <c r="F65" s="133" t="e">
        <f t="shared" si="38"/>
        <v>#REF!</v>
      </c>
      <c r="G65" s="133" t="e">
        <f t="shared" si="38"/>
        <v>#REF!</v>
      </c>
      <c r="H65" s="133" t="e">
        <f t="shared" si="38"/>
        <v>#REF!</v>
      </c>
      <c r="I65" s="133" t="e">
        <f t="shared" si="38"/>
        <v>#REF!</v>
      </c>
      <c r="J65" s="133" t="e">
        <f t="shared" si="38"/>
        <v>#REF!</v>
      </c>
      <c r="K65" s="112" t="e">
        <f t="shared" si="33"/>
        <v>#REF!</v>
      </c>
      <c r="L65" s="31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</row>
    <row r="66" spans="1:26">
      <c r="A66" s="110">
        <v>2250</v>
      </c>
      <c r="B66" s="132" t="e">
        <f t="shared" si="31"/>
        <v>#REF!</v>
      </c>
      <c r="C66" s="133" t="e">
        <f t="shared" ref="C66:J66" si="39">C37*1.058</f>
        <v>#REF!</v>
      </c>
      <c r="D66" s="133" t="e">
        <f t="shared" si="39"/>
        <v>#REF!</v>
      </c>
      <c r="E66" s="133" t="e">
        <f t="shared" si="39"/>
        <v>#REF!</v>
      </c>
      <c r="F66" s="133" t="e">
        <f t="shared" si="39"/>
        <v>#REF!</v>
      </c>
      <c r="G66" s="133" t="e">
        <f t="shared" si="39"/>
        <v>#REF!</v>
      </c>
      <c r="H66" s="133" t="e">
        <f t="shared" si="39"/>
        <v>#REF!</v>
      </c>
      <c r="I66" s="133" t="e">
        <f t="shared" si="39"/>
        <v>#REF!</v>
      </c>
      <c r="J66" s="133" t="e">
        <f t="shared" si="39"/>
        <v>#REF!</v>
      </c>
      <c r="K66" s="112" t="e">
        <f t="shared" si="33"/>
        <v>#REF!</v>
      </c>
      <c r="L66" s="31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</row>
    <row r="67" spans="1:26">
      <c r="A67" s="110">
        <v>2271</v>
      </c>
      <c r="B67" s="124" t="e">
        <f t="shared" si="31"/>
        <v>#REF!</v>
      </c>
      <c r="C67" s="124" t="e">
        <f t="shared" ref="C67:J67" si="40">C38*1.071</f>
        <v>#REF!</v>
      </c>
      <c r="D67" s="124" t="e">
        <f t="shared" si="40"/>
        <v>#REF!</v>
      </c>
      <c r="E67" s="124" t="e">
        <f t="shared" si="40"/>
        <v>#REF!</v>
      </c>
      <c r="F67" s="124" t="e">
        <f t="shared" si="40"/>
        <v>#REF!</v>
      </c>
      <c r="G67" s="124" t="e">
        <f t="shared" si="40"/>
        <v>#REF!</v>
      </c>
      <c r="H67" s="124" t="e">
        <f t="shared" si="40"/>
        <v>#REF!</v>
      </c>
      <c r="I67" s="124" t="e">
        <f t="shared" si="40"/>
        <v>#REF!</v>
      </c>
      <c r="J67" s="124" t="e">
        <f t="shared" si="40"/>
        <v>#REF!</v>
      </c>
      <c r="K67" s="125" t="e">
        <f t="shared" si="33"/>
        <v>#REF!</v>
      </c>
      <c r="L67" s="332" t="s">
        <v>237</v>
      </c>
      <c r="M67" s="122">
        <v>143015.554</v>
      </c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</row>
    <row r="68" spans="1:26">
      <c r="A68" s="110">
        <v>2272</v>
      </c>
      <c r="B68" s="124" t="e">
        <f t="shared" si="31"/>
        <v>#REF!</v>
      </c>
      <c r="C68" s="124" t="e">
        <f t="shared" ref="C68:J68" si="41">C39*1.071</f>
        <v>#REF!</v>
      </c>
      <c r="D68" s="124" t="e">
        <f t="shared" si="41"/>
        <v>#REF!</v>
      </c>
      <c r="E68" s="124" t="e">
        <f t="shared" si="41"/>
        <v>#REF!</v>
      </c>
      <c r="F68" s="124" t="e">
        <f t="shared" si="41"/>
        <v>#REF!</v>
      </c>
      <c r="G68" s="124" t="e">
        <f t="shared" si="41"/>
        <v>#REF!</v>
      </c>
      <c r="H68" s="124" t="e">
        <f t="shared" si="41"/>
        <v>#REF!</v>
      </c>
      <c r="I68" s="124" t="e">
        <f t="shared" si="41"/>
        <v>#REF!</v>
      </c>
      <c r="J68" s="124" t="e">
        <f t="shared" si="41"/>
        <v>#REF!</v>
      </c>
      <c r="K68" s="125" t="e">
        <f t="shared" si="33"/>
        <v>#REF!</v>
      </c>
      <c r="L68" s="31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</row>
    <row r="69" spans="1:26">
      <c r="A69" s="110">
        <v>2273</v>
      </c>
      <c r="B69" s="124" t="e">
        <f t="shared" si="31"/>
        <v>#REF!</v>
      </c>
      <c r="C69" s="124" t="e">
        <f t="shared" ref="C69:J69" si="42">C40*1.071</f>
        <v>#REF!</v>
      </c>
      <c r="D69" s="124" t="e">
        <f t="shared" si="42"/>
        <v>#REF!</v>
      </c>
      <c r="E69" s="124" t="e">
        <f t="shared" si="42"/>
        <v>#REF!</v>
      </c>
      <c r="F69" s="124" t="e">
        <f t="shared" si="42"/>
        <v>#REF!</v>
      </c>
      <c r="G69" s="124" t="e">
        <f t="shared" si="42"/>
        <v>#REF!</v>
      </c>
      <c r="H69" s="124" t="e">
        <f t="shared" si="42"/>
        <v>#REF!</v>
      </c>
      <c r="I69" s="124" t="e">
        <f t="shared" si="42"/>
        <v>#REF!</v>
      </c>
      <c r="J69" s="124" t="e">
        <f t="shared" si="42"/>
        <v>#REF!</v>
      </c>
      <c r="K69" s="125" t="e">
        <f t="shared" si="33"/>
        <v>#REF!</v>
      </c>
      <c r="L69" s="31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</row>
    <row r="70" spans="1:26">
      <c r="A70" s="110">
        <v>2274</v>
      </c>
      <c r="B70" s="124" t="e">
        <f t="shared" si="31"/>
        <v>#REF!</v>
      </c>
      <c r="C70" s="124" t="e">
        <f t="shared" ref="C70:J70" si="43">C41*1.071</f>
        <v>#REF!</v>
      </c>
      <c r="D70" s="124" t="e">
        <f t="shared" si="43"/>
        <v>#REF!</v>
      </c>
      <c r="E70" s="124" t="e">
        <f t="shared" si="43"/>
        <v>#REF!</v>
      </c>
      <c r="F70" s="124" t="e">
        <f t="shared" si="43"/>
        <v>#REF!</v>
      </c>
      <c r="G70" s="124" t="e">
        <f t="shared" si="43"/>
        <v>#REF!</v>
      </c>
      <c r="H70" s="124" t="e">
        <f t="shared" si="43"/>
        <v>#REF!</v>
      </c>
      <c r="I70" s="124" t="e">
        <f t="shared" si="43"/>
        <v>#REF!</v>
      </c>
      <c r="J70" s="124" t="e">
        <f t="shared" si="43"/>
        <v>#REF!</v>
      </c>
      <c r="K70" s="125" t="e">
        <f t="shared" si="33"/>
        <v>#REF!</v>
      </c>
      <c r="L70" s="31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</row>
    <row r="71" spans="1:26">
      <c r="A71" s="110">
        <v>2275</v>
      </c>
      <c r="B71" s="124" t="e">
        <f t="shared" si="31"/>
        <v>#REF!</v>
      </c>
      <c r="C71" s="124" t="e">
        <f t="shared" ref="C71:J71" si="44">C42*1.071</f>
        <v>#REF!</v>
      </c>
      <c r="D71" s="124" t="e">
        <f t="shared" si="44"/>
        <v>#REF!</v>
      </c>
      <c r="E71" s="124" t="e">
        <f t="shared" si="44"/>
        <v>#REF!</v>
      </c>
      <c r="F71" s="124" t="e">
        <f t="shared" si="44"/>
        <v>#REF!</v>
      </c>
      <c r="G71" s="124" t="e">
        <f t="shared" si="44"/>
        <v>#REF!</v>
      </c>
      <c r="H71" s="124" t="e">
        <f t="shared" si="44"/>
        <v>#REF!</v>
      </c>
      <c r="I71" s="124" t="e">
        <f t="shared" si="44"/>
        <v>#REF!</v>
      </c>
      <c r="J71" s="124" t="e">
        <f t="shared" si="44"/>
        <v>#REF!</v>
      </c>
      <c r="K71" s="125" t="e">
        <f t="shared" si="33"/>
        <v>#REF!</v>
      </c>
      <c r="L71" s="31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</row>
    <row r="72" spans="1:26">
      <c r="A72" s="110">
        <v>2276</v>
      </c>
      <c r="B72" s="124" t="e">
        <f t="shared" si="31"/>
        <v>#REF!</v>
      </c>
      <c r="C72" s="124" t="e">
        <f t="shared" ref="C72:J72" si="45">C43*1.071</f>
        <v>#REF!</v>
      </c>
      <c r="D72" s="124" t="e">
        <f t="shared" si="45"/>
        <v>#REF!</v>
      </c>
      <c r="E72" s="124" t="e">
        <f t="shared" si="45"/>
        <v>#REF!</v>
      </c>
      <c r="F72" s="124" t="e">
        <f t="shared" si="45"/>
        <v>#REF!</v>
      </c>
      <c r="G72" s="124" t="e">
        <f t="shared" si="45"/>
        <v>#REF!</v>
      </c>
      <c r="H72" s="124" t="e">
        <f t="shared" si="45"/>
        <v>#REF!</v>
      </c>
      <c r="I72" s="124" t="e">
        <f t="shared" si="45"/>
        <v>#REF!</v>
      </c>
      <c r="J72" s="124" t="e">
        <f t="shared" si="45"/>
        <v>#REF!</v>
      </c>
      <c r="K72" s="125" t="e">
        <f t="shared" si="33"/>
        <v>#REF!</v>
      </c>
      <c r="L72" s="31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</row>
    <row r="73" spans="1:26">
      <c r="A73" s="110">
        <v>2282</v>
      </c>
      <c r="B73" s="133" t="e">
        <f t="shared" si="31"/>
        <v>#REF!</v>
      </c>
      <c r="C73" s="132" t="e">
        <f t="shared" ref="C73:J73" si="46">C44*1.058</f>
        <v>#REF!</v>
      </c>
      <c r="D73" s="132" t="e">
        <f t="shared" si="46"/>
        <v>#REF!</v>
      </c>
      <c r="E73" s="132" t="e">
        <f t="shared" si="46"/>
        <v>#REF!</v>
      </c>
      <c r="F73" s="132" t="e">
        <f t="shared" si="46"/>
        <v>#REF!</v>
      </c>
      <c r="G73" s="132" t="e">
        <f t="shared" si="46"/>
        <v>#REF!</v>
      </c>
      <c r="H73" s="132" t="e">
        <f t="shared" si="46"/>
        <v>#REF!</v>
      </c>
      <c r="I73" s="132" t="e">
        <f t="shared" si="46"/>
        <v>#REF!</v>
      </c>
      <c r="J73" s="132" t="e">
        <f t="shared" si="46"/>
        <v>#REF!</v>
      </c>
      <c r="K73" s="112" t="e">
        <f t="shared" si="33"/>
        <v>#REF!</v>
      </c>
      <c r="L73" s="333" t="s">
        <v>231</v>
      </c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</row>
    <row r="74" spans="1:26">
      <c r="A74" s="110">
        <v>2730</v>
      </c>
      <c r="B74" s="133" t="e">
        <f t="shared" si="31"/>
        <v>#REF!</v>
      </c>
      <c r="C74" s="132" t="e">
        <f t="shared" ref="C74:J74" si="47">C45*1.058</f>
        <v>#REF!</v>
      </c>
      <c r="D74" s="132" t="e">
        <f t="shared" si="47"/>
        <v>#REF!</v>
      </c>
      <c r="E74" s="132" t="e">
        <f t="shared" si="47"/>
        <v>#REF!</v>
      </c>
      <c r="F74" s="132" t="e">
        <f t="shared" si="47"/>
        <v>#REF!</v>
      </c>
      <c r="G74" s="132" t="e">
        <f t="shared" si="47"/>
        <v>#REF!</v>
      </c>
      <c r="H74" s="132" t="e">
        <f t="shared" si="47"/>
        <v>#REF!</v>
      </c>
      <c r="I74" s="132" t="e">
        <f t="shared" si="47"/>
        <v>#REF!</v>
      </c>
      <c r="J74" s="132" t="e">
        <f t="shared" si="47"/>
        <v>#REF!</v>
      </c>
      <c r="K74" s="112" t="e">
        <f t="shared" si="33"/>
        <v>#REF!</v>
      </c>
      <c r="L74" s="31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</row>
    <row r="75" spans="1:26">
      <c r="A75" s="110">
        <v>2800</v>
      </c>
      <c r="B75" s="133" t="e">
        <f t="shared" si="31"/>
        <v>#REF!</v>
      </c>
      <c r="C75" s="132" t="e">
        <f t="shared" ref="C75:J75" si="48">C46*1.058</f>
        <v>#REF!</v>
      </c>
      <c r="D75" s="132" t="e">
        <f t="shared" si="48"/>
        <v>#REF!</v>
      </c>
      <c r="E75" s="132" t="e">
        <f t="shared" si="48"/>
        <v>#REF!</v>
      </c>
      <c r="F75" s="132" t="e">
        <f t="shared" si="48"/>
        <v>#REF!</v>
      </c>
      <c r="G75" s="132" t="e">
        <f t="shared" si="48"/>
        <v>#REF!</v>
      </c>
      <c r="H75" s="132" t="e">
        <f t="shared" si="48"/>
        <v>#REF!</v>
      </c>
      <c r="I75" s="132" t="e">
        <f t="shared" si="48"/>
        <v>#REF!</v>
      </c>
      <c r="J75" s="132" t="e">
        <f t="shared" si="48"/>
        <v>#REF!</v>
      </c>
      <c r="K75" s="112" t="e">
        <f t="shared" si="33"/>
        <v>#REF!</v>
      </c>
      <c r="L75" s="31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</row>
    <row r="76" spans="1:26">
      <c r="A76" s="113" t="s">
        <v>227</v>
      </c>
      <c r="B76" s="112" t="e">
        <f t="shared" ref="B76:J76" si="49">SUM(B60:B75)</f>
        <v>#REF!</v>
      </c>
      <c r="C76" s="112" t="e">
        <f t="shared" si="49"/>
        <v>#REF!</v>
      </c>
      <c r="D76" s="112" t="e">
        <f t="shared" si="49"/>
        <v>#REF!</v>
      </c>
      <c r="E76" s="112" t="e">
        <f t="shared" si="49"/>
        <v>#REF!</v>
      </c>
      <c r="F76" s="112" t="e">
        <f t="shared" si="49"/>
        <v>#REF!</v>
      </c>
      <c r="G76" s="112" t="e">
        <f t="shared" si="49"/>
        <v>#REF!</v>
      </c>
      <c r="H76" s="112" t="e">
        <f t="shared" si="49"/>
        <v>#REF!</v>
      </c>
      <c r="I76" s="112" t="e">
        <f t="shared" si="49"/>
        <v>#REF!</v>
      </c>
      <c r="J76" s="112" t="e">
        <f t="shared" si="49"/>
        <v>#REF!</v>
      </c>
      <c r="K76" s="112" t="e">
        <f t="shared" si="33"/>
        <v>#REF!</v>
      </c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</row>
    <row r="77" spans="1:26">
      <c r="A77" s="114"/>
      <c r="B77" s="109" t="e">
        <f>#REF!</f>
        <v>#REF!</v>
      </c>
      <c r="C77" s="109" t="e">
        <f>#REF!</f>
        <v>#REF!</v>
      </c>
      <c r="D77" s="109"/>
      <c r="E77" s="109"/>
      <c r="F77" s="109"/>
      <c r="G77" s="109"/>
      <c r="H77" s="109"/>
      <c r="I77" s="109"/>
      <c r="J77" s="109"/>
      <c r="K77" s="115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</row>
    <row r="78" spans="1:26">
      <c r="A78" s="114"/>
      <c r="B78" s="109"/>
      <c r="C78" s="109"/>
      <c r="D78" s="109"/>
      <c r="E78" s="109"/>
      <c r="F78" s="109"/>
      <c r="G78" s="109"/>
      <c r="H78" s="109"/>
      <c r="I78" s="109"/>
      <c r="J78" s="109"/>
      <c r="K78" s="115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</row>
    <row r="79" spans="1:26">
      <c r="A79" s="114"/>
      <c r="B79" s="109"/>
      <c r="C79" s="109"/>
      <c r="D79" s="109"/>
      <c r="E79" s="109"/>
      <c r="F79" s="109"/>
      <c r="G79" s="109"/>
      <c r="H79" s="109"/>
      <c r="I79" s="109"/>
      <c r="J79" s="109"/>
      <c r="K79" s="115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</row>
    <row r="80" spans="1:26">
      <c r="A80" s="106" t="s">
        <v>238</v>
      </c>
      <c r="B80" s="107">
        <v>4611010</v>
      </c>
      <c r="C80" s="107">
        <v>4611021</v>
      </c>
      <c r="D80" s="107">
        <v>4611022</v>
      </c>
      <c r="E80" s="107">
        <v>4611025</v>
      </c>
      <c r="F80" s="107">
        <v>4611026</v>
      </c>
      <c r="G80" s="107">
        <v>4611070</v>
      </c>
      <c r="H80" s="107">
        <v>4611141</v>
      </c>
      <c r="I80" s="107">
        <v>4611151</v>
      </c>
      <c r="J80" s="107">
        <v>4611142</v>
      </c>
      <c r="K80" s="127" t="s">
        <v>13</v>
      </c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</row>
    <row r="81" spans="1:26">
      <c r="A81" s="134">
        <v>2111</v>
      </c>
      <c r="B81" s="120" t="e">
        <f t="shared" ref="B81:B83" si="50">B52*1</f>
        <v>#REF!</v>
      </c>
      <c r="C81" s="120" t="e">
        <f t="shared" ref="C81:J81" si="51">C52*1.088</f>
        <v>#REF!</v>
      </c>
      <c r="D81" s="120" t="e">
        <f t="shared" si="51"/>
        <v>#REF!</v>
      </c>
      <c r="E81" s="120" t="e">
        <f t="shared" si="51"/>
        <v>#REF!</v>
      </c>
      <c r="F81" s="120" t="e">
        <f t="shared" si="51"/>
        <v>#REF!</v>
      </c>
      <c r="G81" s="120" t="e">
        <f t="shared" si="51"/>
        <v>#REF!</v>
      </c>
      <c r="H81" s="120" t="e">
        <f t="shared" si="51"/>
        <v>#REF!</v>
      </c>
      <c r="I81" s="120" t="e">
        <f t="shared" si="51"/>
        <v>#REF!</v>
      </c>
      <c r="J81" s="120" t="e">
        <f t="shared" si="51"/>
        <v>#REF!</v>
      </c>
      <c r="K81" s="112" t="e">
        <f t="shared" ref="K81:K84" si="52">SUM(B81:J81)</f>
        <v>#REF!</v>
      </c>
      <c r="L81" s="333" t="s">
        <v>239</v>
      </c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</row>
    <row r="82" spans="1:26">
      <c r="A82" s="134">
        <v>2120</v>
      </c>
      <c r="B82" s="120" t="e">
        <f t="shared" si="50"/>
        <v>#REF!</v>
      </c>
      <c r="C82" s="120" t="e">
        <f t="shared" ref="C82:J82" si="53">C53*1.088</f>
        <v>#REF!</v>
      </c>
      <c r="D82" s="120" t="e">
        <f t="shared" si="53"/>
        <v>#REF!</v>
      </c>
      <c r="E82" s="120" t="e">
        <f t="shared" si="53"/>
        <v>#REF!</v>
      </c>
      <c r="F82" s="120" t="e">
        <f t="shared" si="53"/>
        <v>#REF!</v>
      </c>
      <c r="G82" s="120" t="e">
        <f t="shared" si="53"/>
        <v>#REF!</v>
      </c>
      <c r="H82" s="120" t="e">
        <f t="shared" si="53"/>
        <v>#REF!</v>
      </c>
      <c r="I82" s="120" t="e">
        <f t="shared" si="53"/>
        <v>#REF!</v>
      </c>
      <c r="J82" s="120" t="e">
        <f t="shared" si="53"/>
        <v>#REF!</v>
      </c>
      <c r="K82" s="112" t="e">
        <f t="shared" si="52"/>
        <v>#REF!</v>
      </c>
      <c r="L82" s="31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</row>
    <row r="83" spans="1:26">
      <c r="A83" s="134">
        <v>2610</v>
      </c>
      <c r="B83" s="120" t="e">
        <f t="shared" si="50"/>
        <v>#REF!</v>
      </c>
      <c r="C83" s="120" t="e">
        <f t="shared" ref="C83:J83" si="54">C54*1.088</f>
        <v>#REF!</v>
      </c>
      <c r="D83" s="120" t="e">
        <f t="shared" si="54"/>
        <v>#REF!</v>
      </c>
      <c r="E83" s="120" t="e">
        <f t="shared" si="54"/>
        <v>#REF!</v>
      </c>
      <c r="F83" s="120" t="e">
        <f t="shared" si="54"/>
        <v>#REF!</v>
      </c>
      <c r="G83" s="120" t="e">
        <f t="shared" si="54"/>
        <v>#REF!</v>
      </c>
      <c r="H83" s="120" t="e">
        <f t="shared" si="54"/>
        <v>#REF!</v>
      </c>
      <c r="I83" s="120" t="e">
        <f t="shared" si="54"/>
        <v>#REF!</v>
      </c>
      <c r="J83" s="120" t="e">
        <f t="shared" si="54"/>
        <v>#REF!</v>
      </c>
      <c r="K83" s="112" t="e">
        <f t="shared" si="52"/>
        <v>#REF!</v>
      </c>
      <c r="L83" s="31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</row>
    <row r="84" spans="1:26">
      <c r="A84" s="113" t="s">
        <v>227</v>
      </c>
      <c r="B84" s="112" t="e">
        <f t="shared" ref="B84:J84" si="55">SUM(B81:B83)</f>
        <v>#REF!</v>
      </c>
      <c r="C84" s="112" t="e">
        <f t="shared" si="55"/>
        <v>#REF!</v>
      </c>
      <c r="D84" s="112" t="e">
        <f t="shared" si="55"/>
        <v>#REF!</v>
      </c>
      <c r="E84" s="112" t="e">
        <f t="shared" si="55"/>
        <v>#REF!</v>
      </c>
      <c r="F84" s="112" t="e">
        <f t="shared" si="55"/>
        <v>#REF!</v>
      </c>
      <c r="G84" s="112" t="e">
        <f t="shared" si="55"/>
        <v>#REF!</v>
      </c>
      <c r="H84" s="112" t="e">
        <f t="shared" si="55"/>
        <v>#REF!</v>
      </c>
      <c r="I84" s="112" t="e">
        <f t="shared" si="55"/>
        <v>#REF!</v>
      </c>
      <c r="J84" s="112" t="e">
        <f t="shared" si="55"/>
        <v>#REF!</v>
      </c>
      <c r="K84" s="112" t="e">
        <f t="shared" si="52"/>
        <v>#REF!</v>
      </c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</row>
    <row r="85" spans="1:26">
      <c r="A85" s="114"/>
      <c r="B85" s="109"/>
      <c r="C85" s="109"/>
      <c r="D85" s="109"/>
      <c r="E85" s="109"/>
      <c r="F85" s="109"/>
      <c r="G85" s="109"/>
      <c r="H85" s="109"/>
      <c r="I85" s="109"/>
      <c r="J85" s="109"/>
      <c r="K85" s="115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</row>
    <row r="86" spans="1:26">
      <c r="A86" s="114"/>
      <c r="B86" s="109"/>
      <c r="C86" s="109"/>
      <c r="D86" s="109"/>
      <c r="E86" s="109"/>
      <c r="F86" s="109"/>
      <c r="G86" s="109"/>
      <c r="H86" s="109"/>
      <c r="I86" s="109"/>
      <c r="J86" s="109"/>
      <c r="K86" s="115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</row>
    <row r="87" spans="1:26">
      <c r="A87" s="114"/>
      <c r="B87" s="109"/>
      <c r="C87" s="109"/>
      <c r="D87" s="109"/>
      <c r="E87" s="109"/>
      <c r="F87" s="109"/>
      <c r="G87" s="109"/>
      <c r="H87" s="109"/>
      <c r="I87" s="109"/>
      <c r="J87" s="109"/>
      <c r="K87" s="115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</row>
    <row r="88" spans="1:26">
      <c r="A88" s="114"/>
      <c r="B88" s="109"/>
      <c r="C88" s="109"/>
      <c r="D88" s="109"/>
      <c r="E88" s="109"/>
      <c r="F88" s="109"/>
      <c r="G88" s="109"/>
      <c r="H88" s="109"/>
      <c r="I88" s="109"/>
      <c r="J88" s="109"/>
      <c r="K88" s="115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</row>
    <row r="89" spans="1:26">
      <c r="A89" s="114"/>
      <c r="B89" s="109"/>
      <c r="C89" s="109"/>
      <c r="D89" s="109"/>
      <c r="E89" s="109"/>
      <c r="F89" s="109"/>
      <c r="G89" s="109"/>
      <c r="H89" s="109"/>
      <c r="I89" s="109"/>
      <c r="J89" s="109"/>
      <c r="K89" s="115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</row>
    <row r="90" spans="1:26">
      <c r="A90" s="114"/>
      <c r="B90" s="109"/>
      <c r="C90" s="109"/>
      <c r="D90" s="109"/>
      <c r="E90" s="109"/>
      <c r="F90" s="109"/>
      <c r="G90" s="109"/>
      <c r="H90" s="109"/>
      <c r="I90" s="109"/>
      <c r="J90" s="109"/>
      <c r="K90" s="115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</row>
    <row r="91" spans="1:26">
      <c r="A91" s="114"/>
      <c r="B91" s="109"/>
      <c r="C91" s="109"/>
      <c r="D91" s="109"/>
      <c r="E91" s="109"/>
      <c r="F91" s="109"/>
      <c r="G91" s="109"/>
      <c r="H91" s="109"/>
      <c r="I91" s="109"/>
      <c r="J91" s="109"/>
      <c r="K91" s="115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</row>
    <row r="92" spans="1:26">
      <c r="A92" s="114"/>
      <c r="B92" s="109"/>
      <c r="C92" s="109"/>
      <c r="D92" s="109"/>
      <c r="E92" s="109"/>
      <c r="F92" s="109"/>
      <c r="G92" s="109"/>
      <c r="H92" s="109"/>
      <c r="I92" s="109"/>
      <c r="J92" s="109"/>
      <c r="K92" s="115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</row>
    <row r="93" spans="1:26">
      <c r="A93" s="114"/>
      <c r="B93" s="109"/>
      <c r="C93" s="109"/>
      <c r="D93" s="109"/>
      <c r="E93" s="109"/>
      <c r="F93" s="109"/>
      <c r="G93" s="109"/>
      <c r="H93" s="109"/>
      <c r="I93" s="109"/>
      <c r="J93" s="109"/>
      <c r="K93" s="115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</row>
    <row r="94" spans="1:26">
      <c r="A94" s="114"/>
      <c r="B94" s="109"/>
      <c r="C94" s="109"/>
      <c r="D94" s="109"/>
      <c r="E94" s="109"/>
      <c r="F94" s="109"/>
      <c r="G94" s="109"/>
      <c r="H94" s="109"/>
      <c r="I94" s="109"/>
      <c r="J94" s="109"/>
      <c r="K94" s="115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</row>
    <row r="95" spans="1:26">
      <c r="A95" s="114"/>
      <c r="B95" s="109"/>
      <c r="C95" s="109"/>
      <c r="D95" s="109"/>
      <c r="E95" s="109"/>
      <c r="F95" s="109"/>
      <c r="G95" s="109"/>
      <c r="H95" s="109"/>
      <c r="I95" s="109"/>
      <c r="J95" s="109"/>
      <c r="K95" s="115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</row>
    <row r="96" spans="1:26">
      <c r="A96" s="114"/>
      <c r="B96" s="109"/>
      <c r="C96" s="109"/>
      <c r="D96" s="109"/>
      <c r="E96" s="109"/>
      <c r="F96" s="109"/>
      <c r="G96" s="109"/>
      <c r="H96" s="109"/>
      <c r="I96" s="109"/>
      <c r="J96" s="109"/>
      <c r="K96" s="115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</row>
    <row r="97" spans="1:26">
      <c r="A97" s="114"/>
      <c r="B97" s="109"/>
      <c r="C97" s="109"/>
      <c r="D97" s="109"/>
      <c r="E97" s="109"/>
      <c r="F97" s="109"/>
      <c r="G97" s="109"/>
      <c r="H97" s="109"/>
      <c r="I97" s="109"/>
      <c r="J97" s="109"/>
      <c r="K97" s="115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</row>
    <row r="98" spans="1:26">
      <c r="A98" s="114"/>
      <c r="B98" s="109"/>
      <c r="C98" s="109"/>
      <c r="D98" s="109"/>
      <c r="E98" s="109"/>
      <c r="F98" s="109"/>
      <c r="G98" s="109"/>
      <c r="H98" s="109"/>
      <c r="I98" s="109"/>
      <c r="J98" s="109"/>
      <c r="K98" s="115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</row>
    <row r="99" spans="1:26">
      <c r="A99" s="114"/>
      <c r="B99" s="109"/>
      <c r="C99" s="109"/>
      <c r="D99" s="109"/>
      <c r="E99" s="109"/>
      <c r="F99" s="109"/>
      <c r="G99" s="109"/>
      <c r="H99" s="109"/>
      <c r="I99" s="109"/>
      <c r="J99" s="109"/>
      <c r="K99" s="115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</row>
    <row r="100" spans="1:26">
      <c r="A100" s="114"/>
      <c r="B100" s="109"/>
      <c r="C100" s="109"/>
      <c r="D100" s="109"/>
      <c r="E100" s="109"/>
      <c r="F100" s="109"/>
      <c r="G100" s="109"/>
      <c r="H100" s="109"/>
      <c r="I100" s="109"/>
      <c r="J100" s="109"/>
      <c r="K100" s="115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</row>
    <row r="101" spans="1:26">
      <c r="A101" s="114"/>
      <c r="B101" s="109"/>
      <c r="C101" s="109"/>
      <c r="D101" s="109"/>
      <c r="E101" s="109"/>
      <c r="F101" s="109"/>
      <c r="G101" s="109"/>
      <c r="H101" s="109"/>
      <c r="I101" s="109"/>
      <c r="J101" s="109"/>
      <c r="K101" s="115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</row>
    <row r="102" spans="1:26">
      <c r="A102" s="114"/>
      <c r="B102" s="109"/>
      <c r="C102" s="109"/>
      <c r="D102" s="109"/>
      <c r="E102" s="109"/>
      <c r="F102" s="109"/>
      <c r="G102" s="109"/>
      <c r="H102" s="109"/>
      <c r="I102" s="109"/>
      <c r="J102" s="109"/>
      <c r="K102" s="115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</row>
    <row r="103" spans="1:26">
      <c r="A103" s="114"/>
      <c r="B103" s="109"/>
      <c r="C103" s="109"/>
      <c r="D103" s="109"/>
      <c r="E103" s="109"/>
      <c r="F103" s="109"/>
      <c r="G103" s="109"/>
      <c r="H103" s="109"/>
      <c r="I103" s="109"/>
      <c r="J103" s="109"/>
      <c r="K103" s="115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</row>
    <row r="104" spans="1:26">
      <c r="A104" s="114"/>
      <c r="B104" s="109"/>
      <c r="C104" s="109"/>
      <c r="D104" s="109"/>
      <c r="E104" s="109"/>
      <c r="F104" s="109"/>
      <c r="G104" s="109"/>
      <c r="H104" s="109"/>
      <c r="I104" s="109"/>
      <c r="J104" s="109"/>
      <c r="K104" s="115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</row>
    <row r="105" spans="1:26">
      <c r="A105" s="114"/>
      <c r="B105" s="109"/>
      <c r="C105" s="109"/>
      <c r="D105" s="109"/>
      <c r="E105" s="109"/>
      <c r="F105" s="109"/>
      <c r="G105" s="109"/>
      <c r="H105" s="109"/>
      <c r="I105" s="109"/>
      <c r="J105" s="109"/>
      <c r="K105" s="115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</row>
    <row r="106" spans="1:26">
      <c r="A106" s="114"/>
      <c r="B106" s="109"/>
      <c r="C106" s="109"/>
      <c r="D106" s="109"/>
      <c r="E106" s="109"/>
      <c r="F106" s="109"/>
      <c r="G106" s="109"/>
      <c r="H106" s="109"/>
      <c r="I106" s="109"/>
      <c r="J106" s="109"/>
      <c r="K106" s="115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</row>
    <row r="107" spans="1:26">
      <c r="A107" s="114"/>
      <c r="B107" s="109"/>
      <c r="C107" s="109"/>
      <c r="D107" s="109"/>
      <c r="E107" s="109"/>
      <c r="F107" s="109"/>
      <c r="G107" s="109"/>
      <c r="H107" s="109"/>
      <c r="I107" s="109"/>
      <c r="J107" s="109"/>
      <c r="K107" s="115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</row>
    <row r="108" spans="1:26">
      <c r="A108" s="114"/>
      <c r="B108" s="109"/>
      <c r="C108" s="109"/>
      <c r="D108" s="109"/>
      <c r="E108" s="109"/>
      <c r="F108" s="109"/>
      <c r="G108" s="109"/>
      <c r="H108" s="109"/>
      <c r="I108" s="109"/>
      <c r="J108" s="109"/>
      <c r="K108" s="115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</row>
    <row r="109" spans="1:26">
      <c r="A109" s="114"/>
      <c r="B109" s="109"/>
      <c r="C109" s="109"/>
      <c r="D109" s="109"/>
      <c r="E109" s="109"/>
      <c r="F109" s="109"/>
      <c r="G109" s="109"/>
      <c r="H109" s="109"/>
      <c r="I109" s="109"/>
      <c r="J109" s="109"/>
      <c r="K109" s="115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</row>
    <row r="110" spans="1:26">
      <c r="A110" s="114"/>
      <c r="B110" s="109"/>
      <c r="C110" s="109"/>
      <c r="D110" s="109"/>
      <c r="E110" s="109"/>
      <c r="F110" s="109"/>
      <c r="G110" s="109"/>
      <c r="H110" s="109"/>
      <c r="I110" s="109"/>
      <c r="J110" s="109"/>
      <c r="K110" s="115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</row>
    <row r="111" spans="1:26">
      <c r="A111" s="114"/>
      <c r="B111" s="109"/>
      <c r="C111" s="109"/>
      <c r="D111" s="109"/>
      <c r="E111" s="109"/>
      <c r="F111" s="109"/>
      <c r="G111" s="109"/>
      <c r="H111" s="109"/>
      <c r="I111" s="109"/>
      <c r="J111" s="109"/>
      <c r="K111" s="115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</row>
    <row r="112" spans="1:26">
      <c r="A112" s="114"/>
      <c r="B112" s="109"/>
      <c r="C112" s="109"/>
      <c r="D112" s="109"/>
      <c r="E112" s="109"/>
      <c r="F112" s="109"/>
      <c r="G112" s="109"/>
      <c r="H112" s="109"/>
      <c r="I112" s="109"/>
      <c r="J112" s="109"/>
      <c r="K112" s="115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</row>
    <row r="113" spans="1:26">
      <c r="A113" s="114"/>
      <c r="B113" s="109"/>
      <c r="C113" s="109"/>
      <c r="D113" s="109"/>
      <c r="E113" s="109"/>
      <c r="F113" s="109"/>
      <c r="G113" s="109"/>
      <c r="H113" s="109"/>
      <c r="I113" s="109"/>
      <c r="J113" s="109"/>
      <c r="K113" s="115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</row>
    <row r="114" spans="1:26">
      <c r="A114" s="114"/>
      <c r="B114" s="109"/>
      <c r="C114" s="109"/>
      <c r="D114" s="109"/>
      <c r="E114" s="109"/>
      <c r="F114" s="109"/>
      <c r="G114" s="109"/>
      <c r="H114" s="109"/>
      <c r="I114" s="109"/>
      <c r="J114" s="109"/>
      <c r="K114" s="115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</row>
    <row r="115" spans="1:26">
      <c r="A115" s="114"/>
      <c r="B115" s="109"/>
      <c r="C115" s="109"/>
      <c r="D115" s="109"/>
      <c r="E115" s="109"/>
      <c r="F115" s="109"/>
      <c r="G115" s="109"/>
      <c r="H115" s="109"/>
      <c r="I115" s="109"/>
      <c r="J115" s="109"/>
      <c r="K115" s="115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</row>
    <row r="116" spans="1:26">
      <c r="A116" s="114"/>
      <c r="B116" s="109"/>
      <c r="C116" s="109"/>
      <c r="D116" s="109"/>
      <c r="E116" s="109"/>
      <c r="F116" s="109"/>
      <c r="G116" s="109"/>
      <c r="H116" s="109"/>
      <c r="I116" s="109"/>
      <c r="J116" s="109"/>
      <c r="K116" s="115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</row>
    <row r="117" spans="1:26">
      <c r="A117" s="114"/>
      <c r="B117" s="109"/>
      <c r="C117" s="109"/>
      <c r="D117" s="109"/>
      <c r="E117" s="109"/>
      <c r="F117" s="109"/>
      <c r="G117" s="109"/>
      <c r="H117" s="109"/>
      <c r="I117" s="109"/>
      <c r="J117" s="109"/>
      <c r="K117" s="115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</row>
    <row r="118" spans="1:26">
      <c r="A118" s="114"/>
      <c r="B118" s="109"/>
      <c r="C118" s="109"/>
      <c r="D118" s="109"/>
      <c r="E118" s="109"/>
      <c r="F118" s="109"/>
      <c r="G118" s="109"/>
      <c r="H118" s="109"/>
      <c r="I118" s="109"/>
      <c r="J118" s="109"/>
      <c r="K118" s="115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</row>
    <row r="119" spans="1:26">
      <c r="A119" s="114"/>
      <c r="B119" s="109"/>
      <c r="C119" s="109"/>
      <c r="D119" s="109"/>
      <c r="E119" s="109"/>
      <c r="F119" s="109"/>
      <c r="G119" s="109"/>
      <c r="H119" s="109"/>
      <c r="I119" s="109"/>
      <c r="J119" s="109"/>
      <c r="K119" s="115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</row>
    <row r="120" spans="1:26">
      <c r="A120" s="114"/>
      <c r="B120" s="109"/>
      <c r="C120" s="109"/>
      <c r="D120" s="109"/>
      <c r="E120" s="109"/>
      <c r="F120" s="109"/>
      <c r="G120" s="109"/>
      <c r="H120" s="109"/>
      <c r="I120" s="109"/>
      <c r="J120" s="109"/>
      <c r="K120" s="115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</row>
    <row r="121" spans="1:26">
      <c r="A121" s="114"/>
      <c r="B121" s="109"/>
      <c r="C121" s="109"/>
      <c r="D121" s="109"/>
      <c r="E121" s="109"/>
      <c r="F121" s="109"/>
      <c r="G121" s="109"/>
      <c r="H121" s="109"/>
      <c r="I121" s="109"/>
      <c r="J121" s="109"/>
      <c r="K121" s="115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</row>
    <row r="122" spans="1:26">
      <c r="A122" s="114"/>
      <c r="B122" s="109"/>
      <c r="C122" s="109"/>
      <c r="D122" s="109"/>
      <c r="E122" s="109"/>
      <c r="F122" s="109"/>
      <c r="G122" s="109"/>
      <c r="H122" s="109"/>
      <c r="I122" s="109"/>
      <c r="J122" s="109"/>
      <c r="K122" s="115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</row>
    <row r="123" spans="1:26">
      <c r="A123" s="114"/>
      <c r="B123" s="109"/>
      <c r="C123" s="109"/>
      <c r="D123" s="109"/>
      <c r="E123" s="109"/>
      <c r="F123" s="109"/>
      <c r="G123" s="109"/>
      <c r="H123" s="109"/>
      <c r="I123" s="109"/>
      <c r="J123" s="109"/>
      <c r="K123" s="115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</row>
    <row r="124" spans="1:26">
      <c r="A124" s="114"/>
      <c r="B124" s="109"/>
      <c r="C124" s="109"/>
      <c r="D124" s="109"/>
      <c r="E124" s="109"/>
      <c r="F124" s="109"/>
      <c r="G124" s="109"/>
      <c r="H124" s="109"/>
      <c r="I124" s="109"/>
      <c r="J124" s="109"/>
      <c r="K124" s="115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</row>
    <row r="125" spans="1:26">
      <c r="A125" s="114"/>
      <c r="B125" s="109"/>
      <c r="C125" s="109"/>
      <c r="D125" s="109"/>
      <c r="E125" s="109"/>
      <c r="F125" s="109"/>
      <c r="G125" s="109"/>
      <c r="H125" s="109"/>
      <c r="I125" s="109"/>
      <c r="J125" s="109"/>
      <c r="K125" s="115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</row>
    <row r="126" spans="1:26">
      <c r="A126" s="114"/>
      <c r="B126" s="109"/>
      <c r="C126" s="109"/>
      <c r="D126" s="109"/>
      <c r="E126" s="109"/>
      <c r="F126" s="109"/>
      <c r="G126" s="109"/>
      <c r="H126" s="109"/>
      <c r="I126" s="109"/>
      <c r="J126" s="109"/>
      <c r="K126" s="115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</row>
    <row r="127" spans="1:26">
      <c r="A127" s="114"/>
      <c r="B127" s="109"/>
      <c r="C127" s="109"/>
      <c r="D127" s="109"/>
      <c r="E127" s="109"/>
      <c r="F127" s="109"/>
      <c r="G127" s="109"/>
      <c r="H127" s="109"/>
      <c r="I127" s="109"/>
      <c r="J127" s="109"/>
      <c r="K127" s="115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</row>
    <row r="128" spans="1:26">
      <c r="A128" s="114"/>
      <c r="B128" s="109"/>
      <c r="C128" s="109"/>
      <c r="D128" s="109"/>
      <c r="E128" s="109"/>
      <c r="F128" s="109"/>
      <c r="G128" s="109"/>
      <c r="H128" s="109"/>
      <c r="I128" s="109"/>
      <c r="J128" s="109"/>
      <c r="K128" s="115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</row>
    <row r="129" spans="1:26">
      <c r="A129" s="114"/>
      <c r="B129" s="109"/>
      <c r="C129" s="109"/>
      <c r="D129" s="109"/>
      <c r="E129" s="109"/>
      <c r="F129" s="109"/>
      <c r="G129" s="109"/>
      <c r="H129" s="109"/>
      <c r="I129" s="109"/>
      <c r="J129" s="109"/>
      <c r="K129" s="115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</row>
    <row r="130" spans="1:26">
      <c r="A130" s="114"/>
      <c r="B130" s="109"/>
      <c r="C130" s="109"/>
      <c r="D130" s="109"/>
      <c r="E130" s="109"/>
      <c r="F130" s="109"/>
      <c r="G130" s="109"/>
      <c r="H130" s="109"/>
      <c r="I130" s="109"/>
      <c r="J130" s="109"/>
      <c r="K130" s="115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</row>
    <row r="131" spans="1:26">
      <c r="A131" s="114"/>
      <c r="B131" s="109"/>
      <c r="C131" s="109"/>
      <c r="D131" s="109"/>
      <c r="E131" s="109"/>
      <c r="F131" s="109"/>
      <c r="G131" s="109"/>
      <c r="H131" s="109"/>
      <c r="I131" s="109"/>
      <c r="J131" s="109"/>
      <c r="K131" s="115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</row>
    <row r="132" spans="1:26">
      <c r="A132" s="114"/>
      <c r="B132" s="109"/>
      <c r="C132" s="109"/>
      <c r="D132" s="109"/>
      <c r="E132" s="109"/>
      <c r="F132" s="109"/>
      <c r="G132" s="109"/>
      <c r="H132" s="109"/>
      <c r="I132" s="109"/>
      <c r="J132" s="109"/>
      <c r="K132" s="115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</row>
    <row r="133" spans="1:26">
      <c r="A133" s="114"/>
      <c r="B133" s="109"/>
      <c r="C133" s="109"/>
      <c r="D133" s="109"/>
      <c r="E133" s="109"/>
      <c r="F133" s="109"/>
      <c r="G133" s="109"/>
      <c r="H133" s="109"/>
      <c r="I133" s="109"/>
      <c r="J133" s="109"/>
      <c r="K133" s="115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</row>
    <row r="134" spans="1:26">
      <c r="A134" s="114"/>
      <c r="B134" s="109"/>
      <c r="C134" s="109"/>
      <c r="D134" s="109"/>
      <c r="E134" s="109"/>
      <c r="F134" s="109"/>
      <c r="G134" s="109"/>
      <c r="H134" s="109"/>
      <c r="I134" s="109"/>
      <c r="J134" s="109"/>
      <c r="K134" s="115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</row>
    <row r="135" spans="1:26">
      <c r="A135" s="114"/>
      <c r="B135" s="109"/>
      <c r="C135" s="109"/>
      <c r="D135" s="109"/>
      <c r="E135" s="109"/>
      <c r="F135" s="109"/>
      <c r="G135" s="109"/>
      <c r="H135" s="109"/>
      <c r="I135" s="109"/>
      <c r="J135" s="109"/>
      <c r="K135" s="115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</row>
    <row r="136" spans="1:26">
      <c r="A136" s="114"/>
      <c r="B136" s="109"/>
      <c r="C136" s="109"/>
      <c r="D136" s="109"/>
      <c r="E136" s="109"/>
      <c r="F136" s="109"/>
      <c r="G136" s="109"/>
      <c r="H136" s="109"/>
      <c r="I136" s="109"/>
      <c r="J136" s="109"/>
      <c r="K136" s="115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</row>
    <row r="137" spans="1:26">
      <c r="A137" s="114"/>
      <c r="B137" s="109"/>
      <c r="C137" s="109"/>
      <c r="D137" s="109"/>
      <c r="E137" s="109"/>
      <c r="F137" s="109"/>
      <c r="G137" s="109"/>
      <c r="H137" s="109"/>
      <c r="I137" s="109"/>
      <c r="J137" s="109"/>
      <c r="K137" s="115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8" spans="1:26">
      <c r="A138" s="114"/>
      <c r="B138" s="109"/>
      <c r="C138" s="109"/>
      <c r="D138" s="109"/>
      <c r="E138" s="109"/>
      <c r="F138" s="109"/>
      <c r="G138" s="109"/>
      <c r="H138" s="109"/>
      <c r="I138" s="109"/>
      <c r="J138" s="109"/>
      <c r="K138" s="115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</row>
    <row r="139" spans="1:26">
      <c r="A139" s="114"/>
      <c r="B139" s="109"/>
      <c r="C139" s="109"/>
      <c r="D139" s="109"/>
      <c r="E139" s="109"/>
      <c r="F139" s="109"/>
      <c r="G139" s="109"/>
      <c r="H139" s="109"/>
      <c r="I139" s="109"/>
      <c r="J139" s="109"/>
      <c r="K139" s="115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</row>
    <row r="140" spans="1:26">
      <c r="A140" s="114"/>
      <c r="B140" s="109"/>
      <c r="C140" s="109"/>
      <c r="D140" s="109"/>
      <c r="E140" s="109"/>
      <c r="F140" s="109"/>
      <c r="G140" s="109"/>
      <c r="H140" s="109"/>
      <c r="I140" s="109"/>
      <c r="J140" s="109"/>
      <c r="K140" s="115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</row>
    <row r="141" spans="1:26">
      <c r="A141" s="114"/>
      <c r="B141" s="109"/>
      <c r="C141" s="109"/>
      <c r="D141" s="109"/>
      <c r="E141" s="109"/>
      <c r="F141" s="109"/>
      <c r="G141" s="109"/>
      <c r="H141" s="109"/>
      <c r="I141" s="109"/>
      <c r="J141" s="109"/>
      <c r="K141" s="115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</row>
    <row r="142" spans="1:26">
      <c r="A142" s="114"/>
      <c r="B142" s="109"/>
      <c r="C142" s="109"/>
      <c r="D142" s="109"/>
      <c r="E142" s="109"/>
      <c r="F142" s="109"/>
      <c r="G142" s="109"/>
      <c r="H142" s="109"/>
      <c r="I142" s="109"/>
      <c r="J142" s="109"/>
      <c r="K142" s="115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</row>
    <row r="143" spans="1:26">
      <c r="A143" s="114"/>
      <c r="B143" s="109"/>
      <c r="C143" s="109"/>
      <c r="D143" s="109"/>
      <c r="E143" s="109"/>
      <c r="F143" s="109"/>
      <c r="G143" s="109"/>
      <c r="H143" s="109"/>
      <c r="I143" s="109"/>
      <c r="J143" s="109"/>
      <c r="K143" s="115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</row>
    <row r="144" spans="1:26">
      <c r="A144" s="114"/>
      <c r="B144" s="109"/>
      <c r="C144" s="109"/>
      <c r="D144" s="109"/>
      <c r="E144" s="109"/>
      <c r="F144" s="109"/>
      <c r="G144" s="109"/>
      <c r="H144" s="109"/>
      <c r="I144" s="109"/>
      <c r="J144" s="109"/>
      <c r="K144" s="115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</row>
    <row r="145" spans="1:26">
      <c r="A145" s="114"/>
      <c r="B145" s="109"/>
      <c r="C145" s="109"/>
      <c r="D145" s="109"/>
      <c r="E145" s="109"/>
      <c r="F145" s="109"/>
      <c r="G145" s="109"/>
      <c r="H145" s="109"/>
      <c r="I145" s="109"/>
      <c r="J145" s="109"/>
      <c r="K145" s="115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</row>
    <row r="146" spans="1:26">
      <c r="A146" s="114"/>
      <c r="B146" s="109"/>
      <c r="C146" s="109"/>
      <c r="D146" s="109"/>
      <c r="E146" s="109"/>
      <c r="F146" s="109"/>
      <c r="G146" s="109"/>
      <c r="H146" s="109"/>
      <c r="I146" s="109"/>
      <c r="J146" s="109"/>
      <c r="K146" s="115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</row>
    <row r="147" spans="1:26">
      <c r="A147" s="114"/>
      <c r="B147" s="109"/>
      <c r="C147" s="109"/>
      <c r="D147" s="109"/>
      <c r="E147" s="109"/>
      <c r="F147" s="109"/>
      <c r="G147" s="109"/>
      <c r="H147" s="109"/>
      <c r="I147" s="109"/>
      <c r="J147" s="109"/>
      <c r="K147" s="115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</row>
    <row r="148" spans="1:26">
      <c r="A148" s="114"/>
      <c r="B148" s="109"/>
      <c r="C148" s="109"/>
      <c r="D148" s="109"/>
      <c r="E148" s="109"/>
      <c r="F148" s="109"/>
      <c r="G148" s="109"/>
      <c r="H148" s="109"/>
      <c r="I148" s="109"/>
      <c r="J148" s="109"/>
      <c r="K148" s="115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</row>
    <row r="149" spans="1:26">
      <c r="A149" s="114"/>
      <c r="B149" s="109"/>
      <c r="C149" s="109"/>
      <c r="D149" s="109"/>
      <c r="E149" s="109"/>
      <c r="F149" s="109"/>
      <c r="G149" s="109"/>
      <c r="H149" s="109"/>
      <c r="I149" s="109"/>
      <c r="J149" s="109"/>
      <c r="K149" s="115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</row>
    <row r="150" spans="1:26">
      <c r="A150" s="114"/>
      <c r="B150" s="109"/>
      <c r="C150" s="109"/>
      <c r="D150" s="109"/>
      <c r="E150" s="109"/>
      <c r="F150" s="109"/>
      <c r="G150" s="109"/>
      <c r="H150" s="109"/>
      <c r="I150" s="109"/>
      <c r="J150" s="109"/>
      <c r="K150" s="115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</row>
    <row r="151" spans="1:26">
      <c r="A151" s="114"/>
      <c r="B151" s="109"/>
      <c r="C151" s="109"/>
      <c r="D151" s="109"/>
      <c r="E151" s="109"/>
      <c r="F151" s="109"/>
      <c r="G151" s="109"/>
      <c r="H151" s="109"/>
      <c r="I151" s="109"/>
      <c r="J151" s="109"/>
      <c r="K151" s="115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</row>
    <row r="152" spans="1:26">
      <c r="A152" s="114"/>
      <c r="B152" s="109"/>
      <c r="C152" s="109"/>
      <c r="D152" s="109"/>
      <c r="E152" s="109"/>
      <c r="F152" s="109"/>
      <c r="G152" s="109"/>
      <c r="H152" s="109"/>
      <c r="I152" s="109"/>
      <c r="J152" s="109"/>
      <c r="K152" s="115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</row>
    <row r="153" spans="1:26">
      <c r="A153" s="114"/>
      <c r="B153" s="109"/>
      <c r="C153" s="109"/>
      <c r="D153" s="109"/>
      <c r="E153" s="109"/>
      <c r="F153" s="109"/>
      <c r="G153" s="109"/>
      <c r="H153" s="109"/>
      <c r="I153" s="109"/>
      <c r="J153" s="109"/>
      <c r="K153" s="115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</row>
    <row r="154" spans="1:26">
      <c r="A154" s="114"/>
      <c r="B154" s="109"/>
      <c r="C154" s="109"/>
      <c r="D154" s="109"/>
      <c r="E154" s="109"/>
      <c r="F154" s="109"/>
      <c r="G154" s="109"/>
      <c r="H154" s="109"/>
      <c r="I154" s="109"/>
      <c r="J154" s="109"/>
      <c r="K154" s="115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</row>
    <row r="155" spans="1:26">
      <c r="A155" s="114"/>
      <c r="B155" s="109"/>
      <c r="C155" s="109"/>
      <c r="D155" s="109"/>
      <c r="E155" s="109"/>
      <c r="F155" s="109"/>
      <c r="G155" s="109"/>
      <c r="H155" s="109"/>
      <c r="I155" s="109"/>
      <c r="J155" s="109"/>
      <c r="K155" s="115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</row>
    <row r="156" spans="1:26">
      <c r="A156" s="114"/>
      <c r="B156" s="109"/>
      <c r="C156" s="109"/>
      <c r="D156" s="109"/>
      <c r="E156" s="109"/>
      <c r="F156" s="109"/>
      <c r="G156" s="109"/>
      <c r="H156" s="109"/>
      <c r="I156" s="109"/>
      <c r="J156" s="109"/>
      <c r="K156" s="115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</row>
    <row r="157" spans="1:26">
      <c r="A157" s="114"/>
      <c r="B157" s="109"/>
      <c r="C157" s="109"/>
      <c r="D157" s="109"/>
      <c r="E157" s="109"/>
      <c r="F157" s="109"/>
      <c r="G157" s="109"/>
      <c r="H157" s="109"/>
      <c r="I157" s="109"/>
      <c r="J157" s="109"/>
      <c r="K157" s="115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</row>
    <row r="158" spans="1:26">
      <c r="A158" s="114"/>
      <c r="B158" s="109"/>
      <c r="C158" s="109"/>
      <c r="D158" s="109"/>
      <c r="E158" s="109"/>
      <c r="F158" s="109"/>
      <c r="G158" s="109"/>
      <c r="H158" s="109"/>
      <c r="I158" s="109"/>
      <c r="J158" s="109"/>
      <c r="K158" s="115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</row>
    <row r="159" spans="1:26">
      <c r="A159" s="114"/>
      <c r="B159" s="109"/>
      <c r="C159" s="109"/>
      <c r="D159" s="109"/>
      <c r="E159" s="109"/>
      <c r="F159" s="109"/>
      <c r="G159" s="109"/>
      <c r="H159" s="109"/>
      <c r="I159" s="109"/>
      <c r="J159" s="109"/>
      <c r="K159" s="115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</row>
    <row r="160" spans="1:26">
      <c r="A160" s="114"/>
      <c r="B160" s="109"/>
      <c r="C160" s="109"/>
      <c r="D160" s="109"/>
      <c r="E160" s="109"/>
      <c r="F160" s="109"/>
      <c r="G160" s="109"/>
      <c r="H160" s="109"/>
      <c r="I160" s="109"/>
      <c r="J160" s="109"/>
      <c r="K160" s="115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</row>
    <row r="161" spans="1:26">
      <c r="A161" s="114"/>
      <c r="B161" s="109"/>
      <c r="C161" s="109"/>
      <c r="D161" s="109"/>
      <c r="E161" s="109"/>
      <c r="F161" s="109"/>
      <c r="G161" s="109"/>
      <c r="H161" s="109"/>
      <c r="I161" s="109"/>
      <c r="J161" s="109"/>
      <c r="K161" s="115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</row>
    <row r="162" spans="1:26">
      <c r="A162" s="114"/>
      <c r="B162" s="109"/>
      <c r="C162" s="109"/>
      <c r="D162" s="109"/>
      <c r="E162" s="109"/>
      <c r="F162" s="109"/>
      <c r="G162" s="109"/>
      <c r="H162" s="109"/>
      <c r="I162" s="109"/>
      <c r="J162" s="109"/>
      <c r="K162" s="115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</row>
    <row r="163" spans="1:26">
      <c r="A163" s="114"/>
      <c r="B163" s="109"/>
      <c r="C163" s="109"/>
      <c r="D163" s="109"/>
      <c r="E163" s="109"/>
      <c r="F163" s="109"/>
      <c r="G163" s="109"/>
      <c r="H163" s="109"/>
      <c r="I163" s="109"/>
      <c r="J163" s="109"/>
      <c r="K163" s="115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</row>
    <row r="164" spans="1:26">
      <c r="A164" s="114"/>
      <c r="B164" s="109"/>
      <c r="C164" s="109"/>
      <c r="D164" s="109"/>
      <c r="E164" s="109"/>
      <c r="F164" s="109"/>
      <c r="G164" s="109"/>
      <c r="H164" s="109"/>
      <c r="I164" s="109"/>
      <c r="J164" s="109"/>
      <c r="K164" s="115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</row>
    <row r="165" spans="1:26">
      <c r="A165" s="114"/>
      <c r="B165" s="109"/>
      <c r="C165" s="109"/>
      <c r="D165" s="109"/>
      <c r="E165" s="109"/>
      <c r="F165" s="109"/>
      <c r="G165" s="109"/>
      <c r="H165" s="109"/>
      <c r="I165" s="109"/>
      <c r="J165" s="109"/>
      <c r="K165" s="115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</row>
    <row r="166" spans="1:26">
      <c r="A166" s="114"/>
      <c r="B166" s="109"/>
      <c r="C166" s="109"/>
      <c r="D166" s="109"/>
      <c r="E166" s="109"/>
      <c r="F166" s="109"/>
      <c r="G166" s="109"/>
      <c r="H166" s="109"/>
      <c r="I166" s="109"/>
      <c r="J166" s="109"/>
      <c r="K166" s="115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</row>
    <row r="167" spans="1:26">
      <c r="A167" s="114"/>
      <c r="B167" s="109"/>
      <c r="C167" s="109"/>
      <c r="D167" s="109"/>
      <c r="E167" s="109"/>
      <c r="F167" s="109"/>
      <c r="G167" s="109"/>
      <c r="H167" s="109"/>
      <c r="I167" s="109"/>
      <c r="J167" s="109"/>
      <c r="K167" s="115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</row>
    <row r="168" spans="1:26">
      <c r="A168" s="114"/>
      <c r="B168" s="109"/>
      <c r="C168" s="109"/>
      <c r="D168" s="109"/>
      <c r="E168" s="109"/>
      <c r="F168" s="109"/>
      <c r="G168" s="109"/>
      <c r="H168" s="109"/>
      <c r="I168" s="109"/>
      <c r="J168" s="109"/>
      <c r="K168" s="115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</row>
    <row r="169" spans="1:26">
      <c r="A169" s="114"/>
      <c r="B169" s="109"/>
      <c r="C169" s="109"/>
      <c r="D169" s="109"/>
      <c r="E169" s="109"/>
      <c r="F169" s="109"/>
      <c r="G169" s="109"/>
      <c r="H169" s="109"/>
      <c r="I169" s="109"/>
      <c r="J169" s="109"/>
      <c r="K169" s="115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</row>
    <row r="170" spans="1:26">
      <c r="A170" s="114"/>
      <c r="B170" s="109"/>
      <c r="C170" s="109"/>
      <c r="D170" s="109"/>
      <c r="E170" s="109"/>
      <c r="F170" s="109"/>
      <c r="G170" s="109"/>
      <c r="H170" s="109"/>
      <c r="I170" s="109"/>
      <c r="J170" s="109"/>
      <c r="K170" s="115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</row>
    <row r="171" spans="1:26">
      <c r="A171" s="114"/>
      <c r="B171" s="109"/>
      <c r="C171" s="109"/>
      <c r="D171" s="109"/>
      <c r="E171" s="109"/>
      <c r="F171" s="109"/>
      <c r="G171" s="109"/>
      <c r="H171" s="109"/>
      <c r="I171" s="109"/>
      <c r="J171" s="109"/>
      <c r="K171" s="115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</row>
    <row r="172" spans="1:26">
      <c r="A172" s="114"/>
      <c r="B172" s="109"/>
      <c r="C172" s="109"/>
      <c r="D172" s="109"/>
      <c r="E172" s="109"/>
      <c r="F172" s="109"/>
      <c r="G172" s="109"/>
      <c r="H172" s="109"/>
      <c r="I172" s="109"/>
      <c r="J172" s="109"/>
      <c r="K172" s="115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</row>
    <row r="173" spans="1:26">
      <c r="A173" s="114"/>
      <c r="B173" s="109"/>
      <c r="C173" s="109"/>
      <c r="D173" s="109"/>
      <c r="E173" s="109"/>
      <c r="F173" s="109"/>
      <c r="G173" s="109"/>
      <c r="H173" s="109"/>
      <c r="I173" s="109"/>
      <c r="J173" s="109"/>
      <c r="K173" s="115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</row>
    <row r="174" spans="1:26">
      <c r="A174" s="114"/>
      <c r="B174" s="109"/>
      <c r="C174" s="109"/>
      <c r="D174" s="109"/>
      <c r="E174" s="109"/>
      <c r="F174" s="109"/>
      <c r="G174" s="109"/>
      <c r="H174" s="109"/>
      <c r="I174" s="109"/>
      <c r="J174" s="109"/>
      <c r="K174" s="115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</row>
    <row r="175" spans="1:26">
      <c r="A175" s="114"/>
      <c r="B175" s="109"/>
      <c r="C175" s="109"/>
      <c r="D175" s="109"/>
      <c r="E175" s="109"/>
      <c r="F175" s="109"/>
      <c r="G175" s="109"/>
      <c r="H175" s="109"/>
      <c r="I175" s="109"/>
      <c r="J175" s="109"/>
      <c r="K175" s="115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</row>
    <row r="176" spans="1:26">
      <c r="A176" s="114"/>
      <c r="B176" s="109"/>
      <c r="C176" s="109"/>
      <c r="D176" s="109"/>
      <c r="E176" s="109"/>
      <c r="F176" s="109"/>
      <c r="G176" s="109"/>
      <c r="H176" s="109"/>
      <c r="I176" s="109"/>
      <c r="J176" s="109"/>
      <c r="K176" s="115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</row>
    <row r="177" spans="1:26">
      <c r="A177" s="114"/>
      <c r="B177" s="109"/>
      <c r="C177" s="109"/>
      <c r="D177" s="109"/>
      <c r="E177" s="109"/>
      <c r="F177" s="109"/>
      <c r="G177" s="109"/>
      <c r="H177" s="109"/>
      <c r="I177" s="109"/>
      <c r="J177" s="109"/>
      <c r="K177" s="115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</row>
    <row r="178" spans="1:26">
      <c r="A178" s="114"/>
      <c r="B178" s="109"/>
      <c r="C178" s="109"/>
      <c r="D178" s="109"/>
      <c r="E178" s="109"/>
      <c r="F178" s="109"/>
      <c r="G178" s="109"/>
      <c r="H178" s="109"/>
      <c r="I178" s="109"/>
      <c r="J178" s="109"/>
      <c r="K178" s="115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</row>
    <row r="179" spans="1:26">
      <c r="A179" s="114"/>
      <c r="B179" s="109"/>
      <c r="C179" s="109"/>
      <c r="D179" s="109"/>
      <c r="E179" s="109"/>
      <c r="F179" s="109"/>
      <c r="G179" s="109"/>
      <c r="H179" s="109"/>
      <c r="I179" s="109"/>
      <c r="J179" s="109"/>
      <c r="K179" s="115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</row>
    <row r="180" spans="1:26">
      <c r="A180" s="114"/>
      <c r="B180" s="109"/>
      <c r="C180" s="109"/>
      <c r="D180" s="109"/>
      <c r="E180" s="109"/>
      <c r="F180" s="109"/>
      <c r="G180" s="109"/>
      <c r="H180" s="109"/>
      <c r="I180" s="109"/>
      <c r="J180" s="109"/>
      <c r="K180" s="115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</row>
    <row r="181" spans="1:26">
      <c r="A181" s="114"/>
      <c r="B181" s="109"/>
      <c r="C181" s="109"/>
      <c r="D181" s="109"/>
      <c r="E181" s="109"/>
      <c r="F181" s="109"/>
      <c r="G181" s="109"/>
      <c r="H181" s="109"/>
      <c r="I181" s="109"/>
      <c r="J181" s="109"/>
      <c r="K181" s="115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</row>
    <row r="182" spans="1:26">
      <c r="A182" s="114"/>
      <c r="B182" s="109"/>
      <c r="C182" s="109"/>
      <c r="D182" s="109"/>
      <c r="E182" s="109"/>
      <c r="F182" s="109"/>
      <c r="G182" s="109"/>
      <c r="H182" s="109"/>
      <c r="I182" s="109"/>
      <c r="J182" s="109"/>
      <c r="K182" s="115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</row>
    <row r="183" spans="1:26">
      <c r="A183" s="114"/>
      <c r="B183" s="109"/>
      <c r="C183" s="109"/>
      <c r="D183" s="109"/>
      <c r="E183" s="109"/>
      <c r="F183" s="109"/>
      <c r="G183" s="109"/>
      <c r="H183" s="109"/>
      <c r="I183" s="109"/>
      <c r="J183" s="109"/>
      <c r="K183" s="115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</row>
    <row r="184" spans="1:26">
      <c r="A184" s="114"/>
      <c r="B184" s="109"/>
      <c r="C184" s="109"/>
      <c r="D184" s="109"/>
      <c r="E184" s="109"/>
      <c r="F184" s="109"/>
      <c r="G184" s="109"/>
      <c r="H184" s="109"/>
      <c r="I184" s="109"/>
      <c r="J184" s="109"/>
      <c r="K184" s="115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</row>
    <row r="185" spans="1:26">
      <c r="A185" s="114"/>
      <c r="B185" s="109"/>
      <c r="C185" s="109"/>
      <c r="D185" s="109"/>
      <c r="E185" s="109"/>
      <c r="F185" s="109"/>
      <c r="G185" s="109"/>
      <c r="H185" s="109"/>
      <c r="I185" s="109"/>
      <c r="J185" s="109"/>
      <c r="K185" s="115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</row>
    <row r="186" spans="1:26">
      <c r="A186" s="114"/>
      <c r="B186" s="109"/>
      <c r="C186" s="109"/>
      <c r="D186" s="109"/>
      <c r="E186" s="109"/>
      <c r="F186" s="109"/>
      <c r="G186" s="109"/>
      <c r="H186" s="109"/>
      <c r="I186" s="109"/>
      <c r="J186" s="109"/>
      <c r="K186" s="115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</row>
    <row r="187" spans="1:26">
      <c r="A187" s="114"/>
      <c r="B187" s="109"/>
      <c r="C187" s="109"/>
      <c r="D187" s="109"/>
      <c r="E187" s="109"/>
      <c r="F187" s="109"/>
      <c r="G187" s="109"/>
      <c r="H187" s="109"/>
      <c r="I187" s="109"/>
      <c r="J187" s="109"/>
      <c r="K187" s="115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</row>
    <row r="188" spans="1:26">
      <c r="A188" s="114"/>
      <c r="B188" s="109"/>
      <c r="C188" s="109"/>
      <c r="D188" s="109"/>
      <c r="E188" s="109"/>
      <c r="F188" s="109"/>
      <c r="G188" s="109"/>
      <c r="H188" s="109"/>
      <c r="I188" s="109"/>
      <c r="J188" s="109"/>
      <c r="K188" s="115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</row>
    <row r="189" spans="1:26">
      <c r="A189" s="114"/>
      <c r="B189" s="109"/>
      <c r="C189" s="109"/>
      <c r="D189" s="109"/>
      <c r="E189" s="109"/>
      <c r="F189" s="109"/>
      <c r="G189" s="109"/>
      <c r="H189" s="109"/>
      <c r="I189" s="109"/>
      <c r="J189" s="109"/>
      <c r="K189" s="115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</row>
    <row r="190" spans="1:26">
      <c r="A190" s="114"/>
      <c r="B190" s="109"/>
      <c r="C190" s="109"/>
      <c r="D190" s="109"/>
      <c r="E190" s="109"/>
      <c r="F190" s="109"/>
      <c r="G190" s="109"/>
      <c r="H190" s="109"/>
      <c r="I190" s="109"/>
      <c r="J190" s="109"/>
      <c r="K190" s="115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</row>
    <row r="191" spans="1:26">
      <c r="A191" s="114"/>
      <c r="B191" s="109"/>
      <c r="C191" s="109"/>
      <c r="D191" s="109"/>
      <c r="E191" s="109"/>
      <c r="F191" s="109"/>
      <c r="G191" s="109"/>
      <c r="H191" s="109"/>
      <c r="I191" s="109"/>
      <c r="J191" s="109"/>
      <c r="K191" s="115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</row>
    <row r="192" spans="1:26">
      <c r="A192" s="114"/>
      <c r="B192" s="109"/>
      <c r="C192" s="109"/>
      <c r="D192" s="109"/>
      <c r="E192" s="109"/>
      <c r="F192" s="109"/>
      <c r="G192" s="109"/>
      <c r="H192" s="109"/>
      <c r="I192" s="109"/>
      <c r="J192" s="109"/>
      <c r="K192" s="115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</row>
    <row r="193" spans="1:26">
      <c r="A193" s="114"/>
      <c r="B193" s="109"/>
      <c r="C193" s="109"/>
      <c r="D193" s="109"/>
      <c r="E193" s="109"/>
      <c r="F193" s="109"/>
      <c r="G193" s="109"/>
      <c r="H193" s="109"/>
      <c r="I193" s="109"/>
      <c r="J193" s="109"/>
      <c r="K193" s="115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</row>
    <row r="194" spans="1:26">
      <c r="A194" s="114"/>
      <c r="B194" s="109"/>
      <c r="C194" s="109"/>
      <c r="D194" s="109"/>
      <c r="E194" s="109"/>
      <c r="F194" s="109"/>
      <c r="G194" s="109"/>
      <c r="H194" s="109"/>
      <c r="I194" s="109"/>
      <c r="J194" s="109"/>
      <c r="K194" s="115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</row>
    <row r="195" spans="1:26">
      <c r="A195" s="114"/>
      <c r="B195" s="109"/>
      <c r="C195" s="109"/>
      <c r="D195" s="109"/>
      <c r="E195" s="109"/>
      <c r="F195" s="109"/>
      <c r="G195" s="109"/>
      <c r="H195" s="109"/>
      <c r="I195" s="109"/>
      <c r="J195" s="109"/>
      <c r="K195" s="115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</row>
    <row r="196" spans="1:26">
      <c r="A196" s="114"/>
      <c r="B196" s="109"/>
      <c r="C196" s="109"/>
      <c r="D196" s="109"/>
      <c r="E196" s="109"/>
      <c r="F196" s="109"/>
      <c r="G196" s="109"/>
      <c r="H196" s="109"/>
      <c r="I196" s="109"/>
      <c r="J196" s="109"/>
      <c r="K196" s="115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</row>
    <row r="197" spans="1:26">
      <c r="A197" s="114"/>
      <c r="B197" s="109"/>
      <c r="C197" s="109"/>
      <c r="D197" s="109"/>
      <c r="E197" s="109"/>
      <c r="F197" s="109"/>
      <c r="G197" s="109"/>
      <c r="H197" s="109"/>
      <c r="I197" s="109"/>
      <c r="J197" s="109"/>
      <c r="K197" s="115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</row>
    <row r="198" spans="1:26">
      <c r="A198" s="114"/>
      <c r="B198" s="109"/>
      <c r="C198" s="109"/>
      <c r="D198" s="109"/>
      <c r="E198" s="109"/>
      <c r="F198" s="109"/>
      <c r="G198" s="109"/>
      <c r="H198" s="109"/>
      <c r="I198" s="109"/>
      <c r="J198" s="109"/>
      <c r="K198" s="115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</row>
    <row r="199" spans="1:26">
      <c r="A199" s="114"/>
      <c r="B199" s="109"/>
      <c r="C199" s="109"/>
      <c r="D199" s="109"/>
      <c r="E199" s="109"/>
      <c r="F199" s="109"/>
      <c r="G199" s="109"/>
      <c r="H199" s="109"/>
      <c r="I199" s="109"/>
      <c r="J199" s="109"/>
      <c r="K199" s="115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</row>
    <row r="200" spans="1:26">
      <c r="A200" s="114"/>
      <c r="B200" s="109"/>
      <c r="C200" s="109"/>
      <c r="D200" s="109"/>
      <c r="E200" s="109"/>
      <c r="F200" s="109"/>
      <c r="G200" s="109"/>
      <c r="H200" s="109"/>
      <c r="I200" s="109"/>
      <c r="J200" s="109"/>
      <c r="K200" s="115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</row>
    <row r="201" spans="1:26">
      <c r="A201" s="114"/>
      <c r="B201" s="109"/>
      <c r="C201" s="109"/>
      <c r="D201" s="109"/>
      <c r="E201" s="109"/>
      <c r="F201" s="109"/>
      <c r="G201" s="109"/>
      <c r="H201" s="109"/>
      <c r="I201" s="109"/>
      <c r="J201" s="109"/>
      <c r="K201" s="115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</row>
    <row r="202" spans="1:26">
      <c r="A202" s="114"/>
      <c r="B202" s="109"/>
      <c r="C202" s="109"/>
      <c r="D202" s="109"/>
      <c r="E202" s="109"/>
      <c r="F202" s="109"/>
      <c r="G202" s="109"/>
      <c r="H202" s="109"/>
      <c r="I202" s="109"/>
      <c r="J202" s="109"/>
      <c r="K202" s="115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3" spans="1:26">
      <c r="A203" s="114"/>
      <c r="B203" s="109"/>
      <c r="C203" s="109"/>
      <c r="D203" s="109"/>
      <c r="E203" s="109"/>
      <c r="F203" s="109"/>
      <c r="G203" s="109"/>
      <c r="H203" s="109"/>
      <c r="I203" s="109"/>
      <c r="J203" s="109"/>
      <c r="K203" s="115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</row>
    <row r="204" spans="1:26">
      <c r="A204" s="114"/>
      <c r="B204" s="109"/>
      <c r="C204" s="109"/>
      <c r="D204" s="109"/>
      <c r="E204" s="109"/>
      <c r="F204" s="109"/>
      <c r="G204" s="109"/>
      <c r="H204" s="109"/>
      <c r="I204" s="109"/>
      <c r="J204" s="109"/>
      <c r="K204" s="115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</row>
    <row r="205" spans="1:26">
      <c r="A205" s="114"/>
      <c r="B205" s="109"/>
      <c r="C205" s="109"/>
      <c r="D205" s="109"/>
      <c r="E205" s="109"/>
      <c r="F205" s="109"/>
      <c r="G205" s="109"/>
      <c r="H205" s="109"/>
      <c r="I205" s="109"/>
      <c r="J205" s="109"/>
      <c r="K205" s="115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</row>
    <row r="206" spans="1:26">
      <c r="A206" s="114"/>
      <c r="B206" s="109"/>
      <c r="C206" s="109"/>
      <c r="D206" s="109"/>
      <c r="E206" s="109"/>
      <c r="F206" s="109"/>
      <c r="G206" s="109"/>
      <c r="H206" s="109"/>
      <c r="I206" s="109"/>
      <c r="J206" s="109"/>
      <c r="K206" s="115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</row>
    <row r="207" spans="1:26">
      <c r="A207" s="114"/>
      <c r="B207" s="109"/>
      <c r="C207" s="109"/>
      <c r="D207" s="109"/>
      <c r="E207" s="109"/>
      <c r="F207" s="109"/>
      <c r="G207" s="109"/>
      <c r="H207" s="109"/>
      <c r="I207" s="109"/>
      <c r="J207" s="109"/>
      <c r="K207" s="115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</row>
    <row r="208" spans="1:26">
      <c r="A208" s="114"/>
      <c r="B208" s="109"/>
      <c r="C208" s="109"/>
      <c r="D208" s="109"/>
      <c r="E208" s="109"/>
      <c r="F208" s="109"/>
      <c r="G208" s="109"/>
      <c r="H208" s="109"/>
      <c r="I208" s="109"/>
      <c r="J208" s="109"/>
      <c r="K208" s="115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</row>
    <row r="209" spans="1:26">
      <c r="A209" s="114"/>
      <c r="B209" s="109"/>
      <c r="C209" s="109"/>
      <c r="D209" s="109"/>
      <c r="E209" s="109"/>
      <c r="F209" s="109"/>
      <c r="G209" s="109"/>
      <c r="H209" s="109"/>
      <c r="I209" s="109"/>
      <c r="J209" s="109"/>
      <c r="K209" s="115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</row>
    <row r="210" spans="1:26">
      <c r="A210" s="114"/>
      <c r="B210" s="109"/>
      <c r="C210" s="109"/>
      <c r="D210" s="109"/>
      <c r="E210" s="109"/>
      <c r="F210" s="109"/>
      <c r="G210" s="109"/>
      <c r="H210" s="109"/>
      <c r="I210" s="109"/>
      <c r="J210" s="109"/>
      <c r="K210" s="115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</row>
    <row r="211" spans="1:26">
      <c r="A211" s="114"/>
      <c r="B211" s="109"/>
      <c r="C211" s="109"/>
      <c r="D211" s="109"/>
      <c r="E211" s="109"/>
      <c r="F211" s="109"/>
      <c r="G211" s="109"/>
      <c r="H211" s="109"/>
      <c r="I211" s="109"/>
      <c r="J211" s="109"/>
      <c r="K211" s="115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</row>
    <row r="212" spans="1:26">
      <c r="A212" s="114"/>
      <c r="B212" s="109"/>
      <c r="C212" s="109"/>
      <c r="D212" s="109"/>
      <c r="E212" s="109"/>
      <c r="F212" s="109"/>
      <c r="G212" s="109"/>
      <c r="H212" s="109"/>
      <c r="I212" s="109"/>
      <c r="J212" s="109"/>
      <c r="K212" s="115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</row>
    <row r="213" spans="1:26">
      <c r="A213" s="114"/>
      <c r="B213" s="109"/>
      <c r="C213" s="109"/>
      <c r="D213" s="109"/>
      <c r="E213" s="109"/>
      <c r="F213" s="109"/>
      <c r="G213" s="109"/>
      <c r="H213" s="109"/>
      <c r="I213" s="109"/>
      <c r="J213" s="109"/>
      <c r="K213" s="115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</row>
    <row r="214" spans="1:26">
      <c r="A214" s="114"/>
      <c r="B214" s="109"/>
      <c r="C214" s="109"/>
      <c r="D214" s="109"/>
      <c r="E214" s="109"/>
      <c r="F214" s="109"/>
      <c r="G214" s="109"/>
      <c r="H214" s="109"/>
      <c r="I214" s="109"/>
      <c r="J214" s="109"/>
      <c r="K214" s="115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</row>
    <row r="215" spans="1:26">
      <c r="A215" s="114"/>
      <c r="B215" s="109"/>
      <c r="C215" s="109"/>
      <c r="D215" s="109"/>
      <c r="E215" s="109"/>
      <c r="F215" s="109"/>
      <c r="G215" s="109"/>
      <c r="H215" s="109"/>
      <c r="I215" s="109"/>
      <c r="J215" s="109"/>
      <c r="K215" s="115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</row>
    <row r="216" spans="1:26">
      <c r="A216" s="114"/>
      <c r="B216" s="109"/>
      <c r="C216" s="109"/>
      <c r="D216" s="109"/>
      <c r="E216" s="109"/>
      <c r="F216" s="109"/>
      <c r="G216" s="109"/>
      <c r="H216" s="109"/>
      <c r="I216" s="109"/>
      <c r="J216" s="109"/>
      <c r="K216" s="115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</row>
    <row r="217" spans="1:26">
      <c r="A217" s="114"/>
      <c r="B217" s="109"/>
      <c r="C217" s="109"/>
      <c r="D217" s="109"/>
      <c r="E217" s="109"/>
      <c r="F217" s="109"/>
      <c r="G217" s="109"/>
      <c r="H217" s="109"/>
      <c r="I217" s="109"/>
      <c r="J217" s="109"/>
      <c r="K217" s="115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</row>
    <row r="218" spans="1:26">
      <c r="A218" s="114"/>
      <c r="B218" s="109"/>
      <c r="C218" s="109"/>
      <c r="D218" s="109"/>
      <c r="E218" s="109"/>
      <c r="F218" s="109"/>
      <c r="G218" s="109"/>
      <c r="H218" s="109"/>
      <c r="I218" s="109"/>
      <c r="J218" s="109"/>
      <c r="K218" s="115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</row>
    <row r="219" spans="1:26">
      <c r="A219" s="114"/>
      <c r="B219" s="109"/>
      <c r="C219" s="109"/>
      <c r="D219" s="109"/>
      <c r="E219" s="109"/>
      <c r="F219" s="109"/>
      <c r="G219" s="109"/>
      <c r="H219" s="109"/>
      <c r="I219" s="109"/>
      <c r="J219" s="109"/>
      <c r="K219" s="115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</row>
    <row r="220" spans="1:26">
      <c r="A220" s="114"/>
      <c r="B220" s="109"/>
      <c r="C220" s="109"/>
      <c r="D220" s="109"/>
      <c r="E220" s="109"/>
      <c r="F220" s="109"/>
      <c r="G220" s="109"/>
      <c r="H220" s="109"/>
      <c r="I220" s="109"/>
      <c r="J220" s="109"/>
      <c r="K220" s="115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</row>
    <row r="221" spans="1:26">
      <c r="A221" s="114"/>
      <c r="B221" s="109"/>
      <c r="C221" s="109"/>
      <c r="D221" s="109"/>
      <c r="E221" s="109"/>
      <c r="F221" s="109"/>
      <c r="G221" s="109"/>
      <c r="H221" s="109"/>
      <c r="I221" s="109"/>
      <c r="J221" s="109"/>
      <c r="K221" s="115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</row>
    <row r="222" spans="1:26">
      <c r="A222" s="114"/>
      <c r="B222" s="109"/>
      <c r="C222" s="109"/>
      <c r="D222" s="109"/>
      <c r="E222" s="109"/>
      <c r="F222" s="109"/>
      <c r="G222" s="109"/>
      <c r="H222" s="109"/>
      <c r="I222" s="109"/>
      <c r="J222" s="109"/>
      <c r="K222" s="115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</row>
    <row r="223" spans="1:26">
      <c r="A223" s="114"/>
      <c r="B223" s="109"/>
      <c r="C223" s="109"/>
      <c r="D223" s="109"/>
      <c r="E223" s="109"/>
      <c r="F223" s="109"/>
      <c r="G223" s="109"/>
      <c r="H223" s="109"/>
      <c r="I223" s="109"/>
      <c r="J223" s="109"/>
      <c r="K223" s="115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</row>
    <row r="224" spans="1:26">
      <c r="A224" s="114"/>
      <c r="B224" s="109"/>
      <c r="C224" s="109"/>
      <c r="D224" s="109"/>
      <c r="E224" s="109"/>
      <c r="F224" s="109"/>
      <c r="G224" s="109"/>
      <c r="H224" s="109"/>
      <c r="I224" s="109"/>
      <c r="J224" s="109"/>
      <c r="K224" s="115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</row>
    <row r="225" spans="1:26">
      <c r="A225" s="114"/>
      <c r="B225" s="109"/>
      <c r="C225" s="109"/>
      <c r="D225" s="109"/>
      <c r="E225" s="109"/>
      <c r="F225" s="109"/>
      <c r="G225" s="109"/>
      <c r="H225" s="109"/>
      <c r="I225" s="109"/>
      <c r="J225" s="109"/>
      <c r="K225" s="115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</row>
    <row r="226" spans="1:26">
      <c r="A226" s="114"/>
      <c r="B226" s="109"/>
      <c r="C226" s="109"/>
      <c r="D226" s="109"/>
      <c r="E226" s="109"/>
      <c r="F226" s="109"/>
      <c r="G226" s="109"/>
      <c r="H226" s="109"/>
      <c r="I226" s="109"/>
      <c r="J226" s="109"/>
      <c r="K226" s="115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</row>
    <row r="227" spans="1:26">
      <c r="A227" s="114"/>
      <c r="B227" s="109"/>
      <c r="C227" s="109"/>
      <c r="D227" s="109"/>
      <c r="E227" s="109"/>
      <c r="F227" s="109"/>
      <c r="G227" s="109"/>
      <c r="H227" s="109"/>
      <c r="I227" s="109"/>
      <c r="J227" s="109"/>
      <c r="K227" s="115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</row>
    <row r="228" spans="1:26">
      <c r="A228" s="114"/>
      <c r="B228" s="109"/>
      <c r="C228" s="109"/>
      <c r="D228" s="109"/>
      <c r="E228" s="109"/>
      <c r="F228" s="109"/>
      <c r="G228" s="109"/>
      <c r="H228" s="109"/>
      <c r="I228" s="109"/>
      <c r="J228" s="109"/>
      <c r="K228" s="115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</row>
    <row r="229" spans="1:26">
      <c r="A229" s="114"/>
      <c r="B229" s="109"/>
      <c r="C229" s="109"/>
      <c r="D229" s="109"/>
      <c r="E229" s="109"/>
      <c r="F229" s="109"/>
      <c r="G229" s="109"/>
      <c r="H229" s="109"/>
      <c r="I229" s="109"/>
      <c r="J229" s="109"/>
      <c r="K229" s="115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</row>
    <row r="230" spans="1:26">
      <c r="A230" s="114"/>
      <c r="B230" s="109"/>
      <c r="C230" s="109"/>
      <c r="D230" s="109"/>
      <c r="E230" s="109"/>
      <c r="F230" s="109"/>
      <c r="G230" s="109"/>
      <c r="H230" s="109"/>
      <c r="I230" s="109"/>
      <c r="J230" s="109"/>
      <c r="K230" s="115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</row>
    <row r="231" spans="1:26">
      <c r="A231" s="114"/>
      <c r="B231" s="109"/>
      <c r="C231" s="109"/>
      <c r="D231" s="109"/>
      <c r="E231" s="109"/>
      <c r="F231" s="109"/>
      <c r="G231" s="109"/>
      <c r="H231" s="109"/>
      <c r="I231" s="109"/>
      <c r="J231" s="109"/>
      <c r="K231" s="115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</row>
    <row r="232" spans="1:26">
      <c r="A232" s="114"/>
      <c r="B232" s="109"/>
      <c r="C232" s="109"/>
      <c r="D232" s="109"/>
      <c r="E232" s="109"/>
      <c r="F232" s="109"/>
      <c r="G232" s="109"/>
      <c r="H232" s="109"/>
      <c r="I232" s="109"/>
      <c r="J232" s="109"/>
      <c r="K232" s="115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</row>
    <row r="233" spans="1:26">
      <c r="A233" s="114"/>
      <c r="B233" s="109"/>
      <c r="C233" s="109"/>
      <c r="D233" s="109"/>
      <c r="E233" s="109"/>
      <c r="F233" s="109"/>
      <c r="G233" s="109"/>
      <c r="H233" s="109"/>
      <c r="I233" s="109"/>
      <c r="J233" s="109"/>
      <c r="K233" s="115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</row>
    <row r="234" spans="1:26">
      <c r="A234" s="114"/>
      <c r="B234" s="109"/>
      <c r="C234" s="109"/>
      <c r="D234" s="109"/>
      <c r="E234" s="109"/>
      <c r="F234" s="109"/>
      <c r="G234" s="109"/>
      <c r="H234" s="109"/>
      <c r="I234" s="109"/>
      <c r="J234" s="109"/>
      <c r="K234" s="115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</row>
    <row r="235" spans="1:26">
      <c r="A235" s="114"/>
      <c r="B235" s="109"/>
      <c r="C235" s="109"/>
      <c r="D235" s="109"/>
      <c r="E235" s="109"/>
      <c r="F235" s="109"/>
      <c r="G235" s="109"/>
      <c r="H235" s="109"/>
      <c r="I235" s="109"/>
      <c r="J235" s="109"/>
      <c r="K235" s="115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</row>
    <row r="236" spans="1:26">
      <c r="A236" s="114"/>
      <c r="B236" s="109"/>
      <c r="C236" s="109"/>
      <c r="D236" s="109"/>
      <c r="E236" s="109"/>
      <c r="F236" s="109"/>
      <c r="G236" s="109"/>
      <c r="H236" s="109"/>
      <c r="I236" s="109"/>
      <c r="J236" s="109"/>
      <c r="K236" s="115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</row>
    <row r="237" spans="1:26">
      <c r="A237" s="114"/>
      <c r="B237" s="109"/>
      <c r="C237" s="109"/>
      <c r="D237" s="109"/>
      <c r="E237" s="109"/>
      <c r="F237" s="109"/>
      <c r="G237" s="109"/>
      <c r="H237" s="109"/>
      <c r="I237" s="109"/>
      <c r="J237" s="109"/>
      <c r="K237" s="115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</row>
    <row r="238" spans="1:26">
      <c r="A238" s="114"/>
      <c r="B238" s="109"/>
      <c r="C238" s="109"/>
      <c r="D238" s="109"/>
      <c r="E238" s="109"/>
      <c r="F238" s="109"/>
      <c r="G238" s="109"/>
      <c r="H238" s="109"/>
      <c r="I238" s="109"/>
      <c r="J238" s="109"/>
      <c r="K238" s="115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</row>
    <row r="239" spans="1:26">
      <c r="A239" s="114"/>
      <c r="B239" s="109"/>
      <c r="C239" s="109"/>
      <c r="D239" s="109"/>
      <c r="E239" s="109"/>
      <c r="F239" s="109"/>
      <c r="G239" s="109"/>
      <c r="H239" s="109"/>
      <c r="I239" s="109"/>
      <c r="J239" s="109"/>
      <c r="K239" s="115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</row>
    <row r="240" spans="1:26">
      <c r="A240" s="114"/>
      <c r="B240" s="109"/>
      <c r="C240" s="109"/>
      <c r="D240" s="109"/>
      <c r="E240" s="109"/>
      <c r="F240" s="109"/>
      <c r="G240" s="109"/>
      <c r="H240" s="109"/>
      <c r="I240" s="109"/>
      <c r="J240" s="109"/>
      <c r="K240" s="115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</row>
    <row r="241" spans="1:26">
      <c r="A241" s="114"/>
      <c r="B241" s="109"/>
      <c r="C241" s="109"/>
      <c r="D241" s="109"/>
      <c r="E241" s="109"/>
      <c r="F241" s="109"/>
      <c r="G241" s="109"/>
      <c r="H241" s="109"/>
      <c r="I241" s="109"/>
      <c r="J241" s="109"/>
      <c r="K241" s="115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</row>
    <row r="242" spans="1:26">
      <c r="A242" s="114"/>
      <c r="B242" s="109"/>
      <c r="C242" s="109"/>
      <c r="D242" s="109"/>
      <c r="E242" s="109"/>
      <c r="F242" s="109"/>
      <c r="G242" s="109"/>
      <c r="H242" s="109"/>
      <c r="I242" s="109"/>
      <c r="J242" s="109"/>
      <c r="K242" s="115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</row>
    <row r="243" spans="1:26">
      <c r="A243" s="114"/>
      <c r="B243" s="109"/>
      <c r="C243" s="109"/>
      <c r="D243" s="109"/>
      <c r="E243" s="109"/>
      <c r="F243" s="109"/>
      <c r="G243" s="109"/>
      <c r="H243" s="109"/>
      <c r="I243" s="109"/>
      <c r="J243" s="109"/>
      <c r="K243" s="115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</row>
    <row r="244" spans="1:26">
      <c r="A244" s="114"/>
      <c r="B244" s="109"/>
      <c r="C244" s="109"/>
      <c r="D244" s="109"/>
      <c r="E244" s="109"/>
      <c r="F244" s="109"/>
      <c r="G244" s="109"/>
      <c r="H244" s="109"/>
      <c r="I244" s="109"/>
      <c r="J244" s="109"/>
      <c r="K244" s="115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</row>
    <row r="245" spans="1:26">
      <c r="A245" s="114"/>
      <c r="B245" s="109"/>
      <c r="C245" s="109"/>
      <c r="D245" s="109"/>
      <c r="E245" s="109"/>
      <c r="F245" s="109"/>
      <c r="G245" s="109"/>
      <c r="H245" s="109"/>
      <c r="I245" s="109"/>
      <c r="J245" s="109"/>
      <c r="K245" s="115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</row>
    <row r="246" spans="1:26">
      <c r="A246" s="114"/>
      <c r="B246" s="109"/>
      <c r="C246" s="109"/>
      <c r="D246" s="109"/>
      <c r="E246" s="109"/>
      <c r="F246" s="109"/>
      <c r="G246" s="109"/>
      <c r="H246" s="109"/>
      <c r="I246" s="109"/>
      <c r="J246" s="109"/>
      <c r="K246" s="115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</row>
    <row r="247" spans="1:26">
      <c r="A247" s="114"/>
      <c r="B247" s="109"/>
      <c r="C247" s="109"/>
      <c r="D247" s="109"/>
      <c r="E247" s="109"/>
      <c r="F247" s="109"/>
      <c r="G247" s="109"/>
      <c r="H247" s="109"/>
      <c r="I247" s="109"/>
      <c r="J247" s="109"/>
      <c r="K247" s="115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</row>
    <row r="248" spans="1:26">
      <c r="A248" s="114"/>
      <c r="B248" s="109"/>
      <c r="C248" s="109"/>
      <c r="D248" s="109"/>
      <c r="E248" s="109"/>
      <c r="F248" s="109"/>
      <c r="G248" s="109"/>
      <c r="H248" s="109"/>
      <c r="I248" s="109"/>
      <c r="J248" s="109"/>
      <c r="K248" s="115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</row>
    <row r="249" spans="1:26">
      <c r="A249" s="114"/>
      <c r="B249" s="109"/>
      <c r="C249" s="109"/>
      <c r="D249" s="109"/>
      <c r="E249" s="109"/>
      <c r="F249" s="109"/>
      <c r="G249" s="109"/>
      <c r="H249" s="109"/>
      <c r="I249" s="109"/>
      <c r="J249" s="109"/>
      <c r="K249" s="115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</row>
    <row r="250" spans="1:26">
      <c r="A250" s="114"/>
      <c r="B250" s="109"/>
      <c r="C250" s="109"/>
      <c r="D250" s="109"/>
      <c r="E250" s="109"/>
      <c r="F250" s="109"/>
      <c r="G250" s="109"/>
      <c r="H250" s="109"/>
      <c r="I250" s="109"/>
      <c r="J250" s="109"/>
      <c r="K250" s="115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</row>
    <row r="251" spans="1:26">
      <c r="A251" s="114"/>
      <c r="B251" s="109"/>
      <c r="C251" s="109"/>
      <c r="D251" s="109"/>
      <c r="E251" s="109"/>
      <c r="F251" s="109"/>
      <c r="G251" s="109"/>
      <c r="H251" s="109"/>
      <c r="I251" s="109"/>
      <c r="J251" s="109"/>
      <c r="K251" s="115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</row>
    <row r="252" spans="1:26">
      <c r="A252" s="114"/>
      <c r="B252" s="109"/>
      <c r="C252" s="109"/>
      <c r="D252" s="109"/>
      <c r="E252" s="109"/>
      <c r="F252" s="109"/>
      <c r="G252" s="109"/>
      <c r="H252" s="109"/>
      <c r="I252" s="109"/>
      <c r="J252" s="109"/>
      <c r="K252" s="115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</row>
    <row r="253" spans="1:26">
      <c r="A253" s="114"/>
      <c r="B253" s="109"/>
      <c r="C253" s="109"/>
      <c r="D253" s="109"/>
      <c r="E253" s="109"/>
      <c r="F253" s="109"/>
      <c r="G253" s="109"/>
      <c r="H253" s="109"/>
      <c r="I253" s="109"/>
      <c r="J253" s="109"/>
      <c r="K253" s="115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</row>
    <row r="254" spans="1:26">
      <c r="A254" s="114"/>
      <c r="B254" s="109"/>
      <c r="C254" s="109"/>
      <c r="D254" s="109"/>
      <c r="E254" s="109"/>
      <c r="F254" s="109"/>
      <c r="G254" s="109"/>
      <c r="H254" s="109"/>
      <c r="I254" s="109"/>
      <c r="J254" s="109"/>
      <c r="K254" s="115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</row>
    <row r="255" spans="1:26">
      <c r="A255" s="114"/>
      <c r="B255" s="109"/>
      <c r="C255" s="109"/>
      <c r="D255" s="109"/>
      <c r="E255" s="109"/>
      <c r="F255" s="109"/>
      <c r="G255" s="109"/>
      <c r="H255" s="109"/>
      <c r="I255" s="109"/>
      <c r="J255" s="109"/>
      <c r="K255" s="115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</row>
    <row r="256" spans="1:26">
      <c r="A256" s="114"/>
      <c r="B256" s="109"/>
      <c r="C256" s="109"/>
      <c r="D256" s="109"/>
      <c r="E256" s="109"/>
      <c r="F256" s="109"/>
      <c r="G256" s="109"/>
      <c r="H256" s="109"/>
      <c r="I256" s="109"/>
      <c r="J256" s="109"/>
      <c r="K256" s="115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</row>
    <row r="257" spans="1:26">
      <c r="A257" s="114"/>
      <c r="B257" s="109"/>
      <c r="C257" s="109"/>
      <c r="D257" s="109"/>
      <c r="E257" s="109"/>
      <c r="F257" s="109"/>
      <c r="G257" s="109"/>
      <c r="H257" s="109"/>
      <c r="I257" s="109"/>
      <c r="J257" s="109"/>
      <c r="K257" s="115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</row>
    <row r="258" spans="1:26">
      <c r="A258" s="114"/>
      <c r="B258" s="109"/>
      <c r="C258" s="109"/>
      <c r="D258" s="109"/>
      <c r="E258" s="109"/>
      <c r="F258" s="109"/>
      <c r="G258" s="109"/>
      <c r="H258" s="109"/>
      <c r="I258" s="109"/>
      <c r="J258" s="109"/>
      <c r="K258" s="115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</row>
    <row r="259" spans="1:26">
      <c r="A259" s="114"/>
      <c r="B259" s="109"/>
      <c r="C259" s="109"/>
      <c r="D259" s="109"/>
      <c r="E259" s="109"/>
      <c r="F259" s="109"/>
      <c r="G259" s="109"/>
      <c r="H259" s="109"/>
      <c r="I259" s="109"/>
      <c r="J259" s="109"/>
      <c r="K259" s="115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</row>
    <row r="260" spans="1:26">
      <c r="A260" s="114"/>
      <c r="B260" s="109"/>
      <c r="C260" s="109"/>
      <c r="D260" s="109"/>
      <c r="E260" s="109"/>
      <c r="F260" s="109"/>
      <c r="G260" s="109"/>
      <c r="H260" s="109"/>
      <c r="I260" s="109"/>
      <c r="J260" s="109"/>
      <c r="K260" s="115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</row>
    <row r="261" spans="1:26">
      <c r="A261" s="114"/>
      <c r="B261" s="109"/>
      <c r="C261" s="109"/>
      <c r="D261" s="109"/>
      <c r="E261" s="109"/>
      <c r="F261" s="109"/>
      <c r="G261" s="109"/>
      <c r="H261" s="109"/>
      <c r="I261" s="109"/>
      <c r="J261" s="109"/>
      <c r="K261" s="115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</row>
    <row r="262" spans="1:26">
      <c r="A262" s="114"/>
      <c r="B262" s="109"/>
      <c r="C262" s="109"/>
      <c r="D262" s="109"/>
      <c r="E262" s="109"/>
      <c r="F262" s="109"/>
      <c r="G262" s="109"/>
      <c r="H262" s="109"/>
      <c r="I262" s="109"/>
      <c r="J262" s="109"/>
      <c r="K262" s="115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</row>
    <row r="263" spans="1:26">
      <c r="A263" s="114"/>
      <c r="B263" s="109"/>
      <c r="C263" s="109"/>
      <c r="D263" s="109"/>
      <c r="E263" s="109"/>
      <c r="F263" s="109"/>
      <c r="G263" s="109"/>
      <c r="H263" s="109"/>
      <c r="I263" s="109"/>
      <c r="J263" s="109"/>
      <c r="K263" s="115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</row>
    <row r="264" spans="1:26">
      <c r="A264" s="114"/>
      <c r="B264" s="109"/>
      <c r="C264" s="109"/>
      <c r="D264" s="109"/>
      <c r="E264" s="109"/>
      <c r="F264" s="109"/>
      <c r="G264" s="109"/>
      <c r="H264" s="109"/>
      <c r="I264" s="109"/>
      <c r="J264" s="109"/>
      <c r="K264" s="115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</row>
    <row r="265" spans="1:26">
      <c r="A265" s="114"/>
      <c r="B265" s="109"/>
      <c r="C265" s="109"/>
      <c r="D265" s="109"/>
      <c r="E265" s="109"/>
      <c r="F265" s="109"/>
      <c r="G265" s="109"/>
      <c r="H265" s="109"/>
      <c r="I265" s="109"/>
      <c r="J265" s="109"/>
      <c r="K265" s="115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</row>
    <row r="266" spans="1:26">
      <c r="A266" s="114"/>
      <c r="B266" s="109"/>
      <c r="C266" s="109"/>
      <c r="D266" s="109"/>
      <c r="E266" s="109"/>
      <c r="F266" s="109"/>
      <c r="G266" s="109"/>
      <c r="H266" s="109"/>
      <c r="I266" s="109"/>
      <c r="J266" s="109"/>
      <c r="K266" s="115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</row>
    <row r="267" spans="1:26">
      <c r="A267" s="114"/>
      <c r="B267" s="109"/>
      <c r="C267" s="109"/>
      <c r="D267" s="109"/>
      <c r="E267" s="109"/>
      <c r="F267" s="109"/>
      <c r="G267" s="109"/>
      <c r="H267" s="109"/>
      <c r="I267" s="109"/>
      <c r="J267" s="109"/>
      <c r="K267" s="115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</row>
    <row r="268" spans="1:26">
      <c r="A268" s="114"/>
      <c r="B268" s="109"/>
      <c r="C268" s="109"/>
      <c r="D268" s="109"/>
      <c r="E268" s="109"/>
      <c r="F268" s="109"/>
      <c r="G268" s="109"/>
      <c r="H268" s="109"/>
      <c r="I268" s="109"/>
      <c r="J268" s="109"/>
      <c r="K268" s="115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</row>
    <row r="269" spans="1:26">
      <c r="A269" s="114"/>
      <c r="B269" s="109"/>
      <c r="C269" s="109"/>
      <c r="D269" s="109"/>
      <c r="E269" s="109"/>
      <c r="F269" s="109"/>
      <c r="G269" s="109"/>
      <c r="H269" s="109"/>
      <c r="I269" s="109"/>
      <c r="J269" s="109"/>
      <c r="K269" s="115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</row>
    <row r="270" spans="1:26">
      <c r="A270" s="114"/>
      <c r="B270" s="109"/>
      <c r="C270" s="109"/>
      <c r="D270" s="109"/>
      <c r="E270" s="109"/>
      <c r="F270" s="109"/>
      <c r="G270" s="109"/>
      <c r="H270" s="109"/>
      <c r="I270" s="109"/>
      <c r="J270" s="109"/>
      <c r="K270" s="115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</row>
    <row r="271" spans="1:26">
      <c r="A271" s="114"/>
      <c r="B271" s="109"/>
      <c r="C271" s="109"/>
      <c r="D271" s="109"/>
      <c r="E271" s="109"/>
      <c r="F271" s="109"/>
      <c r="G271" s="109"/>
      <c r="H271" s="109"/>
      <c r="I271" s="109"/>
      <c r="J271" s="109"/>
      <c r="K271" s="115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</row>
    <row r="272" spans="1:26">
      <c r="A272" s="114"/>
      <c r="B272" s="109"/>
      <c r="C272" s="109"/>
      <c r="D272" s="109"/>
      <c r="E272" s="109"/>
      <c r="F272" s="109"/>
      <c r="G272" s="109"/>
      <c r="H272" s="109"/>
      <c r="I272" s="109"/>
      <c r="J272" s="109"/>
      <c r="K272" s="115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</row>
    <row r="273" spans="1:26">
      <c r="A273" s="114"/>
      <c r="B273" s="109"/>
      <c r="C273" s="109"/>
      <c r="D273" s="109"/>
      <c r="E273" s="109"/>
      <c r="F273" s="109"/>
      <c r="G273" s="109"/>
      <c r="H273" s="109"/>
      <c r="I273" s="109"/>
      <c r="J273" s="109"/>
      <c r="K273" s="115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</row>
    <row r="274" spans="1:26">
      <c r="A274" s="114"/>
      <c r="B274" s="109"/>
      <c r="C274" s="109"/>
      <c r="D274" s="109"/>
      <c r="E274" s="109"/>
      <c r="F274" s="109"/>
      <c r="G274" s="109"/>
      <c r="H274" s="109"/>
      <c r="I274" s="109"/>
      <c r="J274" s="109"/>
      <c r="K274" s="115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</row>
    <row r="275" spans="1:26">
      <c r="A275" s="114"/>
      <c r="B275" s="109"/>
      <c r="C275" s="109"/>
      <c r="D275" s="109"/>
      <c r="E275" s="109"/>
      <c r="F275" s="109"/>
      <c r="G275" s="109"/>
      <c r="H275" s="109"/>
      <c r="I275" s="109"/>
      <c r="J275" s="109"/>
      <c r="K275" s="115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</row>
    <row r="276" spans="1:26">
      <c r="A276" s="114"/>
      <c r="B276" s="109"/>
      <c r="C276" s="109"/>
      <c r="D276" s="109"/>
      <c r="E276" s="109"/>
      <c r="F276" s="109"/>
      <c r="G276" s="109"/>
      <c r="H276" s="109"/>
      <c r="I276" s="109"/>
      <c r="J276" s="109"/>
      <c r="K276" s="115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</row>
    <row r="277" spans="1:26">
      <c r="A277" s="114"/>
      <c r="B277" s="109"/>
      <c r="C277" s="109"/>
      <c r="D277" s="109"/>
      <c r="E277" s="109"/>
      <c r="F277" s="109"/>
      <c r="G277" s="109"/>
      <c r="H277" s="109"/>
      <c r="I277" s="109"/>
      <c r="J277" s="109"/>
      <c r="K277" s="115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</row>
    <row r="278" spans="1:26">
      <c r="A278" s="114"/>
      <c r="B278" s="109"/>
      <c r="C278" s="109"/>
      <c r="D278" s="109"/>
      <c r="E278" s="109"/>
      <c r="F278" s="109"/>
      <c r="G278" s="109"/>
      <c r="H278" s="109"/>
      <c r="I278" s="109"/>
      <c r="J278" s="109"/>
      <c r="K278" s="115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</row>
    <row r="279" spans="1:26">
      <c r="A279" s="114"/>
      <c r="B279" s="109"/>
      <c r="C279" s="109"/>
      <c r="D279" s="109"/>
      <c r="E279" s="109"/>
      <c r="F279" s="109"/>
      <c r="G279" s="109"/>
      <c r="H279" s="109"/>
      <c r="I279" s="109"/>
      <c r="J279" s="109"/>
      <c r="K279" s="115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</row>
    <row r="280" spans="1:26">
      <c r="A280" s="114"/>
      <c r="B280" s="109"/>
      <c r="C280" s="109"/>
      <c r="D280" s="109"/>
      <c r="E280" s="109"/>
      <c r="F280" s="109"/>
      <c r="G280" s="109"/>
      <c r="H280" s="109"/>
      <c r="I280" s="109"/>
      <c r="J280" s="109"/>
      <c r="K280" s="115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</row>
    <row r="281" spans="1:26">
      <c r="A281" s="114"/>
      <c r="B281" s="109"/>
      <c r="C281" s="109"/>
      <c r="D281" s="109"/>
      <c r="E281" s="109"/>
      <c r="F281" s="109"/>
      <c r="G281" s="109"/>
      <c r="H281" s="109"/>
      <c r="I281" s="109"/>
      <c r="J281" s="109"/>
      <c r="K281" s="115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</row>
    <row r="282" spans="1:26">
      <c r="A282" s="114"/>
      <c r="B282" s="109"/>
      <c r="C282" s="109"/>
      <c r="D282" s="109"/>
      <c r="E282" s="109"/>
      <c r="F282" s="109"/>
      <c r="G282" s="109"/>
      <c r="H282" s="109"/>
      <c r="I282" s="109"/>
      <c r="J282" s="109"/>
      <c r="K282" s="115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</row>
    <row r="283" spans="1:26">
      <c r="A283" s="114"/>
      <c r="B283" s="109"/>
      <c r="C283" s="109"/>
      <c r="D283" s="109"/>
      <c r="E283" s="109"/>
      <c r="F283" s="109"/>
      <c r="G283" s="109"/>
      <c r="H283" s="109"/>
      <c r="I283" s="109"/>
      <c r="J283" s="109"/>
      <c r="K283" s="115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</row>
    <row r="284" spans="1:26">
      <c r="A284" s="114"/>
      <c r="B284" s="109"/>
      <c r="C284" s="109"/>
      <c r="D284" s="109"/>
      <c r="E284" s="109"/>
      <c r="F284" s="109"/>
      <c r="G284" s="109"/>
      <c r="H284" s="109"/>
      <c r="I284" s="109"/>
      <c r="J284" s="109"/>
      <c r="K284" s="115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</row>
    <row r="285" spans="1:26">
      <c r="A285" s="114"/>
      <c r="B285" s="109"/>
      <c r="C285" s="109"/>
      <c r="D285" s="109"/>
      <c r="E285" s="109"/>
      <c r="F285" s="109"/>
      <c r="G285" s="109"/>
      <c r="H285" s="109"/>
      <c r="I285" s="109"/>
      <c r="J285" s="109"/>
      <c r="K285" s="115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</row>
    <row r="286" spans="1:26">
      <c r="A286" s="114"/>
      <c r="B286" s="109"/>
      <c r="C286" s="109"/>
      <c r="D286" s="109"/>
      <c r="E286" s="109"/>
      <c r="F286" s="109"/>
      <c r="G286" s="109"/>
      <c r="H286" s="109"/>
      <c r="I286" s="109"/>
      <c r="J286" s="109"/>
      <c r="K286" s="115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</row>
    <row r="287" spans="1:26">
      <c r="A287" s="114"/>
      <c r="B287" s="109"/>
      <c r="C287" s="109"/>
      <c r="D287" s="109"/>
      <c r="E287" s="109"/>
      <c r="F287" s="109"/>
      <c r="G287" s="109"/>
      <c r="H287" s="109"/>
      <c r="I287" s="109"/>
      <c r="J287" s="109"/>
      <c r="K287" s="115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</row>
    <row r="288" spans="1:26">
      <c r="A288" s="114"/>
      <c r="B288" s="109"/>
      <c r="C288" s="109"/>
      <c r="D288" s="109"/>
      <c r="E288" s="109"/>
      <c r="F288" s="109"/>
      <c r="G288" s="109"/>
      <c r="H288" s="109"/>
      <c r="I288" s="109"/>
      <c r="J288" s="109"/>
      <c r="K288" s="115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</row>
    <row r="289" spans="1:26">
      <c r="A289" s="114"/>
      <c r="B289" s="109"/>
      <c r="C289" s="109"/>
      <c r="D289" s="109"/>
      <c r="E289" s="109"/>
      <c r="F289" s="109"/>
      <c r="G289" s="109"/>
      <c r="H289" s="109"/>
      <c r="I289" s="109"/>
      <c r="J289" s="109"/>
      <c r="K289" s="115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</row>
    <row r="290" spans="1:26">
      <c r="A290" s="114"/>
      <c r="B290" s="109"/>
      <c r="C290" s="109"/>
      <c r="D290" s="109"/>
      <c r="E290" s="109"/>
      <c r="F290" s="109"/>
      <c r="G290" s="109"/>
      <c r="H290" s="109"/>
      <c r="I290" s="109"/>
      <c r="J290" s="109"/>
      <c r="K290" s="115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</row>
    <row r="291" spans="1:26">
      <c r="A291" s="114"/>
      <c r="B291" s="109"/>
      <c r="C291" s="109"/>
      <c r="D291" s="109"/>
      <c r="E291" s="109"/>
      <c r="F291" s="109"/>
      <c r="G291" s="109"/>
      <c r="H291" s="109"/>
      <c r="I291" s="109"/>
      <c r="J291" s="109"/>
      <c r="K291" s="115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</row>
    <row r="292" spans="1:26">
      <c r="A292" s="114"/>
      <c r="B292" s="109"/>
      <c r="C292" s="109"/>
      <c r="D292" s="109"/>
      <c r="E292" s="109"/>
      <c r="F292" s="109"/>
      <c r="G292" s="109"/>
      <c r="H292" s="109"/>
      <c r="I292" s="109"/>
      <c r="J292" s="109"/>
      <c r="K292" s="115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</row>
    <row r="293" spans="1:26">
      <c r="A293" s="114"/>
      <c r="B293" s="109"/>
      <c r="C293" s="109"/>
      <c r="D293" s="109"/>
      <c r="E293" s="109"/>
      <c r="F293" s="109"/>
      <c r="G293" s="109"/>
      <c r="H293" s="109"/>
      <c r="I293" s="109"/>
      <c r="J293" s="109"/>
      <c r="K293" s="115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</row>
    <row r="294" spans="1:26">
      <c r="A294" s="114"/>
      <c r="B294" s="109"/>
      <c r="C294" s="109"/>
      <c r="D294" s="109"/>
      <c r="E294" s="109"/>
      <c r="F294" s="109"/>
      <c r="G294" s="109"/>
      <c r="H294" s="109"/>
      <c r="I294" s="109"/>
      <c r="J294" s="109"/>
      <c r="K294" s="115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</row>
    <row r="295" spans="1:26">
      <c r="A295" s="114"/>
      <c r="B295" s="109"/>
      <c r="C295" s="109"/>
      <c r="D295" s="109"/>
      <c r="E295" s="109"/>
      <c r="F295" s="109"/>
      <c r="G295" s="109"/>
      <c r="H295" s="109"/>
      <c r="I295" s="109"/>
      <c r="J295" s="109"/>
      <c r="K295" s="115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</row>
    <row r="296" spans="1:26">
      <c r="A296" s="114"/>
      <c r="B296" s="109"/>
      <c r="C296" s="109"/>
      <c r="D296" s="109"/>
      <c r="E296" s="109"/>
      <c r="F296" s="109"/>
      <c r="G296" s="109"/>
      <c r="H296" s="109"/>
      <c r="I296" s="109"/>
      <c r="J296" s="109"/>
      <c r="K296" s="115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</row>
    <row r="297" spans="1:26">
      <c r="A297" s="114"/>
      <c r="B297" s="109"/>
      <c r="C297" s="109"/>
      <c r="D297" s="109"/>
      <c r="E297" s="109"/>
      <c r="F297" s="109"/>
      <c r="G297" s="109"/>
      <c r="H297" s="109"/>
      <c r="I297" s="109"/>
      <c r="J297" s="109"/>
      <c r="K297" s="115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</row>
    <row r="298" spans="1:26">
      <c r="A298" s="114"/>
      <c r="B298" s="109"/>
      <c r="C298" s="109"/>
      <c r="D298" s="109"/>
      <c r="E298" s="109"/>
      <c r="F298" s="109"/>
      <c r="G298" s="109"/>
      <c r="H298" s="109"/>
      <c r="I298" s="109"/>
      <c r="J298" s="109"/>
      <c r="K298" s="115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</row>
    <row r="299" spans="1:26">
      <c r="A299" s="114"/>
      <c r="B299" s="109"/>
      <c r="C299" s="109"/>
      <c r="D299" s="109"/>
      <c r="E299" s="109"/>
      <c r="F299" s="109"/>
      <c r="G299" s="109"/>
      <c r="H299" s="109"/>
      <c r="I299" s="109"/>
      <c r="J299" s="109"/>
      <c r="K299" s="115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</row>
    <row r="300" spans="1:26">
      <c r="A300" s="114"/>
      <c r="B300" s="109"/>
      <c r="C300" s="109"/>
      <c r="D300" s="109"/>
      <c r="E300" s="109"/>
      <c r="F300" s="109"/>
      <c r="G300" s="109"/>
      <c r="H300" s="109"/>
      <c r="I300" s="109"/>
      <c r="J300" s="109"/>
      <c r="K300" s="115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</row>
    <row r="301" spans="1:26">
      <c r="A301" s="114"/>
      <c r="B301" s="109"/>
      <c r="C301" s="109"/>
      <c r="D301" s="109"/>
      <c r="E301" s="109"/>
      <c r="F301" s="109"/>
      <c r="G301" s="109"/>
      <c r="H301" s="109"/>
      <c r="I301" s="109"/>
      <c r="J301" s="109"/>
      <c r="K301" s="115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</row>
    <row r="302" spans="1:26">
      <c r="A302" s="114"/>
      <c r="B302" s="109"/>
      <c r="C302" s="109"/>
      <c r="D302" s="109"/>
      <c r="E302" s="109"/>
      <c r="F302" s="109"/>
      <c r="G302" s="109"/>
      <c r="H302" s="109"/>
      <c r="I302" s="109"/>
      <c r="J302" s="109"/>
      <c r="K302" s="115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</row>
    <row r="303" spans="1:26">
      <c r="A303" s="114"/>
      <c r="B303" s="109"/>
      <c r="C303" s="109"/>
      <c r="D303" s="109"/>
      <c r="E303" s="109"/>
      <c r="F303" s="109"/>
      <c r="G303" s="109"/>
      <c r="H303" s="109"/>
      <c r="I303" s="109"/>
      <c r="J303" s="109"/>
      <c r="K303" s="115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</row>
    <row r="304" spans="1:26">
      <c r="A304" s="114"/>
      <c r="B304" s="109"/>
      <c r="C304" s="109"/>
      <c r="D304" s="109"/>
      <c r="E304" s="109"/>
      <c r="F304" s="109"/>
      <c r="G304" s="109"/>
      <c r="H304" s="109"/>
      <c r="I304" s="109"/>
      <c r="J304" s="109"/>
      <c r="K304" s="115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</row>
    <row r="305" spans="1:26">
      <c r="A305" s="114"/>
      <c r="B305" s="109"/>
      <c r="C305" s="109"/>
      <c r="D305" s="109"/>
      <c r="E305" s="109"/>
      <c r="F305" s="109"/>
      <c r="G305" s="109"/>
      <c r="H305" s="109"/>
      <c r="I305" s="109"/>
      <c r="J305" s="109"/>
      <c r="K305" s="115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>
      <c r="A306" s="114"/>
      <c r="B306" s="109"/>
      <c r="C306" s="109"/>
      <c r="D306" s="109"/>
      <c r="E306" s="109"/>
      <c r="F306" s="109"/>
      <c r="G306" s="109"/>
      <c r="H306" s="109"/>
      <c r="I306" s="109"/>
      <c r="J306" s="109"/>
      <c r="K306" s="115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</row>
    <row r="307" spans="1:26">
      <c r="A307" s="114"/>
      <c r="B307" s="109"/>
      <c r="C307" s="109"/>
      <c r="D307" s="109"/>
      <c r="E307" s="109"/>
      <c r="F307" s="109"/>
      <c r="G307" s="109"/>
      <c r="H307" s="109"/>
      <c r="I307" s="109"/>
      <c r="J307" s="109"/>
      <c r="K307" s="115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</row>
    <row r="308" spans="1:26">
      <c r="A308" s="114"/>
      <c r="B308" s="109"/>
      <c r="C308" s="109"/>
      <c r="D308" s="109"/>
      <c r="E308" s="109"/>
      <c r="F308" s="109"/>
      <c r="G308" s="109"/>
      <c r="H308" s="109"/>
      <c r="I308" s="109"/>
      <c r="J308" s="109"/>
      <c r="K308" s="115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</row>
    <row r="309" spans="1:26">
      <c r="A309" s="114"/>
      <c r="B309" s="109"/>
      <c r="C309" s="109"/>
      <c r="D309" s="109"/>
      <c r="E309" s="109"/>
      <c r="F309" s="109"/>
      <c r="G309" s="109"/>
      <c r="H309" s="109"/>
      <c r="I309" s="109"/>
      <c r="J309" s="109"/>
      <c r="K309" s="115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</row>
    <row r="310" spans="1:26">
      <c r="A310" s="114"/>
      <c r="B310" s="109"/>
      <c r="C310" s="109"/>
      <c r="D310" s="109"/>
      <c r="E310" s="109"/>
      <c r="F310" s="109"/>
      <c r="G310" s="109"/>
      <c r="H310" s="109"/>
      <c r="I310" s="109"/>
      <c r="J310" s="109"/>
      <c r="K310" s="115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</row>
    <row r="311" spans="1:26">
      <c r="A311" s="114"/>
      <c r="B311" s="109"/>
      <c r="C311" s="109"/>
      <c r="D311" s="109"/>
      <c r="E311" s="109"/>
      <c r="F311" s="109"/>
      <c r="G311" s="109"/>
      <c r="H311" s="109"/>
      <c r="I311" s="109"/>
      <c r="J311" s="109"/>
      <c r="K311" s="115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</row>
    <row r="312" spans="1:26">
      <c r="A312" s="114"/>
      <c r="B312" s="109"/>
      <c r="C312" s="109"/>
      <c r="D312" s="109"/>
      <c r="E312" s="109"/>
      <c r="F312" s="109"/>
      <c r="G312" s="109"/>
      <c r="H312" s="109"/>
      <c r="I312" s="109"/>
      <c r="J312" s="109"/>
      <c r="K312" s="115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</row>
    <row r="313" spans="1:26">
      <c r="A313" s="114"/>
      <c r="B313" s="109"/>
      <c r="C313" s="109"/>
      <c r="D313" s="109"/>
      <c r="E313" s="109"/>
      <c r="F313" s="109"/>
      <c r="G313" s="109"/>
      <c r="H313" s="109"/>
      <c r="I313" s="109"/>
      <c r="J313" s="109"/>
      <c r="K313" s="115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</row>
    <row r="314" spans="1:26">
      <c r="A314" s="114"/>
      <c r="B314" s="109"/>
      <c r="C314" s="109"/>
      <c r="D314" s="109"/>
      <c r="E314" s="109"/>
      <c r="F314" s="109"/>
      <c r="G314" s="109"/>
      <c r="H314" s="109"/>
      <c r="I314" s="109"/>
      <c r="J314" s="109"/>
      <c r="K314" s="115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</row>
    <row r="315" spans="1:26">
      <c r="A315" s="114"/>
      <c r="B315" s="109"/>
      <c r="C315" s="109"/>
      <c r="D315" s="109"/>
      <c r="E315" s="109"/>
      <c r="F315" s="109"/>
      <c r="G315" s="109"/>
      <c r="H315" s="109"/>
      <c r="I315" s="109"/>
      <c r="J315" s="109"/>
      <c r="K315" s="115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</row>
    <row r="316" spans="1:26">
      <c r="A316" s="114"/>
      <c r="B316" s="109"/>
      <c r="C316" s="109"/>
      <c r="D316" s="109"/>
      <c r="E316" s="109"/>
      <c r="F316" s="109"/>
      <c r="G316" s="109"/>
      <c r="H316" s="109"/>
      <c r="I316" s="109"/>
      <c r="J316" s="109"/>
      <c r="K316" s="115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</row>
    <row r="317" spans="1:26">
      <c r="A317" s="114"/>
      <c r="B317" s="109"/>
      <c r="C317" s="109"/>
      <c r="D317" s="109"/>
      <c r="E317" s="109"/>
      <c r="F317" s="109"/>
      <c r="G317" s="109"/>
      <c r="H317" s="109"/>
      <c r="I317" s="109"/>
      <c r="J317" s="109"/>
      <c r="K317" s="115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</row>
    <row r="318" spans="1:26">
      <c r="A318" s="114"/>
      <c r="B318" s="109"/>
      <c r="C318" s="109"/>
      <c r="D318" s="109"/>
      <c r="E318" s="109"/>
      <c r="F318" s="109"/>
      <c r="G318" s="109"/>
      <c r="H318" s="109"/>
      <c r="I318" s="109"/>
      <c r="J318" s="109"/>
      <c r="K318" s="115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</row>
    <row r="319" spans="1:26">
      <c r="A319" s="114"/>
      <c r="B319" s="109"/>
      <c r="C319" s="109"/>
      <c r="D319" s="109"/>
      <c r="E319" s="109"/>
      <c r="F319" s="109"/>
      <c r="G319" s="109"/>
      <c r="H319" s="109"/>
      <c r="I319" s="109"/>
      <c r="J319" s="109"/>
      <c r="K319" s="115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</row>
    <row r="320" spans="1:26">
      <c r="A320" s="114"/>
      <c r="B320" s="109"/>
      <c r="C320" s="109"/>
      <c r="D320" s="109"/>
      <c r="E320" s="109"/>
      <c r="F320" s="109"/>
      <c r="G320" s="109"/>
      <c r="H320" s="109"/>
      <c r="I320" s="109"/>
      <c r="J320" s="109"/>
      <c r="K320" s="115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</row>
    <row r="321" spans="1:26">
      <c r="A321" s="114"/>
      <c r="B321" s="109"/>
      <c r="C321" s="109"/>
      <c r="D321" s="109"/>
      <c r="E321" s="109"/>
      <c r="F321" s="109"/>
      <c r="G321" s="109"/>
      <c r="H321" s="109"/>
      <c r="I321" s="109"/>
      <c r="J321" s="109"/>
      <c r="K321" s="115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</row>
    <row r="322" spans="1:26">
      <c r="A322" s="114"/>
      <c r="B322" s="109"/>
      <c r="C322" s="109"/>
      <c r="D322" s="109"/>
      <c r="E322" s="109"/>
      <c r="F322" s="109"/>
      <c r="G322" s="109"/>
      <c r="H322" s="109"/>
      <c r="I322" s="109"/>
      <c r="J322" s="109"/>
      <c r="K322" s="115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</row>
    <row r="323" spans="1:26">
      <c r="A323" s="114"/>
      <c r="B323" s="109"/>
      <c r="C323" s="109"/>
      <c r="D323" s="109"/>
      <c r="E323" s="109"/>
      <c r="F323" s="109"/>
      <c r="G323" s="109"/>
      <c r="H323" s="109"/>
      <c r="I323" s="109"/>
      <c r="J323" s="109"/>
      <c r="K323" s="115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</row>
    <row r="324" spans="1:26">
      <c r="A324" s="114"/>
      <c r="B324" s="109"/>
      <c r="C324" s="109"/>
      <c r="D324" s="109"/>
      <c r="E324" s="109"/>
      <c r="F324" s="109"/>
      <c r="G324" s="109"/>
      <c r="H324" s="109"/>
      <c r="I324" s="109"/>
      <c r="J324" s="109"/>
      <c r="K324" s="115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</row>
    <row r="325" spans="1:26">
      <c r="A325" s="114"/>
      <c r="B325" s="109"/>
      <c r="C325" s="109"/>
      <c r="D325" s="109"/>
      <c r="E325" s="109"/>
      <c r="F325" s="109"/>
      <c r="G325" s="109"/>
      <c r="H325" s="109"/>
      <c r="I325" s="109"/>
      <c r="J325" s="109"/>
      <c r="K325" s="115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</row>
    <row r="326" spans="1:26">
      <c r="A326" s="114"/>
      <c r="B326" s="109"/>
      <c r="C326" s="109"/>
      <c r="D326" s="109"/>
      <c r="E326" s="109"/>
      <c r="F326" s="109"/>
      <c r="G326" s="109"/>
      <c r="H326" s="109"/>
      <c r="I326" s="109"/>
      <c r="J326" s="109"/>
      <c r="K326" s="115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</row>
    <row r="327" spans="1:26">
      <c r="A327" s="114"/>
      <c r="B327" s="109"/>
      <c r="C327" s="109"/>
      <c r="D327" s="109"/>
      <c r="E327" s="109"/>
      <c r="F327" s="109"/>
      <c r="G327" s="109"/>
      <c r="H327" s="109"/>
      <c r="I327" s="109"/>
      <c r="J327" s="109"/>
      <c r="K327" s="115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</row>
    <row r="328" spans="1:26">
      <c r="A328" s="114"/>
      <c r="B328" s="109"/>
      <c r="C328" s="109"/>
      <c r="D328" s="109"/>
      <c r="E328" s="109"/>
      <c r="F328" s="109"/>
      <c r="G328" s="109"/>
      <c r="H328" s="109"/>
      <c r="I328" s="109"/>
      <c r="J328" s="109"/>
      <c r="K328" s="115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</row>
    <row r="329" spans="1:26">
      <c r="A329" s="114"/>
      <c r="B329" s="109"/>
      <c r="C329" s="109"/>
      <c r="D329" s="109"/>
      <c r="E329" s="109"/>
      <c r="F329" s="109"/>
      <c r="G329" s="109"/>
      <c r="H329" s="109"/>
      <c r="I329" s="109"/>
      <c r="J329" s="109"/>
      <c r="K329" s="115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</row>
    <row r="330" spans="1:26">
      <c r="A330" s="114"/>
      <c r="B330" s="109"/>
      <c r="C330" s="109"/>
      <c r="D330" s="109"/>
      <c r="E330" s="109"/>
      <c r="F330" s="109"/>
      <c r="G330" s="109"/>
      <c r="H330" s="109"/>
      <c r="I330" s="109"/>
      <c r="J330" s="109"/>
      <c r="K330" s="115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</row>
    <row r="331" spans="1:26">
      <c r="A331" s="114"/>
      <c r="B331" s="109"/>
      <c r="C331" s="109"/>
      <c r="D331" s="109"/>
      <c r="E331" s="109"/>
      <c r="F331" s="109"/>
      <c r="G331" s="109"/>
      <c r="H331" s="109"/>
      <c r="I331" s="109"/>
      <c r="J331" s="109"/>
      <c r="K331" s="115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</row>
    <row r="332" spans="1:26">
      <c r="A332" s="114"/>
      <c r="B332" s="109"/>
      <c r="C332" s="109"/>
      <c r="D332" s="109"/>
      <c r="E332" s="109"/>
      <c r="F332" s="109"/>
      <c r="G332" s="109"/>
      <c r="H332" s="109"/>
      <c r="I332" s="109"/>
      <c r="J332" s="109"/>
      <c r="K332" s="115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</row>
    <row r="333" spans="1:26">
      <c r="A333" s="114"/>
      <c r="B333" s="109"/>
      <c r="C333" s="109"/>
      <c r="D333" s="109"/>
      <c r="E333" s="109"/>
      <c r="F333" s="109"/>
      <c r="G333" s="109"/>
      <c r="H333" s="109"/>
      <c r="I333" s="109"/>
      <c r="J333" s="109"/>
      <c r="K333" s="115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</row>
    <row r="334" spans="1:26">
      <c r="A334" s="114"/>
      <c r="B334" s="109"/>
      <c r="C334" s="109"/>
      <c r="D334" s="109"/>
      <c r="E334" s="109"/>
      <c r="F334" s="109"/>
      <c r="G334" s="109"/>
      <c r="H334" s="109"/>
      <c r="I334" s="109"/>
      <c r="J334" s="109"/>
      <c r="K334" s="115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</row>
    <row r="335" spans="1:26">
      <c r="A335" s="114"/>
      <c r="B335" s="109"/>
      <c r="C335" s="109"/>
      <c r="D335" s="109"/>
      <c r="E335" s="109"/>
      <c r="F335" s="109"/>
      <c r="G335" s="109"/>
      <c r="H335" s="109"/>
      <c r="I335" s="109"/>
      <c r="J335" s="109"/>
      <c r="K335" s="115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</row>
    <row r="336" spans="1:26">
      <c r="A336" s="114"/>
      <c r="B336" s="109"/>
      <c r="C336" s="109"/>
      <c r="D336" s="109"/>
      <c r="E336" s="109"/>
      <c r="F336" s="109"/>
      <c r="G336" s="109"/>
      <c r="H336" s="109"/>
      <c r="I336" s="109"/>
      <c r="J336" s="109"/>
      <c r="K336" s="115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</row>
    <row r="337" spans="1:26">
      <c r="A337" s="114"/>
      <c r="B337" s="109"/>
      <c r="C337" s="109"/>
      <c r="D337" s="109"/>
      <c r="E337" s="109"/>
      <c r="F337" s="109"/>
      <c r="G337" s="109"/>
      <c r="H337" s="109"/>
      <c r="I337" s="109"/>
      <c r="J337" s="109"/>
      <c r="K337" s="115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</row>
    <row r="338" spans="1:26">
      <c r="A338" s="114"/>
      <c r="B338" s="109"/>
      <c r="C338" s="109"/>
      <c r="D338" s="109"/>
      <c r="E338" s="109"/>
      <c r="F338" s="109"/>
      <c r="G338" s="109"/>
      <c r="H338" s="109"/>
      <c r="I338" s="109"/>
      <c r="J338" s="109"/>
      <c r="K338" s="115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</row>
    <row r="339" spans="1:26">
      <c r="A339" s="114"/>
      <c r="B339" s="109"/>
      <c r="C339" s="109"/>
      <c r="D339" s="109"/>
      <c r="E339" s="109"/>
      <c r="F339" s="109"/>
      <c r="G339" s="109"/>
      <c r="H339" s="109"/>
      <c r="I339" s="109"/>
      <c r="J339" s="109"/>
      <c r="K339" s="115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</row>
    <row r="340" spans="1:26">
      <c r="A340" s="114"/>
      <c r="B340" s="109"/>
      <c r="C340" s="109"/>
      <c r="D340" s="109"/>
      <c r="E340" s="109"/>
      <c r="F340" s="109"/>
      <c r="G340" s="109"/>
      <c r="H340" s="109"/>
      <c r="I340" s="109"/>
      <c r="J340" s="109"/>
      <c r="K340" s="115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</row>
    <row r="341" spans="1:26">
      <c r="A341" s="114"/>
      <c r="B341" s="109"/>
      <c r="C341" s="109"/>
      <c r="D341" s="109"/>
      <c r="E341" s="109"/>
      <c r="F341" s="109"/>
      <c r="G341" s="109"/>
      <c r="H341" s="109"/>
      <c r="I341" s="109"/>
      <c r="J341" s="109"/>
      <c r="K341" s="115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</row>
    <row r="342" spans="1:26">
      <c r="A342" s="114"/>
      <c r="B342" s="109"/>
      <c r="C342" s="109"/>
      <c r="D342" s="109"/>
      <c r="E342" s="109"/>
      <c r="F342" s="109"/>
      <c r="G342" s="109"/>
      <c r="H342" s="109"/>
      <c r="I342" s="109"/>
      <c r="J342" s="109"/>
      <c r="K342" s="115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</row>
    <row r="343" spans="1:26">
      <c r="A343" s="114"/>
      <c r="B343" s="109"/>
      <c r="C343" s="109"/>
      <c r="D343" s="109"/>
      <c r="E343" s="109"/>
      <c r="F343" s="109"/>
      <c r="G343" s="109"/>
      <c r="H343" s="109"/>
      <c r="I343" s="109"/>
      <c r="J343" s="109"/>
      <c r="K343" s="115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</row>
    <row r="344" spans="1:26">
      <c r="A344" s="114"/>
      <c r="B344" s="109"/>
      <c r="C344" s="109"/>
      <c r="D344" s="109"/>
      <c r="E344" s="109"/>
      <c r="F344" s="109"/>
      <c r="G344" s="109"/>
      <c r="H344" s="109"/>
      <c r="I344" s="109"/>
      <c r="J344" s="109"/>
      <c r="K344" s="115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</row>
    <row r="345" spans="1:26">
      <c r="A345" s="114"/>
      <c r="B345" s="109"/>
      <c r="C345" s="109"/>
      <c r="D345" s="109"/>
      <c r="E345" s="109"/>
      <c r="F345" s="109"/>
      <c r="G345" s="109"/>
      <c r="H345" s="109"/>
      <c r="I345" s="109"/>
      <c r="J345" s="109"/>
      <c r="K345" s="115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</row>
    <row r="346" spans="1:26">
      <c r="A346" s="114"/>
      <c r="B346" s="109"/>
      <c r="C346" s="109"/>
      <c r="D346" s="109"/>
      <c r="E346" s="109"/>
      <c r="F346" s="109"/>
      <c r="G346" s="109"/>
      <c r="H346" s="109"/>
      <c r="I346" s="109"/>
      <c r="J346" s="109"/>
      <c r="K346" s="115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</row>
    <row r="347" spans="1:26">
      <c r="A347" s="114"/>
      <c r="B347" s="109"/>
      <c r="C347" s="109"/>
      <c r="D347" s="109"/>
      <c r="E347" s="109"/>
      <c r="F347" s="109"/>
      <c r="G347" s="109"/>
      <c r="H347" s="109"/>
      <c r="I347" s="109"/>
      <c r="J347" s="109"/>
      <c r="K347" s="115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</row>
    <row r="348" spans="1:26">
      <c r="A348" s="114"/>
      <c r="B348" s="109"/>
      <c r="C348" s="109"/>
      <c r="D348" s="109"/>
      <c r="E348" s="109"/>
      <c r="F348" s="109"/>
      <c r="G348" s="109"/>
      <c r="H348" s="109"/>
      <c r="I348" s="109"/>
      <c r="J348" s="109"/>
      <c r="K348" s="115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</row>
    <row r="349" spans="1:26">
      <c r="A349" s="114"/>
      <c r="B349" s="109"/>
      <c r="C349" s="109"/>
      <c r="D349" s="109"/>
      <c r="E349" s="109"/>
      <c r="F349" s="109"/>
      <c r="G349" s="109"/>
      <c r="H349" s="109"/>
      <c r="I349" s="109"/>
      <c r="J349" s="109"/>
      <c r="K349" s="115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</row>
    <row r="350" spans="1:26">
      <c r="A350" s="114"/>
      <c r="B350" s="109"/>
      <c r="C350" s="109"/>
      <c r="D350" s="109"/>
      <c r="E350" s="109"/>
      <c r="F350" s="109"/>
      <c r="G350" s="109"/>
      <c r="H350" s="109"/>
      <c r="I350" s="109"/>
      <c r="J350" s="109"/>
      <c r="K350" s="115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</row>
    <row r="351" spans="1:26">
      <c r="A351" s="114"/>
      <c r="B351" s="109"/>
      <c r="C351" s="109"/>
      <c r="D351" s="109"/>
      <c r="E351" s="109"/>
      <c r="F351" s="109"/>
      <c r="G351" s="109"/>
      <c r="H351" s="109"/>
      <c r="I351" s="109"/>
      <c r="J351" s="109"/>
      <c r="K351" s="115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</row>
    <row r="352" spans="1:26">
      <c r="A352" s="114"/>
      <c r="B352" s="109"/>
      <c r="C352" s="109"/>
      <c r="D352" s="109"/>
      <c r="E352" s="109"/>
      <c r="F352" s="109"/>
      <c r="G352" s="109"/>
      <c r="H352" s="109"/>
      <c r="I352" s="109"/>
      <c r="J352" s="109"/>
      <c r="K352" s="115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</row>
    <row r="353" spans="1:26">
      <c r="A353" s="114"/>
      <c r="B353" s="109"/>
      <c r="C353" s="109"/>
      <c r="D353" s="109"/>
      <c r="E353" s="109"/>
      <c r="F353" s="109"/>
      <c r="G353" s="109"/>
      <c r="H353" s="109"/>
      <c r="I353" s="109"/>
      <c r="J353" s="109"/>
      <c r="K353" s="115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</row>
    <row r="354" spans="1:26">
      <c r="A354" s="114"/>
      <c r="B354" s="109"/>
      <c r="C354" s="109"/>
      <c r="D354" s="109"/>
      <c r="E354" s="109"/>
      <c r="F354" s="109"/>
      <c r="G354" s="109"/>
      <c r="H354" s="109"/>
      <c r="I354" s="109"/>
      <c r="J354" s="109"/>
      <c r="K354" s="115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</row>
    <row r="355" spans="1:26">
      <c r="A355" s="114"/>
      <c r="B355" s="109"/>
      <c r="C355" s="109"/>
      <c r="D355" s="109"/>
      <c r="E355" s="109"/>
      <c r="F355" s="109"/>
      <c r="G355" s="109"/>
      <c r="H355" s="109"/>
      <c r="I355" s="109"/>
      <c r="J355" s="109"/>
      <c r="K355" s="115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</row>
    <row r="356" spans="1:26">
      <c r="A356" s="114"/>
      <c r="B356" s="109"/>
      <c r="C356" s="109"/>
      <c r="D356" s="109"/>
      <c r="E356" s="109"/>
      <c r="F356" s="109"/>
      <c r="G356" s="109"/>
      <c r="H356" s="109"/>
      <c r="I356" s="109"/>
      <c r="J356" s="109"/>
      <c r="K356" s="115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</row>
    <row r="357" spans="1:26">
      <c r="A357" s="114"/>
      <c r="B357" s="109"/>
      <c r="C357" s="109"/>
      <c r="D357" s="109"/>
      <c r="E357" s="109"/>
      <c r="F357" s="109"/>
      <c r="G357" s="109"/>
      <c r="H357" s="109"/>
      <c r="I357" s="109"/>
      <c r="J357" s="109"/>
      <c r="K357" s="115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</row>
    <row r="358" spans="1:26">
      <c r="A358" s="114"/>
      <c r="B358" s="109"/>
      <c r="C358" s="109"/>
      <c r="D358" s="109"/>
      <c r="E358" s="109"/>
      <c r="F358" s="109"/>
      <c r="G358" s="109"/>
      <c r="H358" s="109"/>
      <c r="I358" s="109"/>
      <c r="J358" s="109"/>
      <c r="K358" s="115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</row>
    <row r="359" spans="1:26">
      <c r="A359" s="114"/>
      <c r="B359" s="109"/>
      <c r="C359" s="109"/>
      <c r="D359" s="109"/>
      <c r="E359" s="109"/>
      <c r="F359" s="109"/>
      <c r="G359" s="109"/>
      <c r="H359" s="109"/>
      <c r="I359" s="109"/>
      <c r="J359" s="109"/>
      <c r="K359" s="115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</row>
    <row r="360" spans="1:26">
      <c r="A360" s="114"/>
      <c r="B360" s="109"/>
      <c r="C360" s="109"/>
      <c r="D360" s="109"/>
      <c r="E360" s="109"/>
      <c r="F360" s="109"/>
      <c r="G360" s="109"/>
      <c r="H360" s="109"/>
      <c r="I360" s="109"/>
      <c r="J360" s="109"/>
      <c r="K360" s="115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</row>
    <row r="361" spans="1:26">
      <c r="A361" s="114"/>
      <c r="B361" s="109"/>
      <c r="C361" s="109"/>
      <c r="D361" s="109"/>
      <c r="E361" s="109"/>
      <c r="F361" s="109"/>
      <c r="G361" s="109"/>
      <c r="H361" s="109"/>
      <c r="I361" s="109"/>
      <c r="J361" s="109"/>
      <c r="K361" s="115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</row>
    <row r="362" spans="1:26">
      <c r="A362" s="114"/>
      <c r="B362" s="109"/>
      <c r="C362" s="109"/>
      <c r="D362" s="109"/>
      <c r="E362" s="109"/>
      <c r="F362" s="109"/>
      <c r="G362" s="109"/>
      <c r="H362" s="109"/>
      <c r="I362" s="109"/>
      <c r="J362" s="109"/>
      <c r="K362" s="115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</row>
    <row r="363" spans="1:26">
      <c r="A363" s="114"/>
      <c r="B363" s="109"/>
      <c r="C363" s="109"/>
      <c r="D363" s="109"/>
      <c r="E363" s="109"/>
      <c r="F363" s="109"/>
      <c r="G363" s="109"/>
      <c r="H363" s="109"/>
      <c r="I363" s="109"/>
      <c r="J363" s="109"/>
      <c r="K363" s="115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</row>
    <row r="364" spans="1:26">
      <c r="A364" s="114"/>
      <c r="B364" s="109"/>
      <c r="C364" s="109"/>
      <c r="D364" s="109"/>
      <c r="E364" s="109"/>
      <c r="F364" s="109"/>
      <c r="G364" s="109"/>
      <c r="H364" s="109"/>
      <c r="I364" s="109"/>
      <c r="J364" s="109"/>
      <c r="K364" s="115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</row>
    <row r="365" spans="1:26">
      <c r="A365" s="114"/>
      <c r="B365" s="109"/>
      <c r="C365" s="109"/>
      <c r="D365" s="109"/>
      <c r="E365" s="109"/>
      <c r="F365" s="109"/>
      <c r="G365" s="109"/>
      <c r="H365" s="109"/>
      <c r="I365" s="109"/>
      <c r="J365" s="109"/>
      <c r="K365" s="115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</row>
    <row r="366" spans="1:26">
      <c r="A366" s="114"/>
      <c r="B366" s="109"/>
      <c r="C366" s="109"/>
      <c r="D366" s="109"/>
      <c r="E366" s="109"/>
      <c r="F366" s="109"/>
      <c r="G366" s="109"/>
      <c r="H366" s="109"/>
      <c r="I366" s="109"/>
      <c r="J366" s="109"/>
      <c r="K366" s="115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</row>
    <row r="367" spans="1:26">
      <c r="A367" s="114"/>
      <c r="B367" s="109"/>
      <c r="C367" s="109"/>
      <c r="D367" s="109"/>
      <c r="E367" s="109"/>
      <c r="F367" s="109"/>
      <c r="G367" s="109"/>
      <c r="H367" s="109"/>
      <c r="I367" s="109"/>
      <c r="J367" s="109"/>
      <c r="K367" s="115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</row>
    <row r="368" spans="1:26">
      <c r="A368" s="114"/>
      <c r="B368" s="109"/>
      <c r="C368" s="109"/>
      <c r="D368" s="109"/>
      <c r="E368" s="109"/>
      <c r="F368" s="109"/>
      <c r="G368" s="109"/>
      <c r="H368" s="109"/>
      <c r="I368" s="109"/>
      <c r="J368" s="109"/>
      <c r="K368" s="115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</row>
    <row r="369" spans="1:26">
      <c r="A369" s="114"/>
      <c r="B369" s="109"/>
      <c r="C369" s="109"/>
      <c r="D369" s="109"/>
      <c r="E369" s="109"/>
      <c r="F369" s="109"/>
      <c r="G369" s="109"/>
      <c r="H369" s="109"/>
      <c r="I369" s="109"/>
      <c r="J369" s="109"/>
      <c r="K369" s="115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</row>
    <row r="370" spans="1:26">
      <c r="A370" s="114"/>
      <c r="B370" s="109"/>
      <c r="C370" s="109"/>
      <c r="D370" s="109"/>
      <c r="E370" s="109"/>
      <c r="F370" s="109"/>
      <c r="G370" s="109"/>
      <c r="H370" s="109"/>
      <c r="I370" s="109"/>
      <c r="J370" s="109"/>
      <c r="K370" s="115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</row>
    <row r="371" spans="1:26">
      <c r="A371" s="114"/>
      <c r="B371" s="109"/>
      <c r="C371" s="109"/>
      <c r="D371" s="109"/>
      <c r="E371" s="109"/>
      <c r="F371" s="109"/>
      <c r="G371" s="109"/>
      <c r="H371" s="109"/>
      <c r="I371" s="109"/>
      <c r="J371" s="109"/>
      <c r="K371" s="115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</row>
    <row r="372" spans="1:26">
      <c r="A372" s="114"/>
      <c r="B372" s="109"/>
      <c r="C372" s="109"/>
      <c r="D372" s="109"/>
      <c r="E372" s="109"/>
      <c r="F372" s="109"/>
      <c r="G372" s="109"/>
      <c r="H372" s="109"/>
      <c r="I372" s="109"/>
      <c r="J372" s="109"/>
      <c r="K372" s="115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</row>
    <row r="373" spans="1:26">
      <c r="A373" s="114"/>
      <c r="B373" s="109"/>
      <c r="C373" s="109"/>
      <c r="D373" s="109"/>
      <c r="E373" s="109"/>
      <c r="F373" s="109"/>
      <c r="G373" s="109"/>
      <c r="H373" s="109"/>
      <c r="I373" s="109"/>
      <c r="J373" s="109"/>
      <c r="K373" s="115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</row>
    <row r="374" spans="1:26">
      <c r="A374" s="114"/>
      <c r="B374" s="109"/>
      <c r="C374" s="109"/>
      <c r="D374" s="109"/>
      <c r="E374" s="109"/>
      <c r="F374" s="109"/>
      <c r="G374" s="109"/>
      <c r="H374" s="109"/>
      <c r="I374" s="109"/>
      <c r="J374" s="109"/>
      <c r="K374" s="115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</row>
    <row r="375" spans="1:26">
      <c r="A375" s="114"/>
      <c r="B375" s="109"/>
      <c r="C375" s="109"/>
      <c r="D375" s="109"/>
      <c r="E375" s="109"/>
      <c r="F375" s="109"/>
      <c r="G375" s="109"/>
      <c r="H375" s="109"/>
      <c r="I375" s="109"/>
      <c r="J375" s="109"/>
      <c r="K375" s="115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</row>
    <row r="376" spans="1:26">
      <c r="A376" s="114"/>
      <c r="B376" s="109"/>
      <c r="C376" s="109"/>
      <c r="D376" s="109"/>
      <c r="E376" s="109"/>
      <c r="F376" s="109"/>
      <c r="G376" s="109"/>
      <c r="H376" s="109"/>
      <c r="I376" s="109"/>
      <c r="J376" s="109"/>
      <c r="K376" s="115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</row>
    <row r="377" spans="1:26">
      <c r="A377" s="114"/>
      <c r="B377" s="109"/>
      <c r="C377" s="109"/>
      <c r="D377" s="109"/>
      <c r="E377" s="109"/>
      <c r="F377" s="109"/>
      <c r="G377" s="109"/>
      <c r="H377" s="109"/>
      <c r="I377" s="109"/>
      <c r="J377" s="109"/>
      <c r="K377" s="115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</row>
    <row r="378" spans="1:26">
      <c r="A378" s="114"/>
      <c r="B378" s="109"/>
      <c r="C378" s="109"/>
      <c r="D378" s="109"/>
      <c r="E378" s="109"/>
      <c r="F378" s="109"/>
      <c r="G378" s="109"/>
      <c r="H378" s="109"/>
      <c r="I378" s="109"/>
      <c r="J378" s="109"/>
      <c r="K378" s="115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</row>
    <row r="379" spans="1:26">
      <c r="A379" s="114"/>
      <c r="B379" s="109"/>
      <c r="C379" s="109"/>
      <c r="D379" s="109"/>
      <c r="E379" s="109"/>
      <c r="F379" s="109"/>
      <c r="G379" s="109"/>
      <c r="H379" s="109"/>
      <c r="I379" s="109"/>
      <c r="J379" s="109"/>
      <c r="K379" s="115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</row>
    <row r="380" spans="1:26">
      <c r="A380" s="114"/>
      <c r="B380" s="109"/>
      <c r="C380" s="109"/>
      <c r="D380" s="109"/>
      <c r="E380" s="109"/>
      <c r="F380" s="109"/>
      <c r="G380" s="109"/>
      <c r="H380" s="109"/>
      <c r="I380" s="109"/>
      <c r="J380" s="109"/>
      <c r="K380" s="115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</row>
    <row r="381" spans="1:26">
      <c r="A381" s="114"/>
      <c r="B381" s="109"/>
      <c r="C381" s="109"/>
      <c r="D381" s="109"/>
      <c r="E381" s="109"/>
      <c r="F381" s="109"/>
      <c r="G381" s="109"/>
      <c r="H381" s="109"/>
      <c r="I381" s="109"/>
      <c r="J381" s="109"/>
      <c r="K381" s="115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</row>
    <row r="382" spans="1:26">
      <c r="A382" s="114"/>
      <c r="B382" s="109"/>
      <c r="C382" s="109"/>
      <c r="D382" s="109"/>
      <c r="E382" s="109"/>
      <c r="F382" s="109"/>
      <c r="G382" s="109"/>
      <c r="H382" s="109"/>
      <c r="I382" s="109"/>
      <c r="J382" s="109"/>
      <c r="K382" s="115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</row>
    <row r="383" spans="1:26">
      <c r="A383" s="114"/>
      <c r="B383" s="109"/>
      <c r="C383" s="109"/>
      <c r="D383" s="109"/>
      <c r="E383" s="109"/>
      <c r="F383" s="109"/>
      <c r="G383" s="109"/>
      <c r="H383" s="109"/>
      <c r="I383" s="109"/>
      <c r="J383" s="109"/>
      <c r="K383" s="115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</row>
    <row r="384" spans="1:26">
      <c r="A384" s="114"/>
      <c r="B384" s="109"/>
      <c r="C384" s="109"/>
      <c r="D384" s="109"/>
      <c r="E384" s="109"/>
      <c r="F384" s="109"/>
      <c r="G384" s="109"/>
      <c r="H384" s="109"/>
      <c r="I384" s="109"/>
      <c r="J384" s="109"/>
      <c r="K384" s="115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</row>
    <row r="385" spans="1:26">
      <c r="A385" s="114"/>
      <c r="B385" s="109"/>
      <c r="C385" s="109"/>
      <c r="D385" s="109"/>
      <c r="E385" s="109"/>
      <c r="F385" s="109"/>
      <c r="G385" s="109"/>
      <c r="H385" s="109"/>
      <c r="I385" s="109"/>
      <c r="J385" s="109"/>
      <c r="K385" s="115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</row>
    <row r="386" spans="1:26">
      <c r="A386" s="114"/>
      <c r="B386" s="109"/>
      <c r="C386" s="109"/>
      <c r="D386" s="109"/>
      <c r="E386" s="109"/>
      <c r="F386" s="109"/>
      <c r="G386" s="109"/>
      <c r="H386" s="109"/>
      <c r="I386" s="109"/>
      <c r="J386" s="109"/>
      <c r="K386" s="115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</row>
    <row r="387" spans="1:26">
      <c r="A387" s="114"/>
      <c r="B387" s="109"/>
      <c r="C387" s="109"/>
      <c r="D387" s="109"/>
      <c r="E387" s="109"/>
      <c r="F387" s="109"/>
      <c r="G387" s="109"/>
      <c r="H387" s="109"/>
      <c r="I387" s="109"/>
      <c r="J387" s="109"/>
      <c r="K387" s="115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</row>
    <row r="388" spans="1:26">
      <c r="A388" s="114"/>
      <c r="B388" s="109"/>
      <c r="C388" s="109"/>
      <c r="D388" s="109"/>
      <c r="E388" s="109"/>
      <c r="F388" s="109"/>
      <c r="G388" s="109"/>
      <c r="H388" s="109"/>
      <c r="I388" s="109"/>
      <c r="J388" s="109"/>
      <c r="K388" s="115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</row>
    <row r="389" spans="1:26">
      <c r="A389" s="114"/>
      <c r="B389" s="109"/>
      <c r="C389" s="109"/>
      <c r="D389" s="109"/>
      <c r="E389" s="109"/>
      <c r="F389" s="109"/>
      <c r="G389" s="109"/>
      <c r="H389" s="109"/>
      <c r="I389" s="109"/>
      <c r="J389" s="109"/>
      <c r="K389" s="115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</row>
    <row r="390" spans="1:26">
      <c r="A390" s="114"/>
      <c r="B390" s="109"/>
      <c r="C390" s="109"/>
      <c r="D390" s="109"/>
      <c r="E390" s="109"/>
      <c r="F390" s="109"/>
      <c r="G390" s="109"/>
      <c r="H390" s="109"/>
      <c r="I390" s="109"/>
      <c r="J390" s="109"/>
      <c r="K390" s="115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</row>
    <row r="391" spans="1:26">
      <c r="A391" s="114"/>
      <c r="B391" s="109"/>
      <c r="C391" s="109"/>
      <c r="D391" s="109"/>
      <c r="E391" s="109"/>
      <c r="F391" s="109"/>
      <c r="G391" s="109"/>
      <c r="H391" s="109"/>
      <c r="I391" s="109"/>
      <c r="J391" s="109"/>
      <c r="K391" s="115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</row>
    <row r="392" spans="1:26">
      <c r="A392" s="114"/>
      <c r="B392" s="109"/>
      <c r="C392" s="109"/>
      <c r="D392" s="109"/>
      <c r="E392" s="109"/>
      <c r="F392" s="109"/>
      <c r="G392" s="109"/>
      <c r="H392" s="109"/>
      <c r="I392" s="109"/>
      <c r="J392" s="109"/>
      <c r="K392" s="115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</row>
    <row r="393" spans="1:26">
      <c r="A393" s="114"/>
      <c r="B393" s="109"/>
      <c r="C393" s="109"/>
      <c r="D393" s="109"/>
      <c r="E393" s="109"/>
      <c r="F393" s="109"/>
      <c r="G393" s="109"/>
      <c r="H393" s="109"/>
      <c r="I393" s="109"/>
      <c r="J393" s="109"/>
      <c r="K393" s="115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</row>
    <row r="394" spans="1:26">
      <c r="A394" s="114"/>
      <c r="B394" s="109"/>
      <c r="C394" s="109"/>
      <c r="D394" s="109"/>
      <c r="E394" s="109"/>
      <c r="F394" s="109"/>
      <c r="G394" s="109"/>
      <c r="H394" s="109"/>
      <c r="I394" s="109"/>
      <c r="J394" s="109"/>
      <c r="K394" s="115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</row>
    <row r="395" spans="1:26">
      <c r="A395" s="114"/>
      <c r="B395" s="109"/>
      <c r="C395" s="109"/>
      <c r="D395" s="109"/>
      <c r="E395" s="109"/>
      <c r="F395" s="109"/>
      <c r="G395" s="109"/>
      <c r="H395" s="109"/>
      <c r="I395" s="109"/>
      <c r="J395" s="109"/>
      <c r="K395" s="115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</row>
    <row r="396" spans="1:26">
      <c r="A396" s="114"/>
      <c r="B396" s="109"/>
      <c r="C396" s="109"/>
      <c r="D396" s="109"/>
      <c r="E396" s="109"/>
      <c r="F396" s="109"/>
      <c r="G396" s="109"/>
      <c r="H396" s="109"/>
      <c r="I396" s="109"/>
      <c r="J396" s="109"/>
      <c r="K396" s="115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</row>
    <row r="397" spans="1:26">
      <c r="A397" s="114"/>
      <c r="B397" s="109"/>
      <c r="C397" s="109"/>
      <c r="D397" s="109"/>
      <c r="E397" s="109"/>
      <c r="F397" s="109"/>
      <c r="G397" s="109"/>
      <c r="H397" s="109"/>
      <c r="I397" s="109"/>
      <c r="J397" s="109"/>
      <c r="K397" s="115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</row>
    <row r="398" spans="1:26">
      <c r="A398" s="114"/>
      <c r="B398" s="109"/>
      <c r="C398" s="109"/>
      <c r="D398" s="109"/>
      <c r="E398" s="109"/>
      <c r="F398" s="109"/>
      <c r="G398" s="109"/>
      <c r="H398" s="109"/>
      <c r="I398" s="109"/>
      <c r="J398" s="109"/>
      <c r="K398" s="115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</row>
    <row r="399" spans="1:26">
      <c r="A399" s="114"/>
      <c r="B399" s="109"/>
      <c r="C399" s="109"/>
      <c r="D399" s="109"/>
      <c r="E399" s="109"/>
      <c r="F399" s="109"/>
      <c r="G399" s="109"/>
      <c r="H399" s="109"/>
      <c r="I399" s="109"/>
      <c r="J399" s="109"/>
      <c r="K399" s="115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</row>
    <row r="400" spans="1:26">
      <c r="A400" s="114"/>
      <c r="B400" s="109"/>
      <c r="C400" s="109"/>
      <c r="D400" s="109"/>
      <c r="E400" s="109"/>
      <c r="F400" s="109"/>
      <c r="G400" s="109"/>
      <c r="H400" s="109"/>
      <c r="I400" s="109"/>
      <c r="J400" s="109"/>
      <c r="K400" s="115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</row>
    <row r="401" spans="1:26">
      <c r="A401" s="114"/>
      <c r="B401" s="109"/>
      <c r="C401" s="109"/>
      <c r="D401" s="109"/>
      <c r="E401" s="109"/>
      <c r="F401" s="109"/>
      <c r="G401" s="109"/>
      <c r="H401" s="109"/>
      <c r="I401" s="109"/>
      <c r="J401" s="109"/>
      <c r="K401" s="115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</row>
    <row r="402" spans="1:26">
      <c r="A402" s="114"/>
      <c r="B402" s="109"/>
      <c r="C402" s="109"/>
      <c r="D402" s="109"/>
      <c r="E402" s="109"/>
      <c r="F402" s="109"/>
      <c r="G402" s="109"/>
      <c r="H402" s="109"/>
      <c r="I402" s="109"/>
      <c r="J402" s="109"/>
      <c r="K402" s="115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</row>
    <row r="403" spans="1:26">
      <c r="A403" s="114"/>
      <c r="B403" s="109"/>
      <c r="C403" s="109"/>
      <c r="D403" s="109"/>
      <c r="E403" s="109"/>
      <c r="F403" s="109"/>
      <c r="G403" s="109"/>
      <c r="H403" s="109"/>
      <c r="I403" s="109"/>
      <c r="J403" s="109"/>
      <c r="K403" s="115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</row>
    <row r="404" spans="1:26">
      <c r="A404" s="114"/>
      <c r="B404" s="109"/>
      <c r="C404" s="109"/>
      <c r="D404" s="109"/>
      <c r="E404" s="109"/>
      <c r="F404" s="109"/>
      <c r="G404" s="109"/>
      <c r="H404" s="109"/>
      <c r="I404" s="109"/>
      <c r="J404" s="109"/>
      <c r="K404" s="115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</row>
    <row r="405" spans="1:26">
      <c r="A405" s="114"/>
      <c r="B405" s="109"/>
      <c r="C405" s="109"/>
      <c r="D405" s="109"/>
      <c r="E405" s="109"/>
      <c r="F405" s="109"/>
      <c r="G405" s="109"/>
      <c r="H405" s="109"/>
      <c r="I405" s="109"/>
      <c r="J405" s="109"/>
      <c r="K405" s="115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</row>
    <row r="406" spans="1:26">
      <c r="A406" s="114"/>
      <c r="B406" s="109"/>
      <c r="C406" s="109"/>
      <c r="D406" s="109"/>
      <c r="E406" s="109"/>
      <c r="F406" s="109"/>
      <c r="G406" s="109"/>
      <c r="H406" s="109"/>
      <c r="I406" s="109"/>
      <c r="J406" s="109"/>
      <c r="K406" s="115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</row>
    <row r="407" spans="1:26">
      <c r="A407" s="114"/>
      <c r="B407" s="109"/>
      <c r="C407" s="109"/>
      <c r="D407" s="109"/>
      <c r="E407" s="109"/>
      <c r="F407" s="109"/>
      <c r="G407" s="109"/>
      <c r="H407" s="109"/>
      <c r="I407" s="109"/>
      <c r="J407" s="109"/>
      <c r="K407" s="115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</row>
    <row r="408" spans="1:26">
      <c r="A408" s="114"/>
      <c r="B408" s="109"/>
      <c r="C408" s="109"/>
      <c r="D408" s="109"/>
      <c r="E408" s="109"/>
      <c r="F408" s="109"/>
      <c r="G408" s="109"/>
      <c r="H408" s="109"/>
      <c r="I408" s="109"/>
      <c r="J408" s="109"/>
      <c r="K408" s="115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</row>
    <row r="409" spans="1:26">
      <c r="A409" s="114"/>
      <c r="B409" s="109"/>
      <c r="C409" s="109"/>
      <c r="D409" s="109"/>
      <c r="E409" s="109"/>
      <c r="F409" s="109"/>
      <c r="G409" s="109"/>
      <c r="H409" s="109"/>
      <c r="I409" s="109"/>
      <c r="J409" s="109"/>
      <c r="K409" s="115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</row>
    <row r="410" spans="1:26">
      <c r="A410" s="114"/>
      <c r="B410" s="109"/>
      <c r="C410" s="109"/>
      <c r="D410" s="109"/>
      <c r="E410" s="109"/>
      <c r="F410" s="109"/>
      <c r="G410" s="109"/>
      <c r="H410" s="109"/>
      <c r="I410" s="109"/>
      <c r="J410" s="109"/>
      <c r="K410" s="115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</row>
    <row r="411" spans="1:26">
      <c r="A411" s="114"/>
      <c r="B411" s="109"/>
      <c r="C411" s="109"/>
      <c r="D411" s="109"/>
      <c r="E411" s="109"/>
      <c r="F411" s="109"/>
      <c r="G411" s="109"/>
      <c r="H411" s="109"/>
      <c r="I411" s="109"/>
      <c r="J411" s="109"/>
      <c r="K411" s="115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</row>
    <row r="412" spans="1:26">
      <c r="A412" s="114"/>
      <c r="B412" s="109"/>
      <c r="C412" s="109"/>
      <c r="D412" s="109"/>
      <c r="E412" s="109"/>
      <c r="F412" s="109"/>
      <c r="G412" s="109"/>
      <c r="H412" s="109"/>
      <c r="I412" s="109"/>
      <c r="J412" s="109"/>
      <c r="K412" s="115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</row>
    <row r="413" spans="1:26">
      <c r="A413" s="114"/>
      <c r="B413" s="109"/>
      <c r="C413" s="109"/>
      <c r="D413" s="109"/>
      <c r="E413" s="109"/>
      <c r="F413" s="109"/>
      <c r="G413" s="109"/>
      <c r="H413" s="109"/>
      <c r="I413" s="109"/>
      <c r="J413" s="109"/>
      <c r="K413" s="115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</row>
    <row r="414" spans="1:26">
      <c r="A414" s="114"/>
      <c r="B414" s="109"/>
      <c r="C414" s="109"/>
      <c r="D414" s="109"/>
      <c r="E414" s="109"/>
      <c r="F414" s="109"/>
      <c r="G414" s="109"/>
      <c r="H414" s="109"/>
      <c r="I414" s="109"/>
      <c r="J414" s="109"/>
      <c r="K414" s="115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</row>
    <row r="415" spans="1:26">
      <c r="A415" s="114"/>
      <c r="B415" s="109"/>
      <c r="C415" s="109"/>
      <c r="D415" s="109"/>
      <c r="E415" s="109"/>
      <c r="F415" s="109"/>
      <c r="G415" s="109"/>
      <c r="H415" s="109"/>
      <c r="I415" s="109"/>
      <c r="J415" s="109"/>
      <c r="K415" s="115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</row>
    <row r="416" spans="1:26">
      <c r="A416" s="114"/>
      <c r="B416" s="109"/>
      <c r="C416" s="109"/>
      <c r="D416" s="109"/>
      <c r="E416" s="109"/>
      <c r="F416" s="109"/>
      <c r="G416" s="109"/>
      <c r="H416" s="109"/>
      <c r="I416" s="109"/>
      <c r="J416" s="109"/>
      <c r="K416" s="115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</row>
    <row r="417" spans="1:26">
      <c r="A417" s="114"/>
      <c r="B417" s="109"/>
      <c r="C417" s="109"/>
      <c r="D417" s="109"/>
      <c r="E417" s="109"/>
      <c r="F417" s="109"/>
      <c r="G417" s="109"/>
      <c r="H417" s="109"/>
      <c r="I417" s="109"/>
      <c r="J417" s="109"/>
      <c r="K417" s="115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</row>
    <row r="418" spans="1:26">
      <c r="A418" s="114"/>
      <c r="B418" s="109"/>
      <c r="C418" s="109"/>
      <c r="D418" s="109"/>
      <c r="E418" s="109"/>
      <c r="F418" s="109"/>
      <c r="G418" s="109"/>
      <c r="H418" s="109"/>
      <c r="I418" s="109"/>
      <c r="J418" s="109"/>
      <c r="K418" s="115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</row>
    <row r="419" spans="1:26">
      <c r="A419" s="114"/>
      <c r="B419" s="109"/>
      <c r="C419" s="109"/>
      <c r="D419" s="109"/>
      <c r="E419" s="109"/>
      <c r="F419" s="109"/>
      <c r="G419" s="109"/>
      <c r="H419" s="109"/>
      <c r="I419" s="109"/>
      <c r="J419" s="109"/>
      <c r="K419" s="115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</row>
    <row r="420" spans="1:26">
      <c r="A420" s="114"/>
      <c r="B420" s="109"/>
      <c r="C420" s="109"/>
      <c r="D420" s="109"/>
      <c r="E420" s="109"/>
      <c r="F420" s="109"/>
      <c r="G420" s="109"/>
      <c r="H420" s="109"/>
      <c r="I420" s="109"/>
      <c r="J420" s="109"/>
      <c r="K420" s="115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</row>
    <row r="421" spans="1:26">
      <c r="A421" s="114"/>
      <c r="B421" s="109"/>
      <c r="C421" s="109"/>
      <c r="D421" s="109"/>
      <c r="E421" s="109"/>
      <c r="F421" s="109"/>
      <c r="G421" s="109"/>
      <c r="H421" s="109"/>
      <c r="I421" s="109"/>
      <c r="J421" s="109"/>
      <c r="K421" s="115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</row>
    <row r="422" spans="1:26">
      <c r="A422" s="114"/>
      <c r="B422" s="109"/>
      <c r="C422" s="109"/>
      <c r="D422" s="109"/>
      <c r="E422" s="109"/>
      <c r="F422" s="109"/>
      <c r="G422" s="109"/>
      <c r="H422" s="109"/>
      <c r="I422" s="109"/>
      <c r="J422" s="109"/>
      <c r="K422" s="115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</row>
    <row r="423" spans="1:26">
      <c r="A423" s="114"/>
      <c r="B423" s="109"/>
      <c r="C423" s="109"/>
      <c r="D423" s="109"/>
      <c r="E423" s="109"/>
      <c r="F423" s="109"/>
      <c r="G423" s="109"/>
      <c r="H423" s="109"/>
      <c r="I423" s="109"/>
      <c r="J423" s="109"/>
      <c r="K423" s="115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</row>
    <row r="424" spans="1:26">
      <c r="A424" s="114"/>
      <c r="B424" s="109"/>
      <c r="C424" s="109"/>
      <c r="D424" s="109"/>
      <c r="E424" s="109"/>
      <c r="F424" s="109"/>
      <c r="G424" s="109"/>
      <c r="H424" s="109"/>
      <c r="I424" s="109"/>
      <c r="J424" s="109"/>
      <c r="K424" s="115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</row>
    <row r="425" spans="1:26">
      <c r="A425" s="114"/>
      <c r="B425" s="109"/>
      <c r="C425" s="109"/>
      <c r="D425" s="109"/>
      <c r="E425" s="109"/>
      <c r="F425" s="109"/>
      <c r="G425" s="109"/>
      <c r="H425" s="109"/>
      <c r="I425" s="109"/>
      <c r="J425" s="109"/>
      <c r="K425" s="115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</row>
    <row r="426" spans="1:26">
      <c r="A426" s="114"/>
      <c r="B426" s="109"/>
      <c r="C426" s="109"/>
      <c r="D426" s="109"/>
      <c r="E426" s="109"/>
      <c r="F426" s="109"/>
      <c r="G426" s="109"/>
      <c r="H426" s="109"/>
      <c r="I426" s="109"/>
      <c r="J426" s="109"/>
      <c r="K426" s="115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</row>
    <row r="427" spans="1:26">
      <c r="A427" s="114"/>
      <c r="B427" s="109"/>
      <c r="C427" s="109"/>
      <c r="D427" s="109"/>
      <c r="E427" s="109"/>
      <c r="F427" s="109"/>
      <c r="G427" s="109"/>
      <c r="H427" s="109"/>
      <c r="I427" s="109"/>
      <c r="J427" s="109"/>
      <c r="K427" s="115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</row>
    <row r="428" spans="1:26">
      <c r="A428" s="114"/>
      <c r="B428" s="109"/>
      <c r="C428" s="109"/>
      <c r="D428" s="109"/>
      <c r="E428" s="109"/>
      <c r="F428" s="109"/>
      <c r="G428" s="109"/>
      <c r="H428" s="109"/>
      <c r="I428" s="109"/>
      <c r="J428" s="109"/>
      <c r="K428" s="115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</row>
    <row r="429" spans="1:26">
      <c r="A429" s="114"/>
      <c r="B429" s="109"/>
      <c r="C429" s="109"/>
      <c r="D429" s="109"/>
      <c r="E429" s="109"/>
      <c r="F429" s="109"/>
      <c r="G429" s="109"/>
      <c r="H429" s="109"/>
      <c r="I429" s="109"/>
      <c r="J429" s="109"/>
      <c r="K429" s="115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</row>
    <row r="430" spans="1:26">
      <c r="A430" s="114"/>
      <c r="B430" s="109"/>
      <c r="C430" s="109"/>
      <c r="D430" s="109"/>
      <c r="E430" s="109"/>
      <c r="F430" s="109"/>
      <c r="G430" s="109"/>
      <c r="H430" s="109"/>
      <c r="I430" s="109"/>
      <c r="J430" s="109"/>
      <c r="K430" s="115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</row>
    <row r="431" spans="1:26">
      <c r="A431" s="114"/>
      <c r="B431" s="109"/>
      <c r="C431" s="109"/>
      <c r="D431" s="109"/>
      <c r="E431" s="109"/>
      <c r="F431" s="109"/>
      <c r="G431" s="109"/>
      <c r="H431" s="109"/>
      <c r="I431" s="109"/>
      <c r="J431" s="109"/>
      <c r="K431" s="115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</row>
    <row r="432" spans="1:26">
      <c r="A432" s="114"/>
      <c r="B432" s="109"/>
      <c r="C432" s="109"/>
      <c r="D432" s="109"/>
      <c r="E432" s="109"/>
      <c r="F432" s="109"/>
      <c r="G432" s="109"/>
      <c r="H432" s="109"/>
      <c r="I432" s="109"/>
      <c r="J432" s="109"/>
      <c r="K432" s="115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</row>
    <row r="433" spans="1:26">
      <c r="A433" s="114"/>
      <c r="B433" s="109"/>
      <c r="C433" s="109"/>
      <c r="D433" s="109"/>
      <c r="E433" s="109"/>
      <c r="F433" s="109"/>
      <c r="G433" s="109"/>
      <c r="H433" s="109"/>
      <c r="I433" s="109"/>
      <c r="J433" s="109"/>
      <c r="K433" s="115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</row>
    <row r="434" spans="1:26">
      <c r="A434" s="114"/>
      <c r="B434" s="109"/>
      <c r="C434" s="109"/>
      <c r="D434" s="109"/>
      <c r="E434" s="109"/>
      <c r="F434" s="109"/>
      <c r="G434" s="109"/>
      <c r="H434" s="109"/>
      <c r="I434" s="109"/>
      <c r="J434" s="109"/>
      <c r="K434" s="115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</row>
    <row r="435" spans="1:26">
      <c r="A435" s="114"/>
      <c r="B435" s="109"/>
      <c r="C435" s="109"/>
      <c r="D435" s="109"/>
      <c r="E435" s="109"/>
      <c r="F435" s="109"/>
      <c r="G435" s="109"/>
      <c r="H435" s="109"/>
      <c r="I435" s="109"/>
      <c r="J435" s="109"/>
      <c r="K435" s="115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</row>
    <row r="436" spans="1:26">
      <c r="A436" s="114"/>
      <c r="B436" s="109"/>
      <c r="C436" s="109"/>
      <c r="D436" s="109"/>
      <c r="E436" s="109"/>
      <c r="F436" s="109"/>
      <c r="G436" s="109"/>
      <c r="H436" s="109"/>
      <c r="I436" s="109"/>
      <c r="J436" s="109"/>
      <c r="K436" s="115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>
      <c r="A437" s="114"/>
      <c r="B437" s="109"/>
      <c r="C437" s="109"/>
      <c r="D437" s="109"/>
      <c r="E437" s="109"/>
      <c r="F437" s="109"/>
      <c r="G437" s="109"/>
      <c r="H437" s="109"/>
      <c r="I437" s="109"/>
      <c r="J437" s="109"/>
      <c r="K437" s="115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</row>
    <row r="438" spans="1:26">
      <c r="A438" s="114"/>
      <c r="B438" s="109"/>
      <c r="C438" s="109"/>
      <c r="D438" s="109"/>
      <c r="E438" s="109"/>
      <c r="F438" s="109"/>
      <c r="G438" s="109"/>
      <c r="H438" s="109"/>
      <c r="I438" s="109"/>
      <c r="J438" s="109"/>
      <c r="K438" s="115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</row>
    <row r="439" spans="1:26">
      <c r="A439" s="114"/>
      <c r="B439" s="109"/>
      <c r="C439" s="109"/>
      <c r="D439" s="109"/>
      <c r="E439" s="109"/>
      <c r="F439" s="109"/>
      <c r="G439" s="109"/>
      <c r="H439" s="109"/>
      <c r="I439" s="109"/>
      <c r="J439" s="109"/>
      <c r="K439" s="115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</row>
    <row r="440" spans="1:26">
      <c r="A440" s="114"/>
      <c r="B440" s="109"/>
      <c r="C440" s="109"/>
      <c r="D440" s="109"/>
      <c r="E440" s="109"/>
      <c r="F440" s="109"/>
      <c r="G440" s="109"/>
      <c r="H440" s="109"/>
      <c r="I440" s="109"/>
      <c r="J440" s="109"/>
      <c r="K440" s="115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</row>
    <row r="441" spans="1:26">
      <c r="A441" s="114"/>
      <c r="B441" s="109"/>
      <c r="C441" s="109"/>
      <c r="D441" s="109"/>
      <c r="E441" s="109"/>
      <c r="F441" s="109"/>
      <c r="G441" s="109"/>
      <c r="H441" s="109"/>
      <c r="I441" s="109"/>
      <c r="J441" s="109"/>
      <c r="K441" s="115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</row>
    <row r="442" spans="1:26">
      <c r="A442" s="114"/>
      <c r="B442" s="109"/>
      <c r="C442" s="109"/>
      <c r="D442" s="109"/>
      <c r="E442" s="109"/>
      <c r="F442" s="109"/>
      <c r="G442" s="109"/>
      <c r="H442" s="109"/>
      <c r="I442" s="109"/>
      <c r="J442" s="109"/>
      <c r="K442" s="115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</row>
    <row r="443" spans="1:26">
      <c r="A443" s="114"/>
      <c r="B443" s="109"/>
      <c r="C443" s="109"/>
      <c r="D443" s="109"/>
      <c r="E443" s="109"/>
      <c r="F443" s="109"/>
      <c r="G443" s="109"/>
      <c r="H443" s="109"/>
      <c r="I443" s="109"/>
      <c r="J443" s="109"/>
      <c r="K443" s="115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</row>
    <row r="444" spans="1:26">
      <c r="A444" s="114"/>
      <c r="B444" s="109"/>
      <c r="C444" s="109"/>
      <c r="D444" s="109"/>
      <c r="E444" s="109"/>
      <c r="F444" s="109"/>
      <c r="G444" s="109"/>
      <c r="H444" s="109"/>
      <c r="I444" s="109"/>
      <c r="J444" s="109"/>
      <c r="K444" s="115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</row>
    <row r="445" spans="1:26">
      <c r="A445" s="114"/>
      <c r="B445" s="109"/>
      <c r="C445" s="109"/>
      <c r="D445" s="109"/>
      <c r="E445" s="109"/>
      <c r="F445" s="109"/>
      <c r="G445" s="109"/>
      <c r="H445" s="109"/>
      <c r="I445" s="109"/>
      <c r="J445" s="109"/>
      <c r="K445" s="115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</row>
    <row r="446" spans="1:26">
      <c r="A446" s="114"/>
      <c r="B446" s="109"/>
      <c r="C446" s="109"/>
      <c r="D446" s="109"/>
      <c r="E446" s="109"/>
      <c r="F446" s="109"/>
      <c r="G446" s="109"/>
      <c r="H446" s="109"/>
      <c r="I446" s="109"/>
      <c r="J446" s="109"/>
      <c r="K446" s="115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</row>
    <row r="447" spans="1:26">
      <c r="A447" s="114"/>
      <c r="B447" s="109"/>
      <c r="C447" s="109"/>
      <c r="D447" s="109"/>
      <c r="E447" s="109"/>
      <c r="F447" s="109"/>
      <c r="G447" s="109"/>
      <c r="H447" s="109"/>
      <c r="I447" s="109"/>
      <c r="J447" s="109"/>
      <c r="K447" s="115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</row>
    <row r="448" spans="1:26">
      <c r="A448" s="114"/>
      <c r="B448" s="109"/>
      <c r="C448" s="109"/>
      <c r="D448" s="109"/>
      <c r="E448" s="109"/>
      <c r="F448" s="109"/>
      <c r="G448" s="109"/>
      <c r="H448" s="109"/>
      <c r="I448" s="109"/>
      <c r="J448" s="109"/>
      <c r="K448" s="115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</row>
    <row r="449" spans="1:26">
      <c r="A449" s="114"/>
      <c r="B449" s="109"/>
      <c r="C449" s="109"/>
      <c r="D449" s="109"/>
      <c r="E449" s="109"/>
      <c r="F449" s="109"/>
      <c r="G449" s="109"/>
      <c r="H449" s="109"/>
      <c r="I449" s="109"/>
      <c r="J449" s="109"/>
      <c r="K449" s="115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</row>
    <row r="450" spans="1:26">
      <c r="A450" s="114"/>
      <c r="B450" s="109"/>
      <c r="C450" s="109"/>
      <c r="D450" s="109"/>
      <c r="E450" s="109"/>
      <c r="F450" s="109"/>
      <c r="G450" s="109"/>
      <c r="H450" s="109"/>
      <c r="I450" s="109"/>
      <c r="J450" s="109"/>
      <c r="K450" s="115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</row>
    <row r="451" spans="1:26">
      <c r="A451" s="114"/>
      <c r="B451" s="109"/>
      <c r="C451" s="109"/>
      <c r="D451" s="109"/>
      <c r="E451" s="109"/>
      <c r="F451" s="109"/>
      <c r="G451" s="109"/>
      <c r="H451" s="109"/>
      <c r="I451" s="109"/>
      <c r="J451" s="109"/>
      <c r="K451" s="115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</row>
    <row r="452" spans="1:26">
      <c r="A452" s="114"/>
      <c r="B452" s="109"/>
      <c r="C452" s="109"/>
      <c r="D452" s="109"/>
      <c r="E452" s="109"/>
      <c r="F452" s="109"/>
      <c r="G452" s="109"/>
      <c r="H452" s="109"/>
      <c r="I452" s="109"/>
      <c r="J452" s="109"/>
      <c r="K452" s="115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</row>
    <row r="453" spans="1:26">
      <c r="A453" s="114"/>
      <c r="B453" s="109"/>
      <c r="C453" s="109"/>
      <c r="D453" s="109"/>
      <c r="E453" s="109"/>
      <c r="F453" s="109"/>
      <c r="G453" s="109"/>
      <c r="H453" s="109"/>
      <c r="I453" s="109"/>
      <c r="J453" s="109"/>
      <c r="K453" s="115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</row>
    <row r="454" spans="1:26">
      <c r="A454" s="114"/>
      <c r="B454" s="109"/>
      <c r="C454" s="109"/>
      <c r="D454" s="109"/>
      <c r="E454" s="109"/>
      <c r="F454" s="109"/>
      <c r="G454" s="109"/>
      <c r="H454" s="109"/>
      <c r="I454" s="109"/>
      <c r="J454" s="109"/>
      <c r="K454" s="115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</row>
    <row r="455" spans="1:26">
      <c r="A455" s="114"/>
      <c r="B455" s="109"/>
      <c r="C455" s="109"/>
      <c r="D455" s="109"/>
      <c r="E455" s="109"/>
      <c r="F455" s="109"/>
      <c r="G455" s="109"/>
      <c r="H455" s="109"/>
      <c r="I455" s="109"/>
      <c r="J455" s="109"/>
      <c r="K455" s="115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</row>
    <row r="456" spans="1:26">
      <c r="A456" s="114"/>
      <c r="B456" s="109"/>
      <c r="C456" s="109"/>
      <c r="D456" s="109"/>
      <c r="E456" s="109"/>
      <c r="F456" s="109"/>
      <c r="G456" s="109"/>
      <c r="H456" s="109"/>
      <c r="I456" s="109"/>
      <c r="J456" s="109"/>
      <c r="K456" s="115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</row>
    <row r="457" spans="1:26">
      <c r="A457" s="114"/>
      <c r="B457" s="109"/>
      <c r="C457" s="109"/>
      <c r="D457" s="109"/>
      <c r="E457" s="109"/>
      <c r="F457" s="109"/>
      <c r="G457" s="109"/>
      <c r="H457" s="109"/>
      <c r="I457" s="109"/>
      <c r="J457" s="109"/>
      <c r="K457" s="115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</row>
    <row r="458" spans="1:26">
      <c r="A458" s="114"/>
      <c r="B458" s="109"/>
      <c r="C458" s="109"/>
      <c r="D458" s="109"/>
      <c r="E458" s="109"/>
      <c r="F458" s="109"/>
      <c r="G458" s="109"/>
      <c r="H458" s="109"/>
      <c r="I458" s="109"/>
      <c r="J458" s="109"/>
      <c r="K458" s="115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</row>
    <row r="459" spans="1:26">
      <c r="A459" s="114"/>
      <c r="B459" s="109"/>
      <c r="C459" s="109"/>
      <c r="D459" s="109"/>
      <c r="E459" s="109"/>
      <c r="F459" s="109"/>
      <c r="G459" s="109"/>
      <c r="H459" s="109"/>
      <c r="I459" s="109"/>
      <c r="J459" s="109"/>
      <c r="K459" s="115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</row>
    <row r="460" spans="1:26">
      <c r="A460" s="114"/>
      <c r="B460" s="109"/>
      <c r="C460" s="109"/>
      <c r="D460" s="109"/>
      <c r="E460" s="109"/>
      <c r="F460" s="109"/>
      <c r="G460" s="109"/>
      <c r="H460" s="109"/>
      <c r="I460" s="109"/>
      <c r="J460" s="109"/>
      <c r="K460" s="115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</row>
    <row r="461" spans="1:26">
      <c r="A461" s="114"/>
      <c r="B461" s="109"/>
      <c r="C461" s="109"/>
      <c r="D461" s="109"/>
      <c r="E461" s="109"/>
      <c r="F461" s="109"/>
      <c r="G461" s="109"/>
      <c r="H461" s="109"/>
      <c r="I461" s="109"/>
      <c r="J461" s="109"/>
      <c r="K461" s="115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</row>
    <row r="462" spans="1:26">
      <c r="A462" s="114"/>
      <c r="B462" s="109"/>
      <c r="C462" s="109"/>
      <c r="D462" s="109"/>
      <c r="E462" s="109"/>
      <c r="F462" s="109"/>
      <c r="G462" s="109"/>
      <c r="H462" s="109"/>
      <c r="I462" s="109"/>
      <c r="J462" s="109"/>
      <c r="K462" s="115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</row>
    <row r="463" spans="1:26">
      <c r="A463" s="114"/>
      <c r="B463" s="109"/>
      <c r="C463" s="109"/>
      <c r="D463" s="109"/>
      <c r="E463" s="109"/>
      <c r="F463" s="109"/>
      <c r="G463" s="109"/>
      <c r="H463" s="109"/>
      <c r="I463" s="109"/>
      <c r="J463" s="109"/>
      <c r="K463" s="115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</row>
    <row r="464" spans="1:26">
      <c r="A464" s="114"/>
      <c r="B464" s="109"/>
      <c r="C464" s="109"/>
      <c r="D464" s="109"/>
      <c r="E464" s="109"/>
      <c r="F464" s="109"/>
      <c r="G464" s="109"/>
      <c r="H464" s="109"/>
      <c r="I464" s="109"/>
      <c r="J464" s="109"/>
      <c r="K464" s="115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</row>
    <row r="465" spans="1:26">
      <c r="A465" s="114"/>
      <c r="B465" s="109"/>
      <c r="C465" s="109"/>
      <c r="D465" s="109"/>
      <c r="E465" s="109"/>
      <c r="F465" s="109"/>
      <c r="G465" s="109"/>
      <c r="H465" s="109"/>
      <c r="I465" s="109"/>
      <c r="J465" s="109"/>
      <c r="K465" s="115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</row>
    <row r="466" spans="1:26">
      <c r="A466" s="114"/>
      <c r="B466" s="109"/>
      <c r="C466" s="109"/>
      <c r="D466" s="109"/>
      <c r="E466" s="109"/>
      <c r="F466" s="109"/>
      <c r="G466" s="109"/>
      <c r="H466" s="109"/>
      <c r="I466" s="109"/>
      <c r="J466" s="109"/>
      <c r="K466" s="115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</row>
    <row r="467" spans="1:26">
      <c r="A467" s="114"/>
      <c r="B467" s="109"/>
      <c r="C467" s="109"/>
      <c r="D467" s="109"/>
      <c r="E467" s="109"/>
      <c r="F467" s="109"/>
      <c r="G467" s="109"/>
      <c r="H467" s="109"/>
      <c r="I467" s="109"/>
      <c r="J467" s="109"/>
      <c r="K467" s="115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</row>
    <row r="468" spans="1:26">
      <c r="A468" s="114"/>
      <c r="B468" s="109"/>
      <c r="C468" s="109"/>
      <c r="D468" s="109"/>
      <c r="E468" s="109"/>
      <c r="F468" s="109"/>
      <c r="G468" s="109"/>
      <c r="H468" s="109"/>
      <c r="I468" s="109"/>
      <c r="J468" s="109"/>
      <c r="K468" s="115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</row>
    <row r="469" spans="1:26">
      <c r="A469" s="114"/>
      <c r="B469" s="109"/>
      <c r="C469" s="109"/>
      <c r="D469" s="109"/>
      <c r="E469" s="109"/>
      <c r="F469" s="109"/>
      <c r="G469" s="109"/>
      <c r="H469" s="109"/>
      <c r="I469" s="109"/>
      <c r="J469" s="109"/>
      <c r="K469" s="115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</row>
    <row r="470" spans="1:26">
      <c r="A470" s="114"/>
      <c r="B470" s="109"/>
      <c r="C470" s="109"/>
      <c r="D470" s="109"/>
      <c r="E470" s="109"/>
      <c r="F470" s="109"/>
      <c r="G470" s="109"/>
      <c r="H470" s="109"/>
      <c r="I470" s="109"/>
      <c r="J470" s="109"/>
      <c r="K470" s="115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</row>
    <row r="471" spans="1:26">
      <c r="A471" s="114"/>
      <c r="B471" s="109"/>
      <c r="C471" s="109"/>
      <c r="D471" s="109"/>
      <c r="E471" s="109"/>
      <c r="F471" s="109"/>
      <c r="G471" s="109"/>
      <c r="H471" s="109"/>
      <c r="I471" s="109"/>
      <c r="J471" s="109"/>
      <c r="K471" s="115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</row>
    <row r="472" spans="1:26">
      <c r="A472" s="114"/>
      <c r="B472" s="109"/>
      <c r="C472" s="109"/>
      <c r="D472" s="109"/>
      <c r="E472" s="109"/>
      <c r="F472" s="109"/>
      <c r="G472" s="109"/>
      <c r="H472" s="109"/>
      <c r="I472" s="109"/>
      <c r="J472" s="109"/>
      <c r="K472" s="115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</row>
    <row r="473" spans="1:26">
      <c r="A473" s="114"/>
      <c r="B473" s="109"/>
      <c r="C473" s="109"/>
      <c r="D473" s="109"/>
      <c r="E473" s="109"/>
      <c r="F473" s="109"/>
      <c r="G473" s="109"/>
      <c r="H473" s="109"/>
      <c r="I473" s="109"/>
      <c r="J473" s="109"/>
      <c r="K473" s="115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</row>
    <row r="474" spans="1:26">
      <c r="A474" s="114"/>
      <c r="B474" s="109"/>
      <c r="C474" s="109"/>
      <c r="D474" s="109"/>
      <c r="E474" s="109"/>
      <c r="F474" s="109"/>
      <c r="G474" s="109"/>
      <c r="H474" s="109"/>
      <c r="I474" s="109"/>
      <c r="J474" s="109"/>
      <c r="K474" s="115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</row>
    <row r="475" spans="1:26">
      <c r="A475" s="114"/>
      <c r="B475" s="109"/>
      <c r="C475" s="109"/>
      <c r="D475" s="109"/>
      <c r="E475" s="109"/>
      <c r="F475" s="109"/>
      <c r="G475" s="109"/>
      <c r="H475" s="109"/>
      <c r="I475" s="109"/>
      <c r="J475" s="109"/>
      <c r="K475" s="115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</row>
    <row r="476" spans="1:26">
      <c r="A476" s="114"/>
      <c r="B476" s="109"/>
      <c r="C476" s="109"/>
      <c r="D476" s="109"/>
      <c r="E476" s="109"/>
      <c r="F476" s="109"/>
      <c r="G476" s="109"/>
      <c r="H476" s="109"/>
      <c r="I476" s="109"/>
      <c r="J476" s="109"/>
      <c r="K476" s="115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</row>
    <row r="477" spans="1:26">
      <c r="A477" s="114"/>
      <c r="B477" s="109"/>
      <c r="C477" s="109"/>
      <c r="D477" s="109"/>
      <c r="E477" s="109"/>
      <c r="F477" s="109"/>
      <c r="G477" s="109"/>
      <c r="H477" s="109"/>
      <c r="I477" s="109"/>
      <c r="J477" s="109"/>
      <c r="K477" s="115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</row>
    <row r="478" spans="1:26">
      <c r="A478" s="114"/>
      <c r="B478" s="109"/>
      <c r="C478" s="109"/>
      <c r="D478" s="109"/>
      <c r="E478" s="109"/>
      <c r="F478" s="109"/>
      <c r="G478" s="109"/>
      <c r="H478" s="109"/>
      <c r="I478" s="109"/>
      <c r="J478" s="109"/>
      <c r="K478" s="115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</row>
    <row r="479" spans="1:26">
      <c r="A479" s="114"/>
      <c r="B479" s="109"/>
      <c r="C479" s="109"/>
      <c r="D479" s="109"/>
      <c r="E479" s="109"/>
      <c r="F479" s="109"/>
      <c r="G479" s="109"/>
      <c r="H479" s="109"/>
      <c r="I479" s="109"/>
      <c r="J479" s="109"/>
      <c r="K479" s="115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</row>
    <row r="480" spans="1:26">
      <c r="A480" s="114"/>
      <c r="B480" s="109"/>
      <c r="C480" s="109"/>
      <c r="D480" s="109"/>
      <c r="E480" s="109"/>
      <c r="F480" s="109"/>
      <c r="G480" s="109"/>
      <c r="H480" s="109"/>
      <c r="I480" s="109"/>
      <c r="J480" s="109"/>
      <c r="K480" s="115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</row>
    <row r="481" spans="1:26">
      <c r="A481" s="114"/>
      <c r="B481" s="109"/>
      <c r="C481" s="109"/>
      <c r="D481" s="109"/>
      <c r="E481" s="109"/>
      <c r="F481" s="109"/>
      <c r="G481" s="109"/>
      <c r="H481" s="109"/>
      <c r="I481" s="109"/>
      <c r="J481" s="109"/>
      <c r="K481" s="115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</row>
    <row r="482" spans="1:26">
      <c r="A482" s="114"/>
      <c r="B482" s="109"/>
      <c r="C482" s="109"/>
      <c r="D482" s="109"/>
      <c r="E482" s="109"/>
      <c r="F482" s="109"/>
      <c r="G482" s="109"/>
      <c r="H482" s="109"/>
      <c r="I482" s="109"/>
      <c r="J482" s="109"/>
      <c r="K482" s="115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</row>
    <row r="483" spans="1:26">
      <c r="A483" s="114"/>
      <c r="B483" s="109"/>
      <c r="C483" s="109"/>
      <c r="D483" s="109"/>
      <c r="E483" s="109"/>
      <c r="F483" s="109"/>
      <c r="G483" s="109"/>
      <c r="H483" s="109"/>
      <c r="I483" s="109"/>
      <c r="J483" s="109"/>
      <c r="K483" s="115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</row>
    <row r="484" spans="1:26">
      <c r="A484" s="114"/>
      <c r="B484" s="109"/>
      <c r="C484" s="109"/>
      <c r="D484" s="109"/>
      <c r="E484" s="109"/>
      <c r="F484" s="109"/>
      <c r="G484" s="109"/>
      <c r="H484" s="109"/>
      <c r="I484" s="109"/>
      <c r="J484" s="109"/>
      <c r="K484" s="115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</row>
    <row r="485" spans="1:26">
      <c r="A485" s="114"/>
      <c r="B485" s="109"/>
      <c r="C485" s="109"/>
      <c r="D485" s="109"/>
      <c r="E485" s="109"/>
      <c r="F485" s="109"/>
      <c r="G485" s="109"/>
      <c r="H485" s="109"/>
      <c r="I485" s="109"/>
      <c r="J485" s="109"/>
      <c r="K485" s="115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</row>
    <row r="486" spans="1:26">
      <c r="A486" s="114"/>
      <c r="B486" s="109"/>
      <c r="C486" s="109"/>
      <c r="D486" s="109"/>
      <c r="E486" s="109"/>
      <c r="F486" s="109"/>
      <c r="G486" s="109"/>
      <c r="H486" s="109"/>
      <c r="I486" s="109"/>
      <c r="J486" s="109"/>
      <c r="K486" s="115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</row>
    <row r="487" spans="1:26">
      <c r="A487" s="114"/>
      <c r="B487" s="109"/>
      <c r="C487" s="109"/>
      <c r="D487" s="109"/>
      <c r="E487" s="109"/>
      <c r="F487" s="109"/>
      <c r="G487" s="109"/>
      <c r="H487" s="109"/>
      <c r="I487" s="109"/>
      <c r="J487" s="109"/>
      <c r="K487" s="115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</row>
    <row r="488" spans="1:26">
      <c r="A488" s="114"/>
      <c r="B488" s="109"/>
      <c r="C488" s="109"/>
      <c r="D488" s="109"/>
      <c r="E488" s="109"/>
      <c r="F488" s="109"/>
      <c r="G488" s="109"/>
      <c r="H488" s="109"/>
      <c r="I488" s="109"/>
      <c r="J488" s="109"/>
      <c r="K488" s="115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</row>
    <row r="489" spans="1:26">
      <c r="A489" s="114"/>
      <c r="B489" s="109"/>
      <c r="C489" s="109"/>
      <c r="D489" s="109"/>
      <c r="E489" s="109"/>
      <c r="F489" s="109"/>
      <c r="G489" s="109"/>
      <c r="H489" s="109"/>
      <c r="I489" s="109"/>
      <c r="J489" s="109"/>
      <c r="K489" s="115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</row>
    <row r="490" spans="1:26">
      <c r="A490" s="114"/>
      <c r="B490" s="109"/>
      <c r="C490" s="109"/>
      <c r="D490" s="109"/>
      <c r="E490" s="109"/>
      <c r="F490" s="109"/>
      <c r="G490" s="109"/>
      <c r="H490" s="109"/>
      <c r="I490" s="109"/>
      <c r="J490" s="109"/>
      <c r="K490" s="115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</row>
    <row r="491" spans="1:26">
      <c r="A491" s="114"/>
      <c r="B491" s="109"/>
      <c r="C491" s="109"/>
      <c r="D491" s="109"/>
      <c r="E491" s="109"/>
      <c r="F491" s="109"/>
      <c r="G491" s="109"/>
      <c r="H491" s="109"/>
      <c r="I491" s="109"/>
      <c r="J491" s="109"/>
      <c r="K491" s="115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</row>
    <row r="492" spans="1:26">
      <c r="A492" s="114"/>
      <c r="B492" s="109"/>
      <c r="C492" s="109"/>
      <c r="D492" s="109"/>
      <c r="E492" s="109"/>
      <c r="F492" s="109"/>
      <c r="G492" s="109"/>
      <c r="H492" s="109"/>
      <c r="I492" s="109"/>
      <c r="J492" s="109"/>
      <c r="K492" s="115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</row>
    <row r="493" spans="1:26">
      <c r="A493" s="114"/>
      <c r="B493" s="109"/>
      <c r="C493" s="109"/>
      <c r="D493" s="109"/>
      <c r="E493" s="109"/>
      <c r="F493" s="109"/>
      <c r="G493" s="109"/>
      <c r="H493" s="109"/>
      <c r="I493" s="109"/>
      <c r="J493" s="109"/>
      <c r="K493" s="115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</row>
    <row r="494" spans="1:26">
      <c r="A494" s="114"/>
      <c r="B494" s="109"/>
      <c r="C494" s="109"/>
      <c r="D494" s="109"/>
      <c r="E494" s="109"/>
      <c r="F494" s="109"/>
      <c r="G494" s="109"/>
      <c r="H494" s="109"/>
      <c r="I494" s="109"/>
      <c r="J494" s="109"/>
      <c r="K494" s="115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</row>
    <row r="495" spans="1:26">
      <c r="A495" s="114"/>
      <c r="B495" s="109"/>
      <c r="C495" s="109"/>
      <c r="D495" s="109"/>
      <c r="E495" s="109"/>
      <c r="F495" s="109"/>
      <c r="G495" s="109"/>
      <c r="H495" s="109"/>
      <c r="I495" s="109"/>
      <c r="J495" s="109"/>
      <c r="K495" s="115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</row>
    <row r="496" spans="1:26">
      <c r="A496" s="114"/>
      <c r="B496" s="109"/>
      <c r="C496" s="109"/>
      <c r="D496" s="109"/>
      <c r="E496" s="109"/>
      <c r="F496" s="109"/>
      <c r="G496" s="109"/>
      <c r="H496" s="109"/>
      <c r="I496" s="109"/>
      <c r="J496" s="109"/>
      <c r="K496" s="115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</row>
    <row r="497" spans="1:26">
      <c r="A497" s="114"/>
      <c r="B497" s="109"/>
      <c r="C497" s="109"/>
      <c r="D497" s="109"/>
      <c r="E497" s="109"/>
      <c r="F497" s="109"/>
      <c r="G497" s="109"/>
      <c r="H497" s="109"/>
      <c r="I497" s="109"/>
      <c r="J497" s="109"/>
      <c r="K497" s="115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</row>
    <row r="498" spans="1:26">
      <c r="A498" s="114"/>
      <c r="B498" s="109"/>
      <c r="C498" s="109"/>
      <c r="D498" s="109"/>
      <c r="E498" s="109"/>
      <c r="F498" s="109"/>
      <c r="G498" s="109"/>
      <c r="H498" s="109"/>
      <c r="I498" s="109"/>
      <c r="J498" s="109"/>
      <c r="K498" s="115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</row>
    <row r="499" spans="1:26">
      <c r="A499" s="114"/>
      <c r="B499" s="109"/>
      <c r="C499" s="109"/>
      <c r="D499" s="109"/>
      <c r="E499" s="109"/>
      <c r="F499" s="109"/>
      <c r="G499" s="109"/>
      <c r="H499" s="109"/>
      <c r="I499" s="109"/>
      <c r="J499" s="109"/>
      <c r="K499" s="115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</row>
    <row r="500" spans="1:26">
      <c r="A500" s="114"/>
      <c r="B500" s="109"/>
      <c r="C500" s="109"/>
      <c r="D500" s="109"/>
      <c r="E500" s="109"/>
      <c r="F500" s="109"/>
      <c r="G500" s="109"/>
      <c r="H500" s="109"/>
      <c r="I500" s="109"/>
      <c r="J500" s="109"/>
      <c r="K500" s="115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</row>
    <row r="501" spans="1:26">
      <c r="A501" s="114"/>
      <c r="B501" s="109"/>
      <c r="C501" s="109"/>
      <c r="D501" s="109"/>
      <c r="E501" s="109"/>
      <c r="F501" s="109"/>
      <c r="G501" s="109"/>
      <c r="H501" s="109"/>
      <c r="I501" s="109"/>
      <c r="J501" s="109"/>
      <c r="K501" s="115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</row>
    <row r="502" spans="1:26">
      <c r="A502" s="114"/>
      <c r="B502" s="109"/>
      <c r="C502" s="109"/>
      <c r="D502" s="109"/>
      <c r="E502" s="109"/>
      <c r="F502" s="109"/>
      <c r="G502" s="109"/>
      <c r="H502" s="109"/>
      <c r="I502" s="109"/>
      <c r="J502" s="109"/>
      <c r="K502" s="115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</row>
    <row r="503" spans="1:26">
      <c r="A503" s="114"/>
      <c r="B503" s="109"/>
      <c r="C503" s="109"/>
      <c r="D503" s="109"/>
      <c r="E503" s="109"/>
      <c r="F503" s="109"/>
      <c r="G503" s="109"/>
      <c r="H503" s="109"/>
      <c r="I503" s="109"/>
      <c r="J503" s="109"/>
      <c r="K503" s="115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</row>
    <row r="504" spans="1:26">
      <c r="A504" s="114"/>
      <c r="B504" s="109"/>
      <c r="C504" s="109"/>
      <c r="D504" s="109"/>
      <c r="E504" s="109"/>
      <c r="F504" s="109"/>
      <c r="G504" s="109"/>
      <c r="H504" s="109"/>
      <c r="I504" s="109"/>
      <c r="J504" s="109"/>
      <c r="K504" s="115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</row>
    <row r="505" spans="1:26">
      <c r="A505" s="114"/>
      <c r="B505" s="109"/>
      <c r="C505" s="109"/>
      <c r="D505" s="109"/>
      <c r="E505" s="109"/>
      <c r="F505" s="109"/>
      <c r="G505" s="109"/>
      <c r="H505" s="109"/>
      <c r="I505" s="109"/>
      <c r="J505" s="109"/>
      <c r="K505" s="115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</row>
    <row r="506" spans="1:26">
      <c r="A506" s="114"/>
      <c r="B506" s="109"/>
      <c r="C506" s="109"/>
      <c r="D506" s="109"/>
      <c r="E506" s="109"/>
      <c r="F506" s="109"/>
      <c r="G506" s="109"/>
      <c r="H506" s="109"/>
      <c r="I506" s="109"/>
      <c r="J506" s="109"/>
      <c r="K506" s="115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</row>
    <row r="507" spans="1:26">
      <c r="A507" s="114"/>
      <c r="B507" s="109"/>
      <c r="C507" s="109"/>
      <c r="D507" s="109"/>
      <c r="E507" s="109"/>
      <c r="F507" s="109"/>
      <c r="G507" s="109"/>
      <c r="H507" s="109"/>
      <c r="I507" s="109"/>
      <c r="J507" s="109"/>
      <c r="K507" s="115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</row>
    <row r="508" spans="1:26">
      <c r="A508" s="114"/>
      <c r="B508" s="109"/>
      <c r="C508" s="109"/>
      <c r="D508" s="109"/>
      <c r="E508" s="109"/>
      <c r="F508" s="109"/>
      <c r="G508" s="109"/>
      <c r="H508" s="109"/>
      <c r="I508" s="109"/>
      <c r="J508" s="109"/>
      <c r="K508" s="115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</row>
    <row r="509" spans="1:26">
      <c r="A509" s="114"/>
      <c r="B509" s="109"/>
      <c r="C509" s="109"/>
      <c r="D509" s="109"/>
      <c r="E509" s="109"/>
      <c r="F509" s="109"/>
      <c r="G509" s="109"/>
      <c r="H509" s="109"/>
      <c r="I509" s="109"/>
      <c r="J509" s="109"/>
      <c r="K509" s="115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</row>
    <row r="510" spans="1:26">
      <c r="A510" s="114"/>
      <c r="B510" s="109"/>
      <c r="C510" s="109"/>
      <c r="D510" s="109"/>
      <c r="E510" s="109"/>
      <c r="F510" s="109"/>
      <c r="G510" s="109"/>
      <c r="H510" s="109"/>
      <c r="I510" s="109"/>
      <c r="J510" s="109"/>
      <c r="K510" s="115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</row>
    <row r="511" spans="1:26">
      <c r="A511" s="114"/>
      <c r="B511" s="109"/>
      <c r="C511" s="109"/>
      <c r="D511" s="109"/>
      <c r="E511" s="109"/>
      <c r="F511" s="109"/>
      <c r="G511" s="109"/>
      <c r="H511" s="109"/>
      <c r="I511" s="109"/>
      <c r="J511" s="109"/>
      <c r="K511" s="115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</row>
    <row r="512" spans="1:26">
      <c r="A512" s="114"/>
      <c r="B512" s="109"/>
      <c r="C512" s="109"/>
      <c r="D512" s="109"/>
      <c r="E512" s="109"/>
      <c r="F512" s="109"/>
      <c r="G512" s="109"/>
      <c r="H512" s="109"/>
      <c r="I512" s="109"/>
      <c r="J512" s="109"/>
      <c r="K512" s="115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</row>
    <row r="513" spans="1:26">
      <c r="A513" s="114"/>
      <c r="B513" s="109"/>
      <c r="C513" s="109"/>
      <c r="D513" s="109"/>
      <c r="E513" s="109"/>
      <c r="F513" s="109"/>
      <c r="G513" s="109"/>
      <c r="H513" s="109"/>
      <c r="I513" s="109"/>
      <c r="J513" s="109"/>
      <c r="K513" s="115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</row>
    <row r="514" spans="1:26">
      <c r="A514" s="114"/>
      <c r="B514" s="109"/>
      <c r="C514" s="109"/>
      <c r="D514" s="109"/>
      <c r="E514" s="109"/>
      <c r="F514" s="109"/>
      <c r="G514" s="109"/>
      <c r="H514" s="109"/>
      <c r="I514" s="109"/>
      <c r="J514" s="109"/>
      <c r="K514" s="115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</row>
    <row r="515" spans="1:26">
      <c r="A515" s="114"/>
      <c r="B515" s="109"/>
      <c r="C515" s="109"/>
      <c r="D515" s="109"/>
      <c r="E515" s="109"/>
      <c r="F515" s="109"/>
      <c r="G515" s="109"/>
      <c r="H515" s="109"/>
      <c r="I515" s="109"/>
      <c r="J515" s="109"/>
      <c r="K515" s="115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</row>
    <row r="516" spans="1:26">
      <c r="A516" s="114"/>
      <c r="B516" s="109"/>
      <c r="C516" s="109"/>
      <c r="D516" s="109"/>
      <c r="E516" s="109"/>
      <c r="F516" s="109"/>
      <c r="G516" s="109"/>
      <c r="H516" s="109"/>
      <c r="I516" s="109"/>
      <c r="J516" s="109"/>
      <c r="K516" s="115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</row>
    <row r="517" spans="1:26">
      <c r="A517" s="114"/>
      <c r="B517" s="109"/>
      <c r="C517" s="109"/>
      <c r="D517" s="109"/>
      <c r="E517" s="109"/>
      <c r="F517" s="109"/>
      <c r="G517" s="109"/>
      <c r="H517" s="109"/>
      <c r="I517" s="109"/>
      <c r="J517" s="109"/>
      <c r="K517" s="115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</row>
    <row r="518" spans="1:26">
      <c r="A518" s="114"/>
      <c r="B518" s="109"/>
      <c r="C518" s="109"/>
      <c r="D518" s="109"/>
      <c r="E518" s="109"/>
      <c r="F518" s="109"/>
      <c r="G518" s="109"/>
      <c r="H518" s="109"/>
      <c r="I518" s="109"/>
      <c r="J518" s="109"/>
      <c r="K518" s="115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</row>
    <row r="519" spans="1:26">
      <c r="A519" s="114"/>
      <c r="B519" s="109"/>
      <c r="C519" s="109"/>
      <c r="D519" s="109"/>
      <c r="E519" s="109"/>
      <c r="F519" s="109"/>
      <c r="G519" s="109"/>
      <c r="H519" s="109"/>
      <c r="I519" s="109"/>
      <c r="J519" s="109"/>
      <c r="K519" s="115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</row>
    <row r="520" spans="1:26">
      <c r="A520" s="114"/>
      <c r="B520" s="109"/>
      <c r="C520" s="109"/>
      <c r="D520" s="109"/>
      <c r="E520" s="109"/>
      <c r="F520" s="109"/>
      <c r="G520" s="109"/>
      <c r="H520" s="109"/>
      <c r="I520" s="109"/>
      <c r="J520" s="109"/>
      <c r="K520" s="115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</row>
    <row r="521" spans="1:26">
      <c r="A521" s="114"/>
      <c r="B521" s="109"/>
      <c r="C521" s="109"/>
      <c r="D521" s="109"/>
      <c r="E521" s="109"/>
      <c r="F521" s="109"/>
      <c r="G521" s="109"/>
      <c r="H521" s="109"/>
      <c r="I521" s="109"/>
      <c r="J521" s="109"/>
      <c r="K521" s="115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</row>
    <row r="522" spans="1:26">
      <c r="A522" s="114"/>
      <c r="B522" s="109"/>
      <c r="C522" s="109"/>
      <c r="D522" s="109"/>
      <c r="E522" s="109"/>
      <c r="F522" s="109"/>
      <c r="G522" s="109"/>
      <c r="H522" s="109"/>
      <c r="I522" s="109"/>
      <c r="J522" s="109"/>
      <c r="K522" s="115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</row>
    <row r="523" spans="1:26">
      <c r="A523" s="114"/>
      <c r="B523" s="109"/>
      <c r="C523" s="109"/>
      <c r="D523" s="109"/>
      <c r="E523" s="109"/>
      <c r="F523" s="109"/>
      <c r="G523" s="109"/>
      <c r="H523" s="109"/>
      <c r="I523" s="109"/>
      <c r="J523" s="109"/>
      <c r="K523" s="115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</row>
    <row r="524" spans="1:26">
      <c r="A524" s="114"/>
      <c r="B524" s="109"/>
      <c r="C524" s="109"/>
      <c r="D524" s="109"/>
      <c r="E524" s="109"/>
      <c r="F524" s="109"/>
      <c r="G524" s="109"/>
      <c r="H524" s="109"/>
      <c r="I524" s="109"/>
      <c r="J524" s="109"/>
      <c r="K524" s="115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</row>
    <row r="525" spans="1:26">
      <c r="A525" s="114"/>
      <c r="B525" s="109"/>
      <c r="C525" s="109"/>
      <c r="D525" s="109"/>
      <c r="E525" s="109"/>
      <c r="F525" s="109"/>
      <c r="G525" s="109"/>
      <c r="H525" s="109"/>
      <c r="I525" s="109"/>
      <c r="J525" s="109"/>
      <c r="K525" s="115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</row>
    <row r="526" spans="1:26">
      <c r="A526" s="114"/>
      <c r="B526" s="109"/>
      <c r="C526" s="109"/>
      <c r="D526" s="109"/>
      <c r="E526" s="109"/>
      <c r="F526" s="109"/>
      <c r="G526" s="109"/>
      <c r="H526" s="109"/>
      <c r="I526" s="109"/>
      <c r="J526" s="109"/>
      <c r="K526" s="115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</row>
    <row r="527" spans="1:26">
      <c r="A527" s="114"/>
      <c r="B527" s="109"/>
      <c r="C527" s="109"/>
      <c r="D527" s="109"/>
      <c r="E527" s="109"/>
      <c r="F527" s="109"/>
      <c r="G527" s="109"/>
      <c r="H527" s="109"/>
      <c r="I527" s="109"/>
      <c r="J527" s="109"/>
      <c r="K527" s="115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</row>
    <row r="528" spans="1:26">
      <c r="A528" s="114"/>
      <c r="B528" s="109"/>
      <c r="C528" s="109"/>
      <c r="D528" s="109"/>
      <c r="E528" s="109"/>
      <c r="F528" s="109"/>
      <c r="G528" s="109"/>
      <c r="H528" s="109"/>
      <c r="I528" s="109"/>
      <c r="J528" s="109"/>
      <c r="K528" s="115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</row>
    <row r="529" spans="1:26">
      <c r="A529" s="114"/>
      <c r="B529" s="109"/>
      <c r="C529" s="109"/>
      <c r="D529" s="109"/>
      <c r="E529" s="109"/>
      <c r="F529" s="109"/>
      <c r="G529" s="109"/>
      <c r="H529" s="109"/>
      <c r="I529" s="109"/>
      <c r="J529" s="109"/>
      <c r="K529" s="115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</row>
    <row r="530" spans="1:26">
      <c r="A530" s="114"/>
      <c r="B530" s="109"/>
      <c r="C530" s="109"/>
      <c r="D530" s="109"/>
      <c r="E530" s="109"/>
      <c r="F530" s="109"/>
      <c r="G530" s="109"/>
      <c r="H530" s="109"/>
      <c r="I530" s="109"/>
      <c r="J530" s="109"/>
      <c r="K530" s="115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</row>
    <row r="531" spans="1:26">
      <c r="A531" s="114"/>
      <c r="B531" s="109"/>
      <c r="C531" s="109"/>
      <c r="D531" s="109"/>
      <c r="E531" s="109"/>
      <c r="F531" s="109"/>
      <c r="G531" s="109"/>
      <c r="H531" s="109"/>
      <c r="I531" s="109"/>
      <c r="J531" s="109"/>
      <c r="K531" s="115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</row>
    <row r="532" spans="1:26">
      <c r="A532" s="114"/>
      <c r="B532" s="109"/>
      <c r="C532" s="109"/>
      <c r="D532" s="109"/>
      <c r="E532" s="109"/>
      <c r="F532" s="109"/>
      <c r="G532" s="109"/>
      <c r="H532" s="109"/>
      <c r="I532" s="109"/>
      <c r="J532" s="109"/>
      <c r="K532" s="115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</row>
    <row r="533" spans="1:26">
      <c r="A533" s="114"/>
      <c r="B533" s="109"/>
      <c r="C533" s="109"/>
      <c r="D533" s="109"/>
      <c r="E533" s="109"/>
      <c r="F533" s="109"/>
      <c r="G533" s="109"/>
      <c r="H533" s="109"/>
      <c r="I533" s="109"/>
      <c r="J533" s="109"/>
      <c r="K533" s="115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</row>
    <row r="534" spans="1:26">
      <c r="A534" s="114"/>
      <c r="B534" s="109"/>
      <c r="C534" s="109"/>
      <c r="D534" s="109"/>
      <c r="E534" s="109"/>
      <c r="F534" s="109"/>
      <c r="G534" s="109"/>
      <c r="H534" s="109"/>
      <c r="I534" s="109"/>
      <c r="J534" s="109"/>
      <c r="K534" s="115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</row>
    <row r="535" spans="1:26">
      <c r="A535" s="114"/>
      <c r="B535" s="109"/>
      <c r="C535" s="109"/>
      <c r="D535" s="109"/>
      <c r="E535" s="109"/>
      <c r="F535" s="109"/>
      <c r="G535" s="109"/>
      <c r="H535" s="109"/>
      <c r="I535" s="109"/>
      <c r="J535" s="109"/>
      <c r="K535" s="115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</row>
    <row r="536" spans="1:26">
      <c r="A536" s="114"/>
      <c r="B536" s="109"/>
      <c r="C536" s="109"/>
      <c r="D536" s="109"/>
      <c r="E536" s="109"/>
      <c r="F536" s="109"/>
      <c r="G536" s="109"/>
      <c r="H536" s="109"/>
      <c r="I536" s="109"/>
      <c r="J536" s="109"/>
      <c r="K536" s="115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</row>
    <row r="537" spans="1:26">
      <c r="A537" s="114"/>
      <c r="B537" s="109"/>
      <c r="C537" s="109"/>
      <c r="D537" s="109"/>
      <c r="E537" s="109"/>
      <c r="F537" s="109"/>
      <c r="G537" s="109"/>
      <c r="H537" s="109"/>
      <c r="I537" s="109"/>
      <c r="J537" s="109"/>
      <c r="K537" s="115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</row>
    <row r="538" spans="1:26">
      <c r="A538" s="114"/>
      <c r="B538" s="109"/>
      <c r="C538" s="109"/>
      <c r="D538" s="109"/>
      <c r="E538" s="109"/>
      <c r="F538" s="109"/>
      <c r="G538" s="109"/>
      <c r="H538" s="109"/>
      <c r="I538" s="109"/>
      <c r="J538" s="109"/>
      <c r="K538" s="115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</row>
    <row r="539" spans="1:26">
      <c r="A539" s="114"/>
      <c r="B539" s="109"/>
      <c r="C539" s="109"/>
      <c r="D539" s="109"/>
      <c r="E539" s="109"/>
      <c r="F539" s="109"/>
      <c r="G539" s="109"/>
      <c r="H539" s="109"/>
      <c r="I539" s="109"/>
      <c r="J539" s="109"/>
      <c r="K539" s="115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</row>
    <row r="540" spans="1:26">
      <c r="A540" s="114"/>
      <c r="B540" s="109"/>
      <c r="C540" s="109"/>
      <c r="D540" s="109"/>
      <c r="E540" s="109"/>
      <c r="F540" s="109"/>
      <c r="G540" s="109"/>
      <c r="H540" s="109"/>
      <c r="I540" s="109"/>
      <c r="J540" s="109"/>
      <c r="K540" s="115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</row>
    <row r="541" spans="1:26">
      <c r="A541" s="114"/>
      <c r="B541" s="109"/>
      <c r="C541" s="109"/>
      <c r="D541" s="109"/>
      <c r="E541" s="109"/>
      <c r="F541" s="109"/>
      <c r="G541" s="109"/>
      <c r="H541" s="109"/>
      <c r="I541" s="109"/>
      <c r="J541" s="109"/>
      <c r="K541" s="115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</row>
    <row r="542" spans="1:26">
      <c r="A542" s="114"/>
      <c r="B542" s="109"/>
      <c r="C542" s="109"/>
      <c r="D542" s="109"/>
      <c r="E542" s="109"/>
      <c r="F542" s="109"/>
      <c r="G542" s="109"/>
      <c r="H542" s="109"/>
      <c r="I542" s="109"/>
      <c r="J542" s="109"/>
      <c r="K542" s="115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</row>
    <row r="543" spans="1:26">
      <c r="A543" s="114"/>
      <c r="B543" s="109"/>
      <c r="C543" s="109"/>
      <c r="D543" s="109"/>
      <c r="E543" s="109"/>
      <c r="F543" s="109"/>
      <c r="G543" s="109"/>
      <c r="H543" s="109"/>
      <c r="I543" s="109"/>
      <c r="J543" s="109"/>
      <c r="K543" s="115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</row>
    <row r="544" spans="1:26">
      <c r="A544" s="114"/>
      <c r="B544" s="109"/>
      <c r="C544" s="109"/>
      <c r="D544" s="109"/>
      <c r="E544" s="109"/>
      <c r="F544" s="109"/>
      <c r="G544" s="109"/>
      <c r="H544" s="109"/>
      <c r="I544" s="109"/>
      <c r="J544" s="109"/>
      <c r="K544" s="115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</row>
    <row r="545" spans="1:26">
      <c r="A545" s="114"/>
      <c r="B545" s="109"/>
      <c r="C545" s="109"/>
      <c r="D545" s="109"/>
      <c r="E545" s="109"/>
      <c r="F545" s="109"/>
      <c r="G545" s="109"/>
      <c r="H545" s="109"/>
      <c r="I545" s="109"/>
      <c r="J545" s="109"/>
      <c r="K545" s="115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</row>
    <row r="546" spans="1:26">
      <c r="A546" s="114"/>
      <c r="B546" s="109"/>
      <c r="C546" s="109"/>
      <c r="D546" s="109"/>
      <c r="E546" s="109"/>
      <c r="F546" s="109"/>
      <c r="G546" s="109"/>
      <c r="H546" s="109"/>
      <c r="I546" s="109"/>
      <c r="J546" s="109"/>
      <c r="K546" s="115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</row>
    <row r="547" spans="1:26">
      <c r="A547" s="114"/>
      <c r="B547" s="109"/>
      <c r="C547" s="109"/>
      <c r="D547" s="109"/>
      <c r="E547" s="109"/>
      <c r="F547" s="109"/>
      <c r="G547" s="109"/>
      <c r="H547" s="109"/>
      <c r="I547" s="109"/>
      <c r="J547" s="109"/>
      <c r="K547" s="115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</row>
    <row r="548" spans="1:26">
      <c r="A548" s="114"/>
      <c r="B548" s="109"/>
      <c r="C548" s="109"/>
      <c r="D548" s="109"/>
      <c r="E548" s="109"/>
      <c r="F548" s="109"/>
      <c r="G548" s="109"/>
      <c r="H548" s="109"/>
      <c r="I548" s="109"/>
      <c r="J548" s="109"/>
      <c r="K548" s="115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</row>
    <row r="549" spans="1:26">
      <c r="A549" s="114"/>
      <c r="B549" s="109"/>
      <c r="C549" s="109"/>
      <c r="D549" s="109"/>
      <c r="E549" s="109"/>
      <c r="F549" s="109"/>
      <c r="G549" s="109"/>
      <c r="H549" s="109"/>
      <c r="I549" s="109"/>
      <c r="J549" s="109"/>
      <c r="K549" s="115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</row>
    <row r="550" spans="1:26">
      <c r="A550" s="114"/>
      <c r="B550" s="109"/>
      <c r="C550" s="109"/>
      <c r="D550" s="109"/>
      <c r="E550" s="109"/>
      <c r="F550" s="109"/>
      <c r="G550" s="109"/>
      <c r="H550" s="109"/>
      <c r="I550" s="109"/>
      <c r="J550" s="109"/>
      <c r="K550" s="115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</row>
    <row r="551" spans="1:26">
      <c r="A551" s="114"/>
      <c r="B551" s="109"/>
      <c r="C551" s="109"/>
      <c r="D551" s="109"/>
      <c r="E551" s="109"/>
      <c r="F551" s="109"/>
      <c r="G551" s="109"/>
      <c r="H551" s="109"/>
      <c r="I551" s="109"/>
      <c r="J551" s="109"/>
      <c r="K551" s="115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</row>
    <row r="552" spans="1:26">
      <c r="A552" s="114"/>
      <c r="B552" s="109"/>
      <c r="C552" s="109"/>
      <c r="D552" s="109"/>
      <c r="E552" s="109"/>
      <c r="F552" s="109"/>
      <c r="G552" s="109"/>
      <c r="H552" s="109"/>
      <c r="I552" s="109"/>
      <c r="J552" s="109"/>
      <c r="K552" s="115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</row>
    <row r="553" spans="1:26">
      <c r="A553" s="114"/>
      <c r="B553" s="109"/>
      <c r="C553" s="109"/>
      <c r="D553" s="109"/>
      <c r="E553" s="109"/>
      <c r="F553" s="109"/>
      <c r="G553" s="109"/>
      <c r="H553" s="109"/>
      <c r="I553" s="109"/>
      <c r="J553" s="109"/>
      <c r="K553" s="115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</row>
    <row r="554" spans="1:26">
      <c r="A554" s="114"/>
      <c r="B554" s="109"/>
      <c r="C554" s="109"/>
      <c r="D554" s="109"/>
      <c r="E554" s="109"/>
      <c r="F554" s="109"/>
      <c r="G554" s="109"/>
      <c r="H554" s="109"/>
      <c r="I554" s="109"/>
      <c r="J554" s="109"/>
      <c r="K554" s="115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</row>
    <row r="555" spans="1:26">
      <c r="A555" s="114"/>
      <c r="B555" s="109"/>
      <c r="C555" s="109"/>
      <c r="D555" s="109"/>
      <c r="E555" s="109"/>
      <c r="F555" s="109"/>
      <c r="G555" s="109"/>
      <c r="H555" s="109"/>
      <c r="I555" s="109"/>
      <c r="J555" s="109"/>
      <c r="K555" s="115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</row>
    <row r="556" spans="1:26">
      <c r="A556" s="114"/>
      <c r="B556" s="109"/>
      <c r="C556" s="109"/>
      <c r="D556" s="109"/>
      <c r="E556" s="109"/>
      <c r="F556" s="109"/>
      <c r="G556" s="109"/>
      <c r="H556" s="109"/>
      <c r="I556" s="109"/>
      <c r="J556" s="109"/>
      <c r="K556" s="115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</row>
    <row r="557" spans="1:26">
      <c r="A557" s="114"/>
      <c r="B557" s="109"/>
      <c r="C557" s="109"/>
      <c r="D557" s="109"/>
      <c r="E557" s="109"/>
      <c r="F557" s="109"/>
      <c r="G557" s="109"/>
      <c r="H557" s="109"/>
      <c r="I557" s="109"/>
      <c r="J557" s="109"/>
      <c r="K557" s="115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</row>
    <row r="558" spans="1:26">
      <c r="A558" s="114"/>
      <c r="B558" s="109"/>
      <c r="C558" s="109"/>
      <c r="D558" s="109"/>
      <c r="E558" s="109"/>
      <c r="F558" s="109"/>
      <c r="G558" s="109"/>
      <c r="H558" s="109"/>
      <c r="I558" s="109"/>
      <c r="J558" s="109"/>
      <c r="K558" s="115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</row>
    <row r="559" spans="1:26">
      <c r="A559" s="114"/>
      <c r="B559" s="109"/>
      <c r="C559" s="109"/>
      <c r="D559" s="109"/>
      <c r="E559" s="109"/>
      <c r="F559" s="109"/>
      <c r="G559" s="109"/>
      <c r="H559" s="109"/>
      <c r="I559" s="109"/>
      <c r="J559" s="109"/>
      <c r="K559" s="115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</row>
    <row r="560" spans="1:26">
      <c r="A560" s="114"/>
      <c r="B560" s="109"/>
      <c r="C560" s="109"/>
      <c r="D560" s="109"/>
      <c r="E560" s="109"/>
      <c r="F560" s="109"/>
      <c r="G560" s="109"/>
      <c r="H560" s="109"/>
      <c r="I560" s="109"/>
      <c r="J560" s="109"/>
      <c r="K560" s="115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</row>
    <row r="561" spans="1:26">
      <c r="A561" s="114"/>
      <c r="B561" s="109"/>
      <c r="C561" s="109"/>
      <c r="D561" s="109"/>
      <c r="E561" s="109"/>
      <c r="F561" s="109"/>
      <c r="G561" s="109"/>
      <c r="H561" s="109"/>
      <c r="I561" s="109"/>
      <c r="J561" s="109"/>
      <c r="K561" s="115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</row>
    <row r="562" spans="1:26">
      <c r="A562" s="114"/>
      <c r="B562" s="109"/>
      <c r="C562" s="109"/>
      <c r="D562" s="109"/>
      <c r="E562" s="109"/>
      <c r="F562" s="109"/>
      <c r="G562" s="109"/>
      <c r="H562" s="109"/>
      <c r="I562" s="109"/>
      <c r="J562" s="109"/>
      <c r="K562" s="115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</row>
    <row r="563" spans="1:26">
      <c r="A563" s="114"/>
      <c r="B563" s="109"/>
      <c r="C563" s="109"/>
      <c r="D563" s="109"/>
      <c r="E563" s="109"/>
      <c r="F563" s="109"/>
      <c r="G563" s="109"/>
      <c r="H563" s="109"/>
      <c r="I563" s="109"/>
      <c r="J563" s="109"/>
      <c r="K563" s="115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</row>
    <row r="564" spans="1:26">
      <c r="A564" s="114"/>
      <c r="B564" s="109"/>
      <c r="C564" s="109"/>
      <c r="D564" s="109"/>
      <c r="E564" s="109"/>
      <c r="F564" s="109"/>
      <c r="G564" s="109"/>
      <c r="H564" s="109"/>
      <c r="I564" s="109"/>
      <c r="J564" s="109"/>
      <c r="K564" s="115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</row>
    <row r="565" spans="1:26">
      <c r="A565" s="114"/>
      <c r="B565" s="109"/>
      <c r="C565" s="109"/>
      <c r="D565" s="109"/>
      <c r="E565" s="109"/>
      <c r="F565" s="109"/>
      <c r="G565" s="109"/>
      <c r="H565" s="109"/>
      <c r="I565" s="109"/>
      <c r="J565" s="109"/>
      <c r="K565" s="115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</row>
    <row r="566" spans="1:26">
      <c r="A566" s="114"/>
      <c r="B566" s="109"/>
      <c r="C566" s="109"/>
      <c r="D566" s="109"/>
      <c r="E566" s="109"/>
      <c r="F566" s="109"/>
      <c r="G566" s="109"/>
      <c r="H566" s="109"/>
      <c r="I566" s="109"/>
      <c r="J566" s="109"/>
      <c r="K566" s="115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</row>
    <row r="567" spans="1:26">
      <c r="A567" s="114"/>
      <c r="B567" s="109"/>
      <c r="C567" s="109"/>
      <c r="D567" s="109"/>
      <c r="E567" s="109"/>
      <c r="F567" s="109"/>
      <c r="G567" s="109"/>
      <c r="H567" s="109"/>
      <c r="I567" s="109"/>
      <c r="J567" s="109"/>
      <c r="K567" s="115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</row>
    <row r="568" spans="1:26">
      <c r="A568" s="114"/>
      <c r="B568" s="109"/>
      <c r="C568" s="109"/>
      <c r="D568" s="109"/>
      <c r="E568" s="109"/>
      <c r="F568" s="109"/>
      <c r="G568" s="109"/>
      <c r="H568" s="109"/>
      <c r="I568" s="109"/>
      <c r="J568" s="109"/>
      <c r="K568" s="115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</row>
    <row r="569" spans="1:26">
      <c r="A569" s="114"/>
      <c r="B569" s="109"/>
      <c r="C569" s="109"/>
      <c r="D569" s="109"/>
      <c r="E569" s="109"/>
      <c r="F569" s="109"/>
      <c r="G569" s="109"/>
      <c r="H569" s="109"/>
      <c r="I569" s="109"/>
      <c r="J569" s="109"/>
      <c r="K569" s="115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</row>
    <row r="570" spans="1:26">
      <c r="A570" s="114"/>
      <c r="B570" s="109"/>
      <c r="C570" s="109"/>
      <c r="D570" s="109"/>
      <c r="E570" s="109"/>
      <c r="F570" s="109"/>
      <c r="G570" s="109"/>
      <c r="H570" s="109"/>
      <c r="I570" s="109"/>
      <c r="J570" s="109"/>
      <c r="K570" s="115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</row>
    <row r="571" spans="1:26">
      <c r="A571" s="114"/>
      <c r="B571" s="109"/>
      <c r="C571" s="109"/>
      <c r="D571" s="109"/>
      <c r="E571" s="109"/>
      <c r="F571" s="109"/>
      <c r="G571" s="109"/>
      <c r="H571" s="109"/>
      <c r="I571" s="109"/>
      <c r="J571" s="109"/>
      <c r="K571" s="115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</row>
    <row r="572" spans="1:26">
      <c r="A572" s="114"/>
      <c r="B572" s="109"/>
      <c r="C572" s="109"/>
      <c r="D572" s="109"/>
      <c r="E572" s="109"/>
      <c r="F572" s="109"/>
      <c r="G572" s="109"/>
      <c r="H572" s="109"/>
      <c r="I572" s="109"/>
      <c r="J572" s="109"/>
      <c r="K572" s="115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</row>
    <row r="573" spans="1:26">
      <c r="A573" s="114"/>
      <c r="B573" s="109"/>
      <c r="C573" s="109"/>
      <c r="D573" s="109"/>
      <c r="E573" s="109"/>
      <c r="F573" s="109"/>
      <c r="G573" s="109"/>
      <c r="H573" s="109"/>
      <c r="I573" s="109"/>
      <c r="J573" s="109"/>
      <c r="K573" s="115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</row>
    <row r="574" spans="1:26">
      <c r="A574" s="114"/>
      <c r="B574" s="109"/>
      <c r="C574" s="109"/>
      <c r="D574" s="109"/>
      <c r="E574" s="109"/>
      <c r="F574" s="109"/>
      <c r="G574" s="109"/>
      <c r="H574" s="109"/>
      <c r="I574" s="109"/>
      <c r="J574" s="109"/>
      <c r="K574" s="115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</row>
    <row r="575" spans="1:26">
      <c r="A575" s="114"/>
      <c r="B575" s="109"/>
      <c r="C575" s="109"/>
      <c r="D575" s="109"/>
      <c r="E575" s="109"/>
      <c r="F575" s="109"/>
      <c r="G575" s="109"/>
      <c r="H575" s="109"/>
      <c r="I575" s="109"/>
      <c r="J575" s="109"/>
      <c r="K575" s="115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</row>
    <row r="576" spans="1:26">
      <c r="A576" s="114"/>
      <c r="B576" s="109"/>
      <c r="C576" s="109"/>
      <c r="D576" s="109"/>
      <c r="E576" s="109"/>
      <c r="F576" s="109"/>
      <c r="G576" s="109"/>
      <c r="H576" s="109"/>
      <c r="I576" s="109"/>
      <c r="J576" s="109"/>
      <c r="K576" s="115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</row>
    <row r="577" spans="1:26">
      <c r="A577" s="114"/>
      <c r="B577" s="109"/>
      <c r="C577" s="109"/>
      <c r="D577" s="109"/>
      <c r="E577" s="109"/>
      <c r="F577" s="109"/>
      <c r="G577" s="109"/>
      <c r="H577" s="109"/>
      <c r="I577" s="109"/>
      <c r="J577" s="109"/>
      <c r="K577" s="115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</row>
    <row r="578" spans="1:26">
      <c r="A578" s="114"/>
      <c r="B578" s="109"/>
      <c r="C578" s="109"/>
      <c r="D578" s="109"/>
      <c r="E578" s="109"/>
      <c r="F578" s="109"/>
      <c r="G578" s="109"/>
      <c r="H578" s="109"/>
      <c r="I578" s="109"/>
      <c r="J578" s="109"/>
      <c r="K578" s="115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</row>
    <row r="579" spans="1:26">
      <c r="A579" s="114"/>
      <c r="B579" s="109"/>
      <c r="C579" s="109"/>
      <c r="D579" s="109"/>
      <c r="E579" s="109"/>
      <c r="F579" s="109"/>
      <c r="G579" s="109"/>
      <c r="H579" s="109"/>
      <c r="I579" s="109"/>
      <c r="J579" s="109"/>
      <c r="K579" s="115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</row>
    <row r="580" spans="1:26">
      <c r="A580" s="114"/>
      <c r="B580" s="109"/>
      <c r="C580" s="109"/>
      <c r="D580" s="109"/>
      <c r="E580" s="109"/>
      <c r="F580" s="109"/>
      <c r="G580" s="109"/>
      <c r="H580" s="109"/>
      <c r="I580" s="109"/>
      <c r="J580" s="109"/>
      <c r="K580" s="115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</row>
    <row r="581" spans="1:26">
      <c r="A581" s="114"/>
      <c r="B581" s="109"/>
      <c r="C581" s="109"/>
      <c r="D581" s="109"/>
      <c r="E581" s="109"/>
      <c r="F581" s="109"/>
      <c r="G581" s="109"/>
      <c r="H581" s="109"/>
      <c r="I581" s="109"/>
      <c r="J581" s="109"/>
      <c r="K581" s="115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</row>
    <row r="582" spans="1:26">
      <c r="A582" s="114"/>
      <c r="B582" s="109"/>
      <c r="C582" s="109"/>
      <c r="D582" s="109"/>
      <c r="E582" s="109"/>
      <c r="F582" s="109"/>
      <c r="G582" s="109"/>
      <c r="H582" s="109"/>
      <c r="I582" s="109"/>
      <c r="J582" s="109"/>
      <c r="K582" s="115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</row>
    <row r="583" spans="1:26">
      <c r="A583" s="114"/>
      <c r="B583" s="109"/>
      <c r="C583" s="109"/>
      <c r="D583" s="109"/>
      <c r="E583" s="109"/>
      <c r="F583" s="109"/>
      <c r="G583" s="109"/>
      <c r="H583" s="109"/>
      <c r="I583" s="109"/>
      <c r="J583" s="109"/>
      <c r="K583" s="115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</row>
    <row r="584" spans="1:26">
      <c r="A584" s="114"/>
      <c r="B584" s="109"/>
      <c r="C584" s="109"/>
      <c r="D584" s="109"/>
      <c r="E584" s="109"/>
      <c r="F584" s="109"/>
      <c r="G584" s="109"/>
      <c r="H584" s="109"/>
      <c r="I584" s="109"/>
      <c r="J584" s="109"/>
      <c r="K584" s="115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</row>
    <row r="585" spans="1:26">
      <c r="A585" s="114"/>
      <c r="B585" s="109"/>
      <c r="C585" s="109"/>
      <c r="D585" s="109"/>
      <c r="E585" s="109"/>
      <c r="F585" s="109"/>
      <c r="G585" s="109"/>
      <c r="H585" s="109"/>
      <c r="I585" s="109"/>
      <c r="J585" s="109"/>
      <c r="K585" s="115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</row>
    <row r="586" spans="1:26">
      <c r="A586" s="114"/>
      <c r="B586" s="109"/>
      <c r="C586" s="109"/>
      <c r="D586" s="109"/>
      <c r="E586" s="109"/>
      <c r="F586" s="109"/>
      <c r="G586" s="109"/>
      <c r="H586" s="109"/>
      <c r="I586" s="109"/>
      <c r="J586" s="109"/>
      <c r="K586" s="115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</row>
    <row r="587" spans="1:26">
      <c r="A587" s="114"/>
      <c r="B587" s="109"/>
      <c r="C587" s="109"/>
      <c r="D587" s="109"/>
      <c r="E587" s="109"/>
      <c r="F587" s="109"/>
      <c r="G587" s="109"/>
      <c r="H587" s="109"/>
      <c r="I587" s="109"/>
      <c r="J587" s="109"/>
      <c r="K587" s="115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</row>
    <row r="588" spans="1:26">
      <c r="A588" s="114"/>
      <c r="B588" s="109"/>
      <c r="C588" s="109"/>
      <c r="D588" s="109"/>
      <c r="E588" s="109"/>
      <c r="F588" s="109"/>
      <c r="G588" s="109"/>
      <c r="H588" s="109"/>
      <c r="I588" s="109"/>
      <c r="J588" s="109"/>
      <c r="K588" s="115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</row>
    <row r="589" spans="1:26">
      <c r="A589" s="114"/>
      <c r="B589" s="109"/>
      <c r="C589" s="109"/>
      <c r="D589" s="109"/>
      <c r="E589" s="109"/>
      <c r="F589" s="109"/>
      <c r="G589" s="109"/>
      <c r="H589" s="109"/>
      <c r="I589" s="109"/>
      <c r="J589" s="109"/>
      <c r="K589" s="115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</row>
    <row r="590" spans="1:26">
      <c r="A590" s="114"/>
      <c r="B590" s="109"/>
      <c r="C590" s="109"/>
      <c r="D590" s="109"/>
      <c r="E590" s="109"/>
      <c r="F590" s="109"/>
      <c r="G590" s="109"/>
      <c r="H590" s="109"/>
      <c r="I590" s="109"/>
      <c r="J590" s="109"/>
      <c r="K590" s="115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</row>
    <row r="591" spans="1:26">
      <c r="A591" s="114"/>
      <c r="B591" s="109"/>
      <c r="C591" s="109"/>
      <c r="D591" s="109"/>
      <c r="E591" s="109"/>
      <c r="F591" s="109"/>
      <c r="G591" s="109"/>
      <c r="H591" s="109"/>
      <c r="I591" s="109"/>
      <c r="J591" s="109"/>
      <c r="K591" s="115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</row>
    <row r="592" spans="1:26">
      <c r="A592" s="114"/>
      <c r="B592" s="109"/>
      <c r="C592" s="109"/>
      <c r="D592" s="109"/>
      <c r="E592" s="109"/>
      <c r="F592" s="109"/>
      <c r="G592" s="109"/>
      <c r="H592" s="109"/>
      <c r="I592" s="109"/>
      <c r="J592" s="109"/>
      <c r="K592" s="115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</row>
    <row r="593" spans="1:26">
      <c r="A593" s="114"/>
      <c r="B593" s="109"/>
      <c r="C593" s="109"/>
      <c r="D593" s="109"/>
      <c r="E593" s="109"/>
      <c r="F593" s="109"/>
      <c r="G593" s="109"/>
      <c r="H593" s="109"/>
      <c r="I593" s="109"/>
      <c r="J593" s="109"/>
      <c r="K593" s="115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</row>
    <row r="594" spans="1:26">
      <c r="A594" s="114"/>
      <c r="B594" s="109"/>
      <c r="C594" s="109"/>
      <c r="D594" s="109"/>
      <c r="E594" s="109"/>
      <c r="F594" s="109"/>
      <c r="G594" s="109"/>
      <c r="H594" s="109"/>
      <c r="I594" s="109"/>
      <c r="J594" s="109"/>
      <c r="K594" s="115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</row>
    <row r="595" spans="1:26">
      <c r="A595" s="114"/>
      <c r="B595" s="109"/>
      <c r="C595" s="109"/>
      <c r="D595" s="109"/>
      <c r="E595" s="109"/>
      <c r="F595" s="109"/>
      <c r="G595" s="109"/>
      <c r="H595" s="109"/>
      <c r="I595" s="109"/>
      <c r="J595" s="109"/>
      <c r="K595" s="115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</row>
    <row r="596" spans="1:26">
      <c r="A596" s="114"/>
      <c r="B596" s="109"/>
      <c r="C596" s="109"/>
      <c r="D596" s="109"/>
      <c r="E596" s="109"/>
      <c r="F596" s="109"/>
      <c r="G596" s="109"/>
      <c r="H596" s="109"/>
      <c r="I596" s="109"/>
      <c r="J596" s="109"/>
      <c r="K596" s="115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</row>
    <row r="597" spans="1:26">
      <c r="A597" s="114"/>
      <c r="B597" s="109"/>
      <c r="C597" s="109"/>
      <c r="D597" s="109"/>
      <c r="E597" s="109"/>
      <c r="F597" s="109"/>
      <c r="G597" s="109"/>
      <c r="H597" s="109"/>
      <c r="I597" s="109"/>
      <c r="J597" s="109"/>
      <c r="K597" s="115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</row>
    <row r="598" spans="1:26">
      <c r="A598" s="114"/>
      <c r="B598" s="109"/>
      <c r="C598" s="109"/>
      <c r="D598" s="109"/>
      <c r="E598" s="109"/>
      <c r="F598" s="109"/>
      <c r="G598" s="109"/>
      <c r="H598" s="109"/>
      <c r="I598" s="109"/>
      <c r="J598" s="109"/>
      <c r="K598" s="115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</row>
    <row r="599" spans="1:26">
      <c r="A599" s="114"/>
      <c r="B599" s="109"/>
      <c r="C599" s="109"/>
      <c r="D599" s="109"/>
      <c r="E599" s="109"/>
      <c r="F599" s="109"/>
      <c r="G599" s="109"/>
      <c r="H599" s="109"/>
      <c r="I599" s="109"/>
      <c r="J599" s="109"/>
      <c r="K599" s="115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</row>
    <row r="600" spans="1:26">
      <c r="A600" s="114"/>
      <c r="B600" s="109"/>
      <c r="C600" s="109"/>
      <c r="D600" s="109"/>
      <c r="E600" s="109"/>
      <c r="F600" s="109"/>
      <c r="G600" s="109"/>
      <c r="H600" s="109"/>
      <c r="I600" s="109"/>
      <c r="J600" s="109"/>
      <c r="K600" s="115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</row>
    <row r="601" spans="1:26">
      <c r="A601" s="114"/>
      <c r="B601" s="109"/>
      <c r="C601" s="109"/>
      <c r="D601" s="109"/>
      <c r="E601" s="109"/>
      <c r="F601" s="109"/>
      <c r="G601" s="109"/>
      <c r="H601" s="109"/>
      <c r="I601" s="109"/>
      <c r="J601" s="109"/>
      <c r="K601" s="115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</row>
    <row r="602" spans="1:26">
      <c r="A602" s="114"/>
      <c r="B602" s="109"/>
      <c r="C602" s="109"/>
      <c r="D602" s="109"/>
      <c r="E602" s="109"/>
      <c r="F602" s="109"/>
      <c r="G602" s="109"/>
      <c r="H602" s="109"/>
      <c r="I602" s="109"/>
      <c r="J602" s="109"/>
      <c r="K602" s="115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</row>
    <row r="603" spans="1:26">
      <c r="A603" s="114"/>
      <c r="B603" s="109"/>
      <c r="C603" s="109"/>
      <c r="D603" s="109"/>
      <c r="E603" s="109"/>
      <c r="F603" s="109"/>
      <c r="G603" s="109"/>
      <c r="H603" s="109"/>
      <c r="I603" s="109"/>
      <c r="J603" s="109"/>
      <c r="K603" s="115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</row>
    <row r="604" spans="1:26">
      <c r="A604" s="114"/>
      <c r="B604" s="109"/>
      <c r="C604" s="109"/>
      <c r="D604" s="109"/>
      <c r="E604" s="109"/>
      <c r="F604" s="109"/>
      <c r="G604" s="109"/>
      <c r="H604" s="109"/>
      <c r="I604" s="109"/>
      <c r="J604" s="109"/>
      <c r="K604" s="115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</row>
    <row r="605" spans="1:26">
      <c r="A605" s="114"/>
      <c r="B605" s="109"/>
      <c r="C605" s="109"/>
      <c r="D605" s="109"/>
      <c r="E605" s="109"/>
      <c r="F605" s="109"/>
      <c r="G605" s="109"/>
      <c r="H605" s="109"/>
      <c r="I605" s="109"/>
      <c r="J605" s="109"/>
      <c r="K605" s="115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</row>
    <row r="606" spans="1:26">
      <c r="A606" s="114"/>
      <c r="B606" s="109"/>
      <c r="C606" s="109"/>
      <c r="D606" s="109"/>
      <c r="E606" s="109"/>
      <c r="F606" s="109"/>
      <c r="G606" s="109"/>
      <c r="H606" s="109"/>
      <c r="I606" s="109"/>
      <c r="J606" s="109"/>
      <c r="K606" s="115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</row>
    <row r="607" spans="1:26">
      <c r="A607" s="114"/>
      <c r="B607" s="109"/>
      <c r="C607" s="109"/>
      <c r="D607" s="109"/>
      <c r="E607" s="109"/>
      <c r="F607" s="109"/>
      <c r="G607" s="109"/>
      <c r="H607" s="109"/>
      <c r="I607" s="109"/>
      <c r="J607" s="109"/>
      <c r="K607" s="115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</row>
    <row r="608" spans="1:26">
      <c r="A608" s="114"/>
      <c r="B608" s="109"/>
      <c r="C608" s="109"/>
      <c r="D608" s="109"/>
      <c r="E608" s="109"/>
      <c r="F608" s="109"/>
      <c r="G608" s="109"/>
      <c r="H608" s="109"/>
      <c r="I608" s="109"/>
      <c r="J608" s="109"/>
      <c r="K608" s="115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</row>
    <row r="609" spans="1:26">
      <c r="A609" s="114"/>
      <c r="B609" s="109"/>
      <c r="C609" s="109"/>
      <c r="D609" s="109"/>
      <c r="E609" s="109"/>
      <c r="F609" s="109"/>
      <c r="G609" s="109"/>
      <c r="H609" s="109"/>
      <c r="I609" s="109"/>
      <c r="J609" s="109"/>
      <c r="K609" s="115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</row>
    <row r="610" spans="1:26">
      <c r="A610" s="114"/>
      <c r="B610" s="109"/>
      <c r="C610" s="109"/>
      <c r="D610" s="109"/>
      <c r="E610" s="109"/>
      <c r="F610" s="109"/>
      <c r="G610" s="109"/>
      <c r="H610" s="109"/>
      <c r="I610" s="109"/>
      <c r="J610" s="109"/>
      <c r="K610" s="115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</row>
    <row r="611" spans="1:26">
      <c r="A611" s="114"/>
      <c r="B611" s="109"/>
      <c r="C611" s="109"/>
      <c r="D611" s="109"/>
      <c r="E611" s="109"/>
      <c r="F611" s="109"/>
      <c r="G611" s="109"/>
      <c r="H611" s="109"/>
      <c r="I611" s="109"/>
      <c r="J611" s="109"/>
      <c r="K611" s="115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</row>
    <row r="612" spans="1:26">
      <c r="A612" s="114"/>
      <c r="B612" s="109"/>
      <c r="C612" s="109"/>
      <c r="D612" s="109"/>
      <c r="E612" s="109"/>
      <c r="F612" s="109"/>
      <c r="G612" s="109"/>
      <c r="H612" s="109"/>
      <c r="I612" s="109"/>
      <c r="J612" s="109"/>
      <c r="K612" s="115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</row>
    <row r="613" spans="1:26">
      <c r="A613" s="114"/>
      <c r="B613" s="109"/>
      <c r="C613" s="109"/>
      <c r="D613" s="109"/>
      <c r="E613" s="109"/>
      <c r="F613" s="109"/>
      <c r="G613" s="109"/>
      <c r="H613" s="109"/>
      <c r="I613" s="109"/>
      <c r="J613" s="109"/>
      <c r="K613" s="115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</row>
    <row r="614" spans="1:26">
      <c r="A614" s="114"/>
      <c r="B614" s="109"/>
      <c r="C614" s="109"/>
      <c r="D614" s="109"/>
      <c r="E614" s="109"/>
      <c r="F614" s="109"/>
      <c r="G614" s="109"/>
      <c r="H614" s="109"/>
      <c r="I614" s="109"/>
      <c r="J614" s="109"/>
      <c r="K614" s="115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</row>
    <row r="615" spans="1:26">
      <c r="A615" s="114"/>
      <c r="B615" s="109"/>
      <c r="C615" s="109"/>
      <c r="D615" s="109"/>
      <c r="E615" s="109"/>
      <c r="F615" s="109"/>
      <c r="G615" s="109"/>
      <c r="H615" s="109"/>
      <c r="I615" s="109"/>
      <c r="J615" s="109"/>
      <c r="K615" s="115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</row>
    <row r="616" spans="1:26">
      <c r="A616" s="114"/>
      <c r="B616" s="109"/>
      <c r="C616" s="109"/>
      <c r="D616" s="109"/>
      <c r="E616" s="109"/>
      <c r="F616" s="109"/>
      <c r="G616" s="109"/>
      <c r="H616" s="109"/>
      <c r="I616" s="109"/>
      <c r="J616" s="109"/>
      <c r="K616" s="115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</row>
    <row r="617" spans="1:26">
      <c r="A617" s="114"/>
      <c r="B617" s="109"/>
      <c r="C617" s="109"/>
      <c r="D617" s="109"/>
      <c r="E617" s="109"/>
      <c r="F617" s="109"/>
      <c r="G617" s="109"/>
      <c r="H617" s="109"/>
      <c r="I617" s="109"/>
      <c r="J617" s="109"/>
      <c r="K617" s="115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</row>
    <row r="618" spans="1:26">
      <c r="A618" s="114"/>
      <c r="B618" s="109"/>
      <c r="C618" s="109"/>
      <c r="D618" s="109"/>
      <c r="E618" s="109"/>
      <c r="F618" s="109"/>
      <c r="G618" s="109"/>
      <c r="H618" s="109"/>
      <c r="I618" s="109"/>
      <c r="J618" s="109"/>
      <c r="K618" s="115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</row>
    <row r="619" spans="1:26">
      <c r="A619" s="114"/>
      <c r="B619" s="109"/>
      <c r="C619" s="109"/>
      <c r="D619" s="109"/>
      <c r="E619" s="109"/>
      <c r="F619" s="109"/>
      <c r="G619" s="109"/>
      <c r="H619" s="109"/>
      <c r="I619" s="109"/>
      <c r="J619" s="109"/>
      <c r="K619" s="115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</row>
    <row r="620" spans="1:26">
      <c r="A620" s="114"/>
      <c r="B620" s="109"/>
      <c r="C620" s="109"/>
      <c r="D620" s="109"/>
      <c r="E620" s="109"/>
      <c r="F620" s="109"/>
      <c r="G620" s="109"/>
      <c r="H620" s="109"/>
      <c r="I620" s="109"/>
      <c r="J620" s="109"/>
      <c r="K620" s="115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</row>
    <row r="621" spans="1:26">
      <c r="A621" s="114"/>
      <c r="B621" s="109"/>
      <c r="C621" s="109"/>
      <c r="D621" s="109"/>
      <c r="E621" s="109"/>
      <c r="F621" s="109"/>
      <c r="G621" s="109"/>
      <c r="H621" s="109"/>
      <c r="I621" s="109"/>
      <c r="J621" s="109"/>
      <c r="K621" s="115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</row>
    <row r="622" spans="1:26">
      <c r="A622" s="114"/>
      <c r="B622" s="109"/>
      <c r="C622" s="109"/>
      <c r="D622" s="109"/>
      <c r="E622" s="109"/>
      <c r="F622" s="109"/>
      <c r="G622" s="109"/>
      <c r="H622" s="109"/>
      <c r="I622" s="109"/>
      <c r="J622" s="109"/>
      <c r="K622" s="115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</row>
    <row r="623" spans="1:26">
      <c r="A623" s="114"/>
      <c r="B623" s="109"/>
      <c r="C623" s="109"/>
      <c r="D623" s="109"/>
      <c r="E623" s="109"/>
      <c r="F623" s="109"/>
      <c r="G623" s="109"/>
      <c r="H623" s="109"/>
      <c r="I623" s="109"/>
      <c r="J623" s="109"/>
      <c r="K623" s="115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</row>
    <row r="624" spans="1:26">
      <c r="A624" s="114"/>
      <c r="B624" s="109"/>
      <c r="C624" s="109"/>
      <c r="D624" s="109"/>
      <c r="E624" s="109"/>
      <c r="F624" s="109"/>
      <c r="G624" s="109"/>
      <c r="H624" s="109"/>
      <c r="I624" s="109"/>
      <c r="J624" s="109"/>
      <c r="K624" s="115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</row>
    <row r="625" spans="1:26">
      <c r="A625" s="114"/>
      <c r="B625" s="109"/>
      <c r="C625" s="109"/>
      <c r="D625" s="109"/>
      <c r="E625" s="109"/>
      <c r="F625" s="109"/>
      <c r="G625" s="109"/>
      <c r="H625" s="109"/>
      <c r="I625" s="109"/>
      <c r="J625" s="109"/>
      <c r="K625" s="115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</row>
    <row r="626" spans="1:26">
      <c r="A626" s="114"/>
      <c r="B626" s="109"/>
      <c r="C626" s="109"/>
      <c r="D626" s="109"/>
      <c r="E626" s="109"/>
      <c r="F626" s="109"/>
      <c r="G626" s="109"/>
      <c r="H626" s="109"/>
      <c r="I626" s="109"/>
      <c r="J626" s="109"/>
      <c r="K626" s="115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</row>
    <row r="627" spans="1:26">
      <c r="A627" s="114"/>
      <c r="B627" s="109"/>
      <c r="C627" s="109"/>
      <c r="D627" s="109"/>
      <c r="E627" s="109"/>
      <c r="F627" s="109"/>
      <c r="G627" s="109"/>
      <c r="H627" s="109"/>
      <c r="I627" s="109"/>
      <c r="J627" s="109"/>
      <c r="K627" s="115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</row>
    <row r="628" spans="1:26">
      <c r="A628" s="114"/>
      <c r="B628" s="109"/>
      <c r="C628" s="109"/>
      <c r="D628" s="109"/>
      <c r="E628" s="109"/>
      <c r="F628" s="109"/>
      <c r="G628" s="109"/>
      <c r="H628" s="109"/>
      <c r="I628" s="109"/>
      <c r="J628" s="109"/>
      <c r="K628" s="115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</row>
    <row r="629" spans="1:26">
      <c r="A629" s="114"/>
      <c r="B629" s="109"/>
      <c r="C629" s="109"/>
      <c r="D629" s="109"/>
      <c r="E629" s="109"/>
      <c r="F629" s="109"/>
      <c r="G629" s="109"/>
      <c r="H629" s="109"/>
      <c r="I629" s="109"/>
      <c r="J629" s="109"/>
      <c r="K629" s="115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</row>
    <row r="630" spans="1:26">
      <c r="A630" s="114"/>
      <c r="B630" s="109"/>
      <c r="C630" s="109"/>
      <c r="D630" s="109"/>
      <c r="E630" s="109"/>
      <c r="F630" s="109"/>
      <c r="G630" s="109"/>
      <c r="H630" s="109"/>
      <c r="I630" s="109"/>
      <c r="J630" s="109"/>
      <c r="K630" s="115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</row>
    <row r="631" spans="1:26">
      <c r="A631" s="114"/>
      <c r="B631" s="109"/>
      <c r="C631" s="109"/>
      <c r="D631" s="109"/>
      <c r="E631" s="109"/>
      <c r="F631" s="109"/>
      <c r="G631" s="109"/>
      <c r="H631" s="109"/>
      <c r="I631" s="109"/>
      <c r="J631" s="109"/>
      <c r="K631" s="115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</row>
    <row r="632" spans="1:26">
      <c r="A632" s="114"/>
      <c r="B632" s="109"/>
      <c r="C632" s="109"/>
      <c r="D632" s="109"/>
      <c r="E632" s="109"/>
      <c r="F632" s="109"/>
      <c r="G632" s="109"/>
      <c r="H632" s="109"/>
      <c r="I632" s="109"/>
      <c r="J632" s="109"/>
      <c r="K632" s="115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</row>
    <row r="633" spans="1:26">
      <c r="A633" s="114"/>
      <c r="B633" s="109"/>
      <c r="C633" s="109"/>
      <c r="D633" s="109"/>
      <c r="E633" s="109"/>
      <c r="F633" s="109"/>
      <c r="G633" s="109"/>
      <c r="H633" s="109"/>
      <c r="I633" s="109"/>
      <c r="J633" s="109"/>
      <c r="K633" s="115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</row>
    <row r="634" spans="1:26">
      <c r="A634" s="114"/>
      <c r="B634" s="109"/>
      <c r="C634" s="109"/>
      <c r="D634" s="109"/>
      <c r="E634" s="109"/>
      <c r="F634" s="109"/>
      <c r="G634" s="109"/>
      <c r="H634" s="109"/>
      <c r="I634" s="109"/>
      <c r="J634" s="109"/>
      <c r="K634" s="115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</row>
    <row r="635" spans="1:26">
      <c r="A635" s="114"/>
      <c r="B635" s="109"/>
      <c r="C635" s="109"/>
      <c r="D635" s="109"/>
      <c r="E635" s="109"/>
      <c r="F635" s="109"/>
      <c r="G635" s="109"/>
      <c r="H635" s="109"/>
      <c r="I635" s="109"/>
      <c r="J635" s="109"/>
      <c r="K635" s="115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</row>
    <row r="636" spans="1:26">
      <c r="A636" s="114"/>
      <c r="B636" s="109"/>
      <c r="C636" s="109"/>
      <c r="D636" s="109"/>
      <c r="E636" s="109"/>
      <c r="F636" s="109"/>
      <c r="G636" s="109"/>
      <c r="H636" s="109"/>
      <c r="I636" s="109"/>
      <c r="J636" s="109"/>
      <c r="K636" s="115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</row>
    <row r="637" spans="1:26">
      <c r="A637" s="114"/>
      <c r="B637" s="109"/>
      <c r="C637" s="109"/>
      <c r="D637" s="109"/>
      <c r="E637" s="109"/>
      <c r="F637" s="109"/>
      <c r="G637" s="109"/>
      <c r="H637" s="109"/>
      <c r="I637" s="109"/>
      <c r="J637" s="109"/>
      <c r="K637" s="115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</row>
    <row r="638" spans="1:26">
      <c r="A638" s="114"/>
      <c r="B638" s="109"/>
      <c r="C638" s="109"/>
      <c r="D638" s="109"/>
      <c r="E638" s="109"/>
      <c r="F638" s="109"/>
      <c r="G638" s="109"/>
      <c r="H638" s="109"/>
      <c r="I638" s="109"/>
      <c r="J638" s="109"/>
      <c r="K638" s="115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</row>
    <row r="639" spans="1:26">
      <c r="A639" s="114"/>
      <c r="B639" s="109"/>
      <c r="C639" s="109"/>
      <c r="D639" s="109"/>
      <c r="E639" s="109"/>
      <c r="F639" s="109"/>
      <c r="G639" s="109"/>
      <c r="H639" s="109"/>
      <c r="I639" s="109"/>
      <c r="J639" s="109"/>
      <c r="K639" s="115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</row>
    <row r="640" spans="1:26">
      <c r="A640" s="114"/>
      <c r="B640" s="109"/>
      <c r="C640" s="109"/>
      <c r="D640" s="109"/>
      <c r="E640" s="109"/>
      <c r="F640" s="109"/>
      <c r="G640" s="109"/>
      <c r="H640" s="109"/>
      <c r="I640" s="109"/>
      <c r="J640" s="109"/>
      <c r="K640" s="115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</row>
    <row r="641" spans="1:26">
      <c r="A641" s="114"/>
      <c r="B641" s="109"/>
      <c r="C641" s="109"/>
      <c r="D641" s="109"/>
      <c r="E641" s="109"/>
      <c r="F641" s="109"/>
      <c r="G641" s="109"/>
      <c r="H641" s="109"/>
      <c r="I641" s="109"/>
      <c r="J641" s="109"/>
      <c r="K641" s="115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</row>
    <row r="642" spans="1:26">
      <c r="A642" s="114"/>
      <c r="B642" s="109"/>
      <c r="C642" s="109"/>
      <c r="D642" s="109"/>
      <c r="E642" s="109"/>
      <c r="F642" s="109"/>
      <c r="G642" s="109"/>
      <c r="H642" s="109"/>
      <c r="I642" s="109"/>
      <c r="J642" s="109"/>
      <c r="K642" s="115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</row>
    <row r="643" spans="1:26">
      <c r="A643" s="114"/>
      <c r="B643" s="109"/>
      <c r="C643" s="109"/>
      <c r="D643" s="109"/>
      <c r="E643" s="109"/>
      <c r="F643" s="109"/>
      <c r="G643" s="109"/>
      <c r="H643" s="109"/>
      <c r="I643" s="109"/>
      <c r="J643" s="109"/>
      <c r="K643" s="115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</row>
    <row r="644" spans="1:26">
      <c r="A644" s="114"/>
      <c r="B644" s="109"/>
      <c r="C644" s="109"/>
      <c r="D644" s="109"/>
      <c r="E644" s="109"/>
      <c r="F644" s="109"/>
      <c r="G644" s="109"/>
      <c r="H644" s="109"/>
      <c r="I644" s="109"/>
      <c r="J644" s="109"/>
      <c r="K644" s="115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</row>
    <row r="645" spans="1:26">
      <c r="A645" s="114"/>
      <c r="B645" s="109"/>
      <c r="C645" s="109"/>
      <c r="D645" s="109"/>
      <c r="E645" s="109"/>
      <c r="F645" s="109"/>
      <c r="G645" s="109"/>
      <c r="H645" s="109"/>
      <c r="I645" s="109"/>
      <c r="J645" s="109"/>
      <c r="K645" s="115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</row>
    <row r="646" spans="1:26">
      <c r="A646" s="114"/>
      <c r="B646" s="109"/>
      <c r="C646" s="109"/>
      <c r="D646" s="109"/>
      <c r="E646" s="109"/>
      <c r="F646" s="109"/>
      <c r="G646" s="109"/>
      <c r="H646" s="109"/>
      <c r="I646" s="109"/>
      <c r="J646" s="109"/>
      <c r="K646" s="115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</row>
    <row r="647" spans="1:26">
      <c r="A647" s="114"/>
      <c r="B647" s="109"/>
      <c r="C647" s="109"/>
      <c r="D647" s="109"/>
      <c r="E647" s="109"/>
      <c r="F647" s="109"/>
      <c r="G647" s="109"/>
      <c r="H647" s="109"/>
      <c r="I647" s="109"/>
      <c r="J647" s="109"/>
      <c r="K647" s="115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</row>
    <row r="648" spans="1:26">
      <c r="A648" s="114"/>
      <c r="B648" s="109"/>
      <c r="C648" s="109"/>
      <c r="D648" s="109"/>
      <c r="E648" s="109"/>
      <c r="F648" s="109"/>
      <c r="G648" s="109"/>
      <c r="H648" s="109"/>
      <c r="I648" s="109"/>
      <c r="J648" s="109"/>
      <c r="K648" s="115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</row>
    <row r="649" spans="1:26">
      <c r="A649" s="114"/>
      <c r="B649" s="109"/>
      <c r="C649" s="109"/>
      <c r="D649" s="109"/>
      <c r="E649" s="109"/>
      <c r="F649" s="109"/>
      <c r="G649" s="109"/>
      <c r="H649" s="109"/>
      <c r="I649" s="109"/>
      <c r="J649" s="109"/>
      <c r="K649" s="115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</row>
    <row r="650" spans="1:26">
      <c r="A650" s="114"/>
      <c r="B650" s="109"/>
      <c r="C650" s="109"/>
      <c r="D650" s="109"/>
      <c r="E650" s="109"/>
      <c r="F650" s="109"/>
      <c r="G650" s="109"/>
      <c r="H650" s="109"/>
      <c r="I650" s="109"/>
      <c r="J650" s="109"/>
      <c r="K650" s="115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</row>
    <row r="651" spans="1:26">
      <c r="A651" s="114"/>
      <c r="B651" s="109"/>
      <c r="C651" s="109"/>
      <c r="D651" s="109"/>
      <c r="E651" s="109"/>
      <c r="F651" s="109"/>
      <c r="G651" s="109"/>
      <c r="H651" s="109"/>
      <c r="I651" s="109"/>
      <c r="J651" s="109"/>
      <c r="K651" s="115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</row>
    <row r="652" spans="1:26">
      <c r="A652" s="114"/>
      <c r="B652" s="109"/>
      <c r="C652" s="109"/>
      <c r="D652" s="109"/>
      <c r="E652" s="109"/>
      <c r="F652" s="109"/>
      <c r="G652" s="109"/>
      <c r="H652" s="109"/>
      <c r="I652" s="109"/>
      <c r="J652" s="109"/>
      <c r="K652" s="115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</row>
    <row r="653" spans="1:26">
      <c r="A653" s="114"/>
      <c r="B653" s="109"/>
      <c r="C653" s="109"/>
      <c r="D653" s="109"/>
      <c r="E653" s="109"/>
      <c r="F653" s="109"/>
      <c r="G653" s="109"/>
      <c r="H653" s="109"/>
      <c r="I653" s="109"/>
      <c r="J653" s="109"/>
      <c r="K653" s="115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</row>
    <row r="654" spans="1:26">
      <c r="A654" s="114"/>
      <c r="B654" s="109"/>
      <c r="C654" s="109"/>
      <c r="D654" s="109"/>
      <c r="E654" s="109"/>
      <c r="F654" s="109"/>
      <c r="G654" s="109"/>
      <c r="H654" s="109"/>
      <c r="I654" s="109"/>
      <c r="J654" s="109"/>
      <c r="K654" s="115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</row>
    <row r="655" spans="1:26">
      <c r="A655" s="114"/>
      <c r="B655" s="109"/>
      <c r="C655" s="109"/>
      <c r="D655" s="109"/>
      <c r="E655" s="109"/>
      <c r="F655" s="109"/>
      <c r="G655" s="109"/>
      <c r="H655" s="109"/>
      <c r="I655" s="109"/>
      <c r="J655" s="109"/>
      <c r="K655" s="115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</row>
    <row r="656" spans="1:26">
      <c r="A656" s="114"/>
      <c r="B656" s="109"/>
      <c r="C656" s="109"/>
      <c r="D656" s="109"/>
      <c r="E656" s="109"/>
      <c r="F656" s="109"/>
      <c r="G656" s="109"/>
      <c r="H656" s="109"/>
      <c r="I656" s="109"/>
      <c r="J656" s="109"/>
      <c r="K656" s="115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</row>
    <row r="657" spans="1:26">
      <c r="A657" s="114"/>
      <c r="B657" s="109"/>
      <c r="C657" s="109"/>
      <c r="D657" s="109"/>
      <c r="E657" s="109"/>
      <c r="F657" s="109"/>
      <c r="G657" s="109"/>
      <c r="H657" s="109"/>
      <c r="I657" s="109"/>
      <c r="J657" s="109"/>
      <c r="K657" s="115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</row>
    <row r="658" spans="1:26">
      <c r="A658" s="114"/>
      <c r="B658" s="109"/>
      <c r="C658" s="109"/>
      <c r="D658" s="109"/>
      <c r="E658" s="109"/>
      <c r="F658" s="109"/>
      <c r="G658" s="109"/>
      <c r="H658" s="109"/>
      <c r="I658" s="109"/>
      <c r="J658" s="109"/>
      <c r="K658" s="115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</row>
    <row r="659" spans="1:26">
      <c r="A659" s="114"/>
      <c r="B659" s="109"/>
      <c r="C659" s="109"/>
      <c r="D659" s="109"/>
      <c r="E659" s="109"/>
      <c r="F659" s="109"/>
      <c r="G659" s="109"/>
      <c r="H659" s="109"/>
      <c r="I659" s="109"/>
      <c r="J659" s="109"/>
      <c r="K659" s="115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</row>
    <row r="660" spans="1:26">
      <c r="A660" s="114"/>
      <c r="B660" s="109"/>
      <c r="C660" s="109"/>
      <c r="D660" s="109"/>
      <c r="E660" s="109"/>
      <c r="F660" s="109"/>
      <c r="G660" s="109"/>
      <c r="H660" s="109"/>
      <c r="I660" s="109"/>
      <c r="J660" s="109"/>
      <c r="K660" s="115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</row>
    <row r="661" spans="1:26">
      <c r="A661" s="114"/>
      <c r="B661" s="109"/>
      <c r="C661" s="109"/>
      <c r="D661" s="109"/>
      <c r="E661" s="109"/>
      <c r="F661" s="109"/>
      <c r="G661" s="109"/>
      <c r="H661" s="109"/>
      <c r="I661" s="109"/>
      <c r="J661" s="109"/>
      <c r="K661" s="115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</row>
    <row r="662" spans="1:26">
      <c r="A662" s="114"/>
      <c r="B662" s="109"/>
      <c r="C662" s="109"/>
      <c r="D662" s="109"/>
      <c r="E662" s="109"/>
      <c r="F662" s="109"/>
      <c r="G662" s="109"/>
      <c r="H662" s="109"/>
      <c r="I662" s="109"/>
      <c r="J662" s="109"/>
      <c r="K662" s="115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</row>
    <row r="663" spans="1:26">
      <c r="A663" s="114"/>
      <c r="B663" s="109"/>
      <c r="C663" s="109"/>
      <c r="D663" s="109"/>
      <c r="E663" s="109"/>
      <c r="F663" s="109"/>
      <c r="G663" s="109"/>
      <c r="H663" s="109"/>
      <c r="I663" s="109"/>
      <c r="J663" s="109"/>
      <c r="K663" s="115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</row>
    <row r="664" spans="1:26">
      <c r="A664" s="114"/>
      <c r="B664" s="109"/>
      <c r="C664" s="109"/>
      <c r="D664" s="109"/>
      <c r="E664" s="109"/>
      <c r="F664" s="109"/>
      <c r="G664" s="109"/>
      <c r="H664" s="109"/>
      <c r="I664" s="109"/>
      <c r="J664" s="109"/>
      <c r="K664" s="115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</row>
    <row r="665" spans="1:26">
      <c r="A665" s="114"/>
      <c r="B665" s="109"/>
      <c r="C665" s="109"/>
      <c r="D665" s="109"/>
      <c r="E665" s="109"/>
      <c r="F665" s="109"/>
      <c r="G665" s="109"/>
      <c r="H665" s="109"/>
      <c r="I665" s="109"/>
      <c r="J665" s="109"/>
      <c r="K665" s="115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</row>
    <row r="666" spans="1:26">
      <c r="A666" s="114"/>
      <c r="B666" s="109"/>
      <c r="C666" s="109"/>
      <c r="D666" s="109"/>
      <c r="E666" s="109"/>
      <c r="F666" s="109"/>
      <c r="G666" s="109"/>
      <c r="H666" s="109"/>
      <c r="I666" s="109"/>
      <c r="J666" s="109"/>
      <c r="K666" s="115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</row>
    <row r="667" spans="1:26">
      <c r="A667" s="114"/>
      <c r="B667" s="109"/>
      <c r="C667" s="109"/>
      <c r="D667" s="109"/>
      <c r="E667" s="109"/>
      <c r="F667" s="109"/>
      <c r="G667" s="109"/>
      <c r="H667" s="109"/>
      <c r="I667" s="109"/>
      <c r="J667" s="109"/>
      <c r="K667" s="115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</row>
    <row r="668" spans="1:26">
      <c r="A668" s="114"/>
      <c r="B668" s="109"/>
      <c r="C668" s="109"/>
      <c r="D668" s="109"/>
      <c r="E668" s="109"/>
      <c r="F668" s="109"/>
      <c r="G668" s="109"/>
      <c r="H668" s="109"/>
      <c r="I668" s="109"/>
      <c r="J668" s="109"/>
      <c r="K668" s="115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</row>
    <row r="669" spans="1:26">
      <c r="A669" s="114"/>
      <c r="B669" s="109"/>
      <c r="C669" s="109"/>
      <c r="D669" s="109"/>
      <c r="E669" s="109"/>
      <c r="F669" s="109"/>
      <c r="G669" s="109"/>
      <c r="H669" s="109"/>
      <c r="I669" s="109"/>
      <c r="J669" s="109"/>
      <c r="K669" s="115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</row>
    <row r="670" spans="1:26">
      <c r="A670" s="114"/>
      <c r="B670" s="109"/>
      <c r="C670" s="109"/>
      <c r="D670" s="109"/>
      <c r="E670" s="109"/>
      <c r="F670" s="109"/>
      <c r="G670" s="109"/>
      <c r="H670" s="109"/>
      <c r="I670" s="109"/>
      <c r="J670" s="109"/>
      <c r="K670" s="115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</row>
    <row r="671" spans="1:26">
      <c r="A671" s="114"/>
      <c r="B671" s="109"/>
      <c r="C671" s="109"/>
      <c r="D671" s="109"/>
      <c r="E671" s="109"/>
      <c r="F671" s="109"/>
      <c r="G671" s="109"/>
      <c r="H671" s="109"/>
      <c r="I671" s="109"/>
      <c r="J671" s="109"/>
      <c r="K671" s="115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</row>
    <row r="672" spans="1:26">
      <c r="A672" s="114"/>
      <c r="B672" s="109"/>
      <c r="C672" s="109"/>
      <c r="D672" s="109"/>
      <c r="E672" s="109"/>
      <c r="F672" s="109"/>
      <c r="G672" s="109"/>
      <c r="H672" s="109"/>
      <c r="I672" s="109"/>
      <c r="J672" s="109"/>
      <c r="K672" s="115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</row>
    <row r="673" spans="1:26">
      <c r="A673" s="114"/>
      <c r="B673" s="109"/>
      <c r="C673" s="109"/>
      <c r="D673" s="109"/>
      <c r="E673" s="109"/>
      <c r="F673" s="109"/>
      <c r="G673" s="109"/>
      <c r="H673" s="109"/>
      <c r="I673" s="109"/>
      <c r="J673" s="109"/>
      <c r="K673" s="115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</row>
    <row r="674" spans="1:26">
      <c r="A674" s="114"/>
      <c r="B674" s="109"/>
      <c r="C674" s="109"/>
      <c r="D674" s="109"/>
      <c r="E674" s="109"/>
      <c r="F674" s="109"/>
      <c r="G674" s="109"/>
      <c r="H674" s="109"/>
      <c r="I674" s="109"/>
      <c r="J674" s="109"/>
      <c r="K674" s="115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</row>
    <row r="675" spans="1:26">
      <c r="A675" s="114"/>
      <c r="B675" s="109"/>
      <c r="C675" s="109"/>
      <c r="D675" s="109"/>
      <c r="E675" s="109"/>
      <c r="F675" s="109"/>
      <c r="G675" s="109"/>
      <c r="H675" s="109"/>
      <c r="I675" s="109"/>
      <c r="J675" s="109"/>
      <c r="K675" s="115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</row>
    <row r="676" spans="1:26">
      <c r="A676" s="114"/>
      <c r="B676" s="109"/>
      <c r="C676" s="109"/>
      <c r="D676" s="109"/>
      <c r="E676" s="109"/>
      <c r="F676" s="109"/>
      <c r="G676" s="109"/>
      <c r="H676" s="109"/>
      <c r="I676" s="109"/>
      <c r="J676" s="109"/>
      <c r="K676" s="115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</row>
    <row r="677" spans="1:26">
      <c r="A677" s="114"/>
      <c r="B677" s="109"/>
      <c r="C677" s="109"/>
      <c r="D677" s="109"/>
      <c r="E677" s="109"/>
      <c r="F677" s="109"/>
      <c r="G677" s="109"/>
      <c r="H677" s="109"/>
      <c r="I677" s="109"/>
      <c r="J677" s="109"/>
      <c r="K677" s="115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</row>
    <row r="678" spans="1:26">
      <c r="A678" s="114"/>
      <c r="B678" s="109"/>
      <c r="C678" s="109"/>
      <c r="D678" s="109"/>
      <c r="E678" s="109"/>
      <c r="F678" s="109"/>
      <c r="G678" s="109"/>
      <c r="H678" s="109"/>
      <c r="I678" s="109"/>
      <c r="J678" s="109"/>
      <c r="K678" s="115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</row>
    <row r="679" spans="1:26">
      <c r="A679" s="114"/>
      <c r="B679" s="109"/>
      <c r="C679" s="109"/>
      <c r="D679" s="109"/>
      <c r="E679" s="109"/>
      <c r="F679" s="109"/>
      <c r="G679" s="109"/>
      <c r="H679" s="109"/>
      <c r="I679" s="109"/>
      <c r="J679" s="109"/>
      <c r="K679" s="115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</row>
    <row r="680" spans="1:26">
      <c r="A680" s="114"/>
      <c r="B680" s="109"/>
      <c r="C680" s="109"/>
      <c r="D680" s="109"/>
      <c r="E680" s="109"/>
      <c r="F680" s="109"/>
      <c r="G680" s="109"/>
      <c r="H680" s="109"/>
      <c r="I680" s="109"/>
      <c r="J680" s="109"/>
      <c r="K680" s="115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</row>
    <row r="681" spans="1:26">
      <c r="A681" s="114"/>
      <c r="B681" s="109"/>
      <c r="C681" s="109"/>
      <c r="D681" s="109"/>
      <c r="E681" s="109"/>
      <c r="F681" s="109"/>
      <c r="G681" s="109"/>
      <c r="H681" s="109"/>
      <c r="I681" s="109"/>
      <c r="J681" s="109"/>
      <c r="K681" s="115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</row>
    <row r="682" spans="1:26">
      <c r="A682" s="114"/>
      <c r="B682" s="109"/>
      <c r="C682" s="109"/>
      <c r="D682" s="109"/>
      <c r="E682" s="109"/>
      <c r="F682" s="109"/>
      <c r="G682" s="109"/>
      <c r="H682" s="109"/>
      <c r="I682" s="109"/>
      <c r="J682" s="109"/>
      <c r="K682" s="115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</row>
    <row r="683" spans="1:26">
      <c r="A683" s="114"/>
      <c r="B683" s="109"/>
      <c r="C683" s="109"/>
      <c r="D683" s="109"/>
      <c r="E683" s="109"/>
      <c r="F683" s="109"/>
      <c r="G683" s="109"/>
      <c r="H683" s="109"/>
      <c r="I683" s="109"/>
      <c r="J683" s="109"/>
      <c r="K683" s="115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</row>
    <row r="684" spans="1:26">
      <c r="A684" s="114"/>
      <c r="B684" s="109"/>
      <c r="C684" s="109"/>
      <c r="D684" s="109"/>
      <c r="E684" s="109"/>
      <c r="F684" s="109"/>
      <c r="G684" s="109"/>
      <c r="H684" s="109"/>
      <c r="I684" s="109"/>
      <c r="J684" s="109"/>
      <c r="K684" s="115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</row>
    <row r="685" spans="1:26">
      <c r="A685" s="114"/>
      <c r="B685" s="109"/>
      <c r="C685" s="109"/>
      <c r="D685" s="109"/>
      <c r="E685" s="109"/>
      <c r="F685" s="109"/>
      <c r="G685" s="109"/>
      <c r="H685" s="109"/>
      <c r="I685" s="109"/>
      <c r="J685" s="109"/>
      <c r="K685" s="115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</row>
    <row r="686" spans="1:26">
      <c r="A686" s="114"/>
      <c r="B686" s="109"/>
      <c r="C686" s="109"/>
      <c r="D686" s="109"/>
      <c r="E686" s="109"/>
      <c r="F686" s="109"/>
      <c r="G686" s="109"/>
      <c r="H686" s="109"/>
      <c r="I686" s="109"/>
      <c r="J686" s="109"/>
      <c r="K686" s="115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</row>
    <row r="687" spans="1:26">
      <c r="A687" s="114"/>
      <c r="B687" s="109"/>
      <c r="C687" s="109"/>
      <c r="D687" s="109"/>
      <c r="E687" s="109"/>
      <c r="F687" s="109"/>
      <c r="G687" s="109"/>
      <c r="H687" s="109"/>
      <c r="I687" s="109"/>
      <c r="J687" s="109"/>
      <c r="K687" s="115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</row>
    <row r="688" spans="1:26">
      <c r="A688" s="114"/>
      <c r="B688" s="109"/>
      <c r="C688" s="109"/>
      <c r="D688" s="109"/>
      <c r="E688" s="109"/>
      <c r="F688" s="109"/>
      <c r="G688" s="109"/>
      <c r="H688" s="109"/>
      <c r="I688" s="109"/>
      <c r="J688" s="109"/>
      <c r="K688" s="115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</row>
    <row r="689" spans="1:26">
      <c r="A689" s="114"/>
      <c r="B689" s="109"/>
      <c r="C689" s="109"/>
      <c r="D689" s="109"/>
      <c r="E689" s="109"/>
      <c r="F689" s="109"/>
      <c r="G689" s="109"/>
      <c r="H689" s="109"/>
      <c r="I689" s="109"/>
      <c r="J689" s="109"/>
      <c r="K689" s="115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</row>
    <row r="690" spans="1:26">
      <c r="A690" s="114"/>
      <c r="B690" s="109"/>
      <c r="C690" s="109"/>
      <c r="D690" s="109"/>
      <c r="E690" s="109"/>
      <c r="F690" s="109"/>
      <c r="G690" s="109"/>
      <c r="H690" s="109"/>
      <c r="I690" s="109"/>
      <c r="J690" s="109"/>
      <c r="K690" s="115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</row>
    <row r="691" spans="1:26">
      <c r="A691" s="114"/>
      <c r="B691" s="109"/>
      <c r="C691" s="109"/>
      <c r="D691" s="109"/>
      <c r="E691" s="109"/>
      <c r="F691" s="109"/>
      <c r="G691" s="109"/>
      <c r="H691" s="109"/>
      <c r="I691" s="109"/>
      <c r="J691" s="109"/>
      <c r="K691" s="115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</row>
    <row r="692" spans="1:26">
      <c r="A692" s="114"/>
      <c r="B692" s="109"/>
      <c r="C692" s="109"/>
      <c r="D692" s="109"/>
      <c r="E692" s="109"/>
      <c r="F692" s="109"/>
      <c r="G692" s="109"/>
      <c r="H692" s="109"/>
      <c r="I692" s="109"/>
      <c r="J692" s="109"/>
      <c r="K692" s="115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</row>
    <row r="693" spans="1:26">
      <c r="A693" s="114"/>
      <c r="B693" s="109"/>
      <c r="C693" s="109"/>
      <c r="D693" s="109"/>
      <c r="E693" s="109"/>
      <c r="F693" s="109"/>
      <c r="G693" s="109"/>
      <c r="H693" s="109"/>
      <c r="I693" s="109"/>
      <c r="J693" s="109"/>
      <c r="K693" s="115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</row>
    <row r="694" spans="1:26">
      <c r="A694" s="114"/>
      <c r="B694" s="109"/>
      <c r="C694" s="109"/>
      <c r="D694" s="109"/>
      <c r="E694" s="109"/>
      <c r="F694" s="109"/>
      <c r="G694" s="109"/>
      <c r="H694" s="109"/>
      <c r="I694" s="109"/>
      <c r="J694" s="109"/>
      <c r="K694" s="115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</row>
    <row r="695" spans="1:26">
      <c r="A695" s="114"/>
      <c r="B695" s="109"/>
      <c r="C695" s="109"/>
      <c r="D695" s="109"/>
      <c r="E695" s="109"/>
      <c r="F695" s="109"/>
      <c r="G695" s="109"/>
      <c r="H695" s="109"/>
      <c r="I695" s="109"/>
      <c r="J695" s="109"/>
      <c r="K695" s="115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</row>
    <row r="696" spans="1:26">
      <c r="A696" s="114"/>
      <c r="B696" s="109"/>
      <c r="C696" s="109"/>
      <c r="D696" s="109"/>
      <c r="E696" s="109"/>
      <c r="F696" s="109"/>
      <c r="G696" s="109"/>
      <c r="H696" s="109"/>
      <c r="I696" s="109"/>
      <c r="J696" s="109"/>
      <c r="K696" s="115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</row>
    <row r="697" spans="1:26">
      <c r="A697" s="114"/>
      <c r="B697" s="109"/>
      <c r="C697" s="109"/>
      <c r="D697" s="109"/>
      <c r="E697" s="109"/>
      <c r="F697" s="109"/>
      <c r="G697" s="109"/>
      <c r="H697" s="109"/>
      <c r="I697" s="109"/>
      <c r="J697" s="109"/>
      <c r="K697" s="115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</row>
    <row r="698" spans="1:26">
      <c r="A698" s="114"/>
      <c r="B698" s="109"/>
      <c r="C698" s="109"/>
      <c r="D698" s="109"/>
      <c r="E698" s="109"/>
      <c r="F698" s="109"/>
      <c r="G698" s="109"/>
      <c r="H698" s="109"/>
      <c r="I698" s="109"/>
      <c r="J698" s="109"/>
      <c r="K698" s="115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</row>
    <row r="699" spans="1:26">
      <c r="A699" s="114"/>
      <c r="B699" s="109"/>
      <c r="C699" s="109"/>
      <c r="D699" s="109"/>
      <c r="E699" s="109"/>
      <c r="F699" s="109"/>
      <c r="G699" s="109"/>
      <c r="H699" s="109"/>
      <c r="I699" s="109"/>
      <c r="J699" s="109"/>
      <c r="K699" s="115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</row>
    <row r="700" spans="1:26">
      <c r="A700" s="114"/>
      <c r="B700" s="109"/>
      <c r="C700" s="109"/>
      <c r="D700" s="109"/>
      <c r="E700" s="109"/>
      <c r="F700" s="109"/>
      <c r="G700" s="109"/>
      <c r="H700" s="109"/>
      <c r="I700" s="109"/>
      <c r="J700" s="109"/>
      <c r="K700" s="115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</row>
    <row r="701" spans="1:26">
      <c r="A701" s="114"/>
      <c r="B701" s="109"/>
      <c r="C701" s="109"/>
      <c r="D701" s="109"/>
      <c r="E701" s="109"/>
      <c r="F701" s="109"/>
      <c r="G701" s="109"/>
      <c r="H701" s="109"/>
      <c r="I701" s="109"/>
      <c r="J701" s="109"/>
      <c r="K701" s="115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</row>
    <row r="702" spans="1:26">
      <c r="A702" s="114"/>
      <c r="B702" s="109"/>
      <c r="C702" s="109"/>
      <c r="D702" s="109"/>
      <c r="E702" s="109"/>
      <c r="F702" s="109"/>
      <c r="G702" s="109"/>
      <c r="H702" s="109"/>
      <c r="I702" s="109"/>
      <c r="J702" s="109"/>
      <c r="K702" s="115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</row>
    <row r="703" spans="1:26">
      <c r="A703" s="114"/>
      <c r="B703" s="109"/>
      <c r="C703" s="109"/>
      <c r="D703" s="109"/>
      <c r="E703" s="109"/>
      <c r="F703" s="109"/>
      <c r="G703" s="109"/>
      <c r="H703" s="109"/>
      <c r="I703" s="109"/>
      <c r="J703" s="109"/>
      <c r="K703" s="115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</row>
    <row r="704" spans="1:26">
      <c r="A704" s="114"/>
      <c r="B704" s="109"/>
      <c r="C704" s="109"/>
      <c r="D704" s="109"/>
      <c r="E704" s="109"/>
      <c r="F704" s="109"/>
      <c r="G704" s="109"/>
      <c r="H704" s="109"/>
      <c r="I704" s="109"/>
      <c r="J704" s="109"/>
      <c r="K704" s="115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</row>
    <row r="705" spans="1:26">
      <c r="A705" s="114"/>
      <c r="B705" s="109"/>
      <c r="C705" s="109"/>
      <c r="D705" s="109"/>
      <c r="E705" s="109"/>
      <c r="F705" s="109"/>
      <c r="G705" s="109"/>
      <c r="H705" s="109"/>
      <c r="I705" s="109"/>
      <c r="J705" s="109"/>
      <c r="K705" s="115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</row>
    <row r="706" spans="1:26">
      <c r="A706" s="114"/>
      <c r="B706" s="109"/>
      <c r="C706" s="109"/>
      <c r="D706" s="109"/>
      <c r="E706" s="109"/>
      <c r="F706" s="109"/>
      <c r="G706" s="109"/>
      <c r="H706" s="109"/>
      <c r="I706" s="109"/>
      <c r="J706" s="109"/>
      <c r="K706" s="115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</row>
    <row r="707" spans="1:26">
      <c r="A707" s="114"/>
      <c r="B707" s="109"/>
      <c r="C707" s="109"/>
      <c r="D707" s="109"/>
      <c r="E707" s="109"/>
      <c r="F707" s="109"/>
      <c r="G707" s="109"/>
      <c r="H707" s="109"/>
      <c r="I707" s="109"/>
      <c r="J707" s="109"/>
      <c r="K707" s="115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</row>
    <row r="708" spans="1:26">
      <c r="A708" s="114"/>
      <c r="B708" s="109"/>
      <c r="C708" s="109"/>
      <c r="D708" s="109"/>
      <c r="E708" s="109"/>
      <c r="F708" s="109"/>
      <c r="G708" s="109"/>
      <c r="H708" s="109"/>
      <c r="I708" s="109"/>
      <c r="J708" s="109"/>
      <c r="K708" s="115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</row>
    <row r="709" spans="1:26">
      <c r="A709" s="114"/>
      <c r="B709" s="109"/>
      <c r="C709" s="109"/>
      <c r="D709" s="109"/>
      <c r="E709" s="109"/>
      <c r="F709" s="109"/>
      <c r="G709" s="109"/>
      <c r="H709" s="109"/>
      <c r="I709" s="109"/>
      <c r="J709" s="109"/>
      <c r="K709" s="115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</row>
    <row r="710" spans="1:26">
      <c r="A710" s="114"/>
      <c r="B710" s="109"/>
      <c r="C710" s="109"/>
      <c r="D710" s="109"/>
      <c r="E710" s="109"/>
      <c r="F710" s="109"/>
      <c r="G710" s="109"/>
      <c r="H710" s="109"/>
      <c r="I710" s="109"/>
      <c r="J710" s="109"/>
      <c r="K710" s="115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</row>
    <row r="711" spans="1:26">
      <c r="A711" s="114"/>
      <c r="B711" s="109"/>
      <c r="C711" s="109"/>
      <c r="D711" s="109"/>
      <c r="E711" s="109"/>
      <c r="F711" s="109"/>
      <c r="G711" s="109"/>
      <c r="H711" s="109"/>
      <c r="I711" s="109"/>
      <c r="J711" s="109"/>
      <c r="K711" s="115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</row>
    <row r="712" spans="1:26">
      <c r="A712" s="114"/>
      <c r="B712" s="109"/>
      <c r="C712" s="109"/>
      <c r="D712" s="109"/>
      <c r="E712" s="109"/>
      <c r="F712" s="109"/>
      <c r="G712" s="109"/>
      <c r="H712" s="109"/>
      <c r="I712" s="109"/>
      <c r="J712" s="109"/>
      <c r="K712" s="115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</row>
    <row r="713" spans="1:26">
      <c r="A713" s="114"/>
      <c r="B713" s="109"/>
      <c r="C713" s="109"/>
      <c r="D713" s="109"/>
      <c r="E713" s="109"/>
      <c r="F713" s="109"/>
      <c r="G713" s="109"/>
      <c r="H713" s="109"/>
      <c r="I713" s="109"/>
      <c r="J713" s="109"/>
      <c r="K713" s="115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</row>
    <row r="714" spans="1:26">
      <c r="A714" s="114"/>
      <c r="B714" s="109"/>
      <c r="C714" s="109"/>
      <c r="D714" s="109"/>
      <c r="E714" s="109"/>
      <c r="F714" s="109"/>
      <c r="G714" s="109"/>
      <c r="H714" s="109"/>
      <c r="I714" s="109"/>
      <c r="J714" s="109"/>
      <c r="K714" s="115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</row>
    <row r="715" spans="1:26">
      <c r="A715" s="114"/>
      <c r="B715" s="109"/>
      <c r="C715" s="109"/>
      <c r="D715" s="109"/>
      <c r="E715" s="109"/>
      <c r="F715" s="109"/>
      <c r="G715" s="109"/>
      <c r="H715" s="109"/>
      <c r="I715" s="109"/>
      <c r="J715" s="109"/>
      <c r="K715" s="115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</row>
    <row r="716" spans="1:26">
      <c r="A716" s="114"/>
      <c r="B716" s="109"/>
      <c r="C716" s="109"/>
      <c r="D716" s="109"/>
      <c r="E716" s="109"/>
      <c r="F716" s="109"/>
      <c r="G716" s="109"/>
      <c r="H716" s="109"/>
      <c r="I716" s="109"/>
      <c r="J716" s="109"/>
      <c r="K716" s="115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</row>
    <row r="717" spans="1:26">
      <c r="A717" s="114"/>
      <c r="B717" s="109"/>
      <c r="C717" s="109"/>
      <c r="D717" s="109"/>
      <c r="E717" s="109"/>
      <c r="F717" s="109"/>
      <c r="G717" s="109"/>
      <c r="H717" s="109"/>
      <c r="I717" s="109"/>
      <c r="J717" s="109"/>
      <c r="K717" s="115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</row>
    <row r="718" spans="1:26">
      <c r="A718" s="114"/>
      <c r="B718" s="109"/>
      <c r="C718" s="109"/>
      <c r="D718" s="109"/>
      <c r="E718" s="109"/>
      <c r="F718" s="109"/>
      <c r="G718" s="109"/>
      <c r="H718" s="109"/>
      <c r="I718" s="109"/>
      <c r="J718" s="109"/>
      <c r="K718" s="115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</row>
    <row r="719" spans="1:26">
      <c r="A719" s="114"/>
      <c r="B719" s="109"/>
      <c r="C719" s="109"/>
      <c r="D719" s="109"/>
      <c r="E719" s="109"/>
      <c r="F719" s="109"/>
      <c r="G719" s="109"/>
      <c r="H719" s="109"/>
      <c r="I719" s="109"/>
      <c r="J719" s="109"/>
      <c r="K719" s="115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</row>
    <row r="720" spans="1:26">
      <c r="A720" s="114"/>
      <c r="B720" s="109"/>
      <c r="C720" s="109"/>
      <c r="D720" s="109"/>
      <c r="E720" s="109"/>
      <c r="F720" s="109"/>
      <c r="G720" s="109"/>
      <c r="H720" s="109"/>
      <c r="I720" s="109"/>
      <c r="J720" s="109"/>
      <c r="K720" s="115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</row>
    <row r="721" spans="1:26">
      <c r="A721" s="114"/>
      <c r="B721" s="109"/>
      <c r="C721" s="109"/>
      <c r="D721" s="109"/>
      <c r="E721" s="109"/>
      <c r="F721" s="109"/>
      <c r="G721" s="109"/>
      <c r="H721" s="109"/>
      <c r="I721" s="109"/>
      <c r="J721" s="109"/>
      <c r="K721" s="115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</row>
    <row r="722" spans="1:26">
      <c r="A722" s="114"/>
      <c r="B722" s="109"/>
      <c r="C722" s="109"/>
      <c r="D722" s="109"/>
      <c r="E722" s="109"/>
      <c r="F722" s="109"/>
      <c r="G722" s="109"/>
      <c r="H722" s="109"/>
      <c r="I722" s="109"/>
      <c r="J722" s="109"/>
      <c r="K722" s="115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</row>
    <row r="723" spans="1:26">
      <c r="A723" s="114"/>
      <c r="B723" s="109"/>
      <c r="C723" s="109"/>
      <c r="D723" s="109"/>
      <c r="E723" s="109"/>
      <c r="F723" s="109"/>
      <c r="G723" s="109"/>
      <c r="H723" s="109"/>
      <c r="I723" s="109"/>
      <c r="J723" s="109"/>
      <c r="K723" s="115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</row>
    <row r="724" spans="1:26">
      <c r="A724" s="114"/>
      <c r="B724" s="109"/>
      <c r="C724" s="109"/>
      <c r="D724" s="109"/>
      <c r="E724" s="109"/>
      <c r="F724" s="109"/>
      <c r="G724" s="109"/>
      <c r="H724" s="109"/>
      <c r="I724" s="109"/>
      <c r="J724" s="109"/>
      <c r="K724" s="115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</row>
    <row r="725" spans="1:26">
      <c r="A725" s="114"/>
      <c r="B725" s="109"/>
      <c r="C725" s="109"/>
      <c r="D725" s="109"/>
      <c r="E725" s="109"/>
      <c r="F725" s="109"/>
      <c r="G725" s="109"/>
      <c r="H725" s="109"/>
      <c r="I725" s="109"/>
      <c r="J725" s="109"/>
      <c r="K725" s="115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</row>
    <row r="726" spans="1:26">
      <c r="A726" s="114"/>
      <c r="B726" s="109"/>
      <c r="C726" s="109"/>
      <c r="D726" s="109"/>
      <c r="E726" s="109"/>
      <c r="F726" s="109"/>
      <c r="G726" s="109"/>
      <c r="H726" s="109"/>
      <c r="I726" s="109"/>
      <c r="J726" s="109"/>
      <c r="K726" s="115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</row>
    <row r="727" spans="1:26">
      <c r="A727" s="114"/>
      <c r="B727" s="109"/>
      <c r="C727" s="109"/>
      <c r="D727" s="109"/>
      <c r="E727" s="109"/>
      <c r="F727" s="109"/>
      <c r="G727" s="109"/>
      <c r="H727" s="109"/>
      <c r="I727" s="109"/>
      <c r="J727" s="109"/>
      <c r="K727" s="115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</row>
    <row r="728" spans="1:26">
      <c r="A728" s="114"/>
      <c r="B728" s="109"/>
      <c r="C728" s="109"/>
      <c r="D728" s="109"/>
      <c r="E728" s="109"/>
      <c r="F728" s="109"/>
      <c r="G728" s="109"/>
      <c r="H728" s="109"/>
      <c r="I728" s="109"/>
      <c r="J728" s="109"/>
      <c r="K728" s="115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</row>
    <row r="729" spans="1:26">
      <c r="A729" s="114"/>
      <c r="B729" s="109"/>
      <c r="C729" s="109"/>
      <c r="D729" s="109"/>
      <c r="E729" s="109"/>
      <c r="F729" s="109"/>
      <c r="G729" s="109"/>
      <c r="H729" s="109"/>
      <c r="I729" s="109"/>
      <c r="J729" s="109"/>
      <c r="K729" s="115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</row>
    <row r="730" spans="1:26">
      <c r="A730" s="114"/>
      <c r="B730" s="109"/>
      <c r="C730" s="109"/>
      <c r="D730" s="109"/>
      <c r="E730" s="109"/>
      <c r="F730" s="109"/>
      <c r="G730" s="109"/>
      <c r="H730" s="109"/>
      <c r="I730" s="109"/>
      <c r="J730" s="109"/>
      <c r="K730" s="115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</row>
    <row r="731" spans="1:26">
      <c r="A731" s="114"/>
      <c r="B731" s="109"/>
      <c r="C731" s="109"/>
      <c r="D731" s="109"/>
      <c r="E731" s="109"/>
      <c r="F731" s="109"/>
      <c r="G731" s="109"/>
      <c r="H731" s="109"/>
      <c r="I731" s="109"/>
      <c r="J731" s="109"/>
      <c r="K731" s="115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</row>
    <row r="732" spans="1:26">
      <c r="A732" s="114"/>
      <c r="B732" s="109"/>
      <c r="C732" s="109"/>
      <c r="D732" s="109"/>
      <c r="E732" s="109"/>
      <c r="F732" s="109"/>
      <c r="G732" s="109"/>
      <c r="H732" s="109"/>
      <c r="I732" s="109"/>
      <c r="J732" s="109"/>
      <c r="K732" s="115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</row>
    <row r="733" spans="1:26">
      <c r="A733" s="114"/>
      <c r="B733" s="109"/>
      <c r="C733" s="109"/>
      <c r="D733" s="109"/>
      <c r="E733" s="109"/>
      <c r="F733" s="109"/>
      <c r="G733" s="109"/>
      <c r="H733" s="109"/>
      <c r="I733" s="109"/>
      <c r="J733" s="109"/>
      <c r="K733" s="115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</row>
    <row r="734" spans="1:26">
      <c r="A734" s="114"/>
      <c r="B734" s="109"/>
      <c r="C734" s="109"/>
      <c r="D734" s="109"/>
      <c r="E734" s="109"/>
      <c r="F734" s="109"/>
      <c r="G734" s="109"/>
      <c r="H734" s="109"/>
      <c r="I734" s="109"/>
      <c r="J734" s="109"/>
      <c r="K734" s="115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</row>
    <row r="735" spans="1:26">
      <c r="A735" s="114"/>
      <c r="B735" s="109"/>
      <c r="C735" s="109"/>
      <c r="D735" s="109"/>
      <c r="E735" s="109"/>
      <c r="F735" s="109"/>
      <c r="G735" s="109"/>
      <c r="H735" s="109"/>
      <c r="I735" s="109"/>
      <c r="J735" s="109"/>
      <c r="K735" s="115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</row>
    <row r="736" spans="1:26">
      <c r="A736" s="114"/>
      <c r="B736" s="109"/>
      <c r="C736" s="109"/>
      <c r="D736" s="109"/>
      <c r="E736" s="109"/>
      <c r="F736" s="109"/>
      <c r="G736" s="109"/>
      <c r="H736" s="109"/>
      <c r="I736" s="109"/>
      <c r="J736" s="109"/>
      <c r="K736" s="115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</row>
    <row r="737" spans="1:26">
      <c r="A737" s="114"/>
      <c r="B737" s="109"/>
      <c r="C737" s="109"/>
      <c r="D737" s="109"/>
      <c r="E737" s="109"/>
      <c r="F737" s="109"/>
      <c r="G737" s="109"/>
      <c r="H737" s="109"/>
      <c r="I737" s="109"/>
      <c r="J737" s="109"/>
      <c r="K737" s="115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</row>
    <row r="738" spans="1:26">
      <c r="A738" s="114"/>
      <c r="B738" s="109"/>
      <c r="C738" s="109"/>
      <c r="D738" s="109"/>
      <c r="E738" s="109"/>
      <c r="F738" s="109"/>
      <c r="G738" s="109"/>
      <c r="H738" s="109"/>
      <c r="I738" s="109"/>
      <c r="J738" s="109"/>
      <c r="K738" s="115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</row>
    <row r="739" spans="1:26">
      <c r="A739" s="114"/>
      <c r="B739" s="109"/>
      <c r="C739" s="109"/>
      <c r="D739" s="109"/>
      <c r="E739" s="109"/>
      <c r="F739" s="109"/>
      <c r="G739" s="109"/>
      <c r="H739" s="109"/>
      <c r="I739" s="109"/>
      <c r="J739" s="109"/>
      <c r="K739" s="115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</row>
    <row r="740" spans="1:26">
      <c r="A740" s="114"/>
      <c r="B740" s="109"/>
      <c r="C740" s="109"/>
      <c r="D740" s="109"/>
      <c r="E740" s="109"/>
      <c r="F740" s="109"/>
      <c r="G740" s="109"/>
      <c r="H740" s="109"/>
      <c r="I740" s="109"/>
      <c r="J740" s="109"/>
      <c r="K740" s="115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</row>
    <row r="741" spans="1:26">
      <c r="A741" s="114"/>
      <c r="B741" s="109"/>
      <c r="C741" s="109"/>
      <c r="D741" s="109"/>
      <c r="E741" s="109"/>
      <c r="F741" s="109"/>
      <c r="G741" s="109"/>
      <c r="H741" s="109"/>
      <c r="I741" s="109"/>
      <c r="J741" s="109"/>
      <c r="K741" s="115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</row>
    <row r="742" spans="1:26">
      <c r="A742" s="114"/>
      <c r="B742" s="109"/>
      <c r="C742" s="109"/>
      <c r="D742" s="109"/>
      <c r="E742" s="109"/>
      <c r="F742" s="109"/>
      <c r="G742" s="109"/>
      <c r="H742" s="109"/>
      <c r="I742" s="109"/>
      <c r="J742" s="109"/>
      <c r="K742" s="115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</row>
    <row r="743" spans="1:26">
      <c r="A743" s="114"/>
      <c r="B743" s="109"/>
      <c r="C743" s="109"/>
      <c r="D743" s="109"/>
      <c r="E743" s="109"/>
      <c r="F743" s="109"/>
      <c r="G743" s="109"/>
      <c r="H743" s="109"/>
      <c r="I743" s="109"/>
      <c r="J743" s="109"/>
      <c r="K743" s="115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</row>
    <row r="744" spans="1:26">
      <c r="A744" s="114"/>
      <c r="B744" s="109"/>
      <c r="C744" s="109"/>
      <c r="D744" s="109"/>
      <c r="E744" s="109"/>
      <c r="F744" s="109"/>
      <c r="G744" s="109"/>
      <c r="H744" s="109"/>
      <c r="I744" s="109"/>
      <c r="J744" s="109"/>
      <c r="K744" s="115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</row>
    <row r="745" spans="1:26">
      <c r="A745" s="114"/>
      <c r="B745" s="109"/>
      <c r="C745" s="109"/>
      <c r="D745" s="109"/>
      <c r="E745" s="109"/>
      <c r="F745" s="109"/>
      <c r="G745" s="109"/>
      <c r="H745" s="109"/>
      <c r="I745" s="109"/>
      <c r="J745" s="109"/>
      <c r="K745" s="115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</row>
    <row r="746" spans="1:26">
      <c r="A746" s="114"/>
      <c r="B746" s="109"/>
      <c r="C746" s="109"/>
      <c r="D746" s="109"/>
      <c r="E746" s="109"/>
      <c r="F746" s="109"/>
      <c r="G746" s="109"/>
      <c r="H746" s="109"/>
      <c r="I746" s="109"/>
      <c r="J746" s="109"/>
      <c r="K746" s="115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</row>
    <row r="747" spans="1:26">
      <c r="A747" s="114"/>
      <c r="B747" s="109"/>
      <c r="C747" s="109"/>
      <c r="D747" s="109"/>
      <c r="E747" s="109"/>
      <c r="F747" s="109"/>
      <c r="G747" s="109"/>
      <c r="H747" s="109"/>
      <c r="I747" s="109"/>
      <c r="J747" s="109"/>
      <c r="K747" s="115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</row>
    <row r="748" spans="1:26">
      <c r="A748" s="114"/>
      <c r="B748" s="109"/>
      <c r="C748" s="109"/>
      <c r="D748" s="109"/>
      <c r="E748" s="109"/>
      <c r="F748" s="109"/>
      <c r="G748" s="109"/>
      <c r="H748" s="109"/>
      <c r="I748" s="109"/>
      <c r="J748" s="109"/>
      <c r="K748" s="115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</row>
    <row r="749" spans="1:26">
      <c r="A749" s="114"/>
      <c r="B749" s="109"/>
      <c r="C749" s="109"/>
      <c r="D749" s="109"/>
      <c r="E749" s="109"/>
      <c r="F749" s="109"/>
      <c r="G749" s="109"/>
      <c r="H749" s="109"/>
      <c r="I749" s="109"/>
      <c r="J749" s="109"/>
      <c r="K749" s="115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</row>
    <row r="750" spans="1:26">
      <c r="A750" s="114"/>
      <c r="B750" s="109"/>
      <c r="C750" s="109"/>
      <c r="D750" s="109"/>
      <c r="E750" s="109"/>
      <c r="F750" s="109"/>
      <c r="G750" s="109"/>
      <c r="H750" s="109"/>
      <c r="I750" s="109"/>
      <c r="J750" s="109"/>
      <c r="K750" s="115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</row>
    <row r="751" spans="1:26">
      <c r="A751" s="114"/>
      <c r="B751" s="109"/>
      <c r="C751" s="109"/>
      <c r="D751" s="109"/>
      <c r="E751" s="109"/>
      <c r="F751" s="109"/>
      <c r="G751" s="109"/>
      <c r="H751" s="109"/>
      <c r="I751" s="109"/>
      <c r="J751" s="109"/>
      <c r="K751" s="115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</row>
    <row r="752" spans="1:26">
      <c r="A752" s="114"/>
      <c r="B752" s="109"/>
      <c r="C752" s="109"/>
      <c r="D752" s="109"/>
      <c r="E752" s="109"/>
      <c r="F752" s="109"/>
      <c r="G752" s="109"/>
      <c r="H752" s="109"/>
      <c r="I752" s="109"/>
      <c r="J752" s="109"/>
      <c r="K752" s="115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</row>
    <row r="753" spans="1:26">
      <c r="A753" s="114"/>
      <c r="B753" s="109"/>
      <c r="C753" s="109"/>
      <c r="D753" s="109"/>
      <c r="E753" s="109"/>
      <c r="F753" s="109"/>
      <c r="G753" s="109"/>
      <c r="H753" s="109"/>
      <c r="I753" s="109"/>
      <c r="J753" s="109"/>
      <c r="K753" s="115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</row>
    <row r="754" spans="1:26">
      <c r="A754" s="114"/>
      <c r="B754" s="109"/>
      <c r="C754" s="109"/>
      <c r="D754" s="109"/>
      <c r="E754" s="109"/>
      <c r="F754" s="109"/>
      <c r="G754" s="109"/>
      <c r="H754" s="109"/>
      <c r="I754" s="109"/>
      <c r="J754" s="109"/>
      <c r="K754" s="115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</row>
    <row r="755" spans="1:26">
      <c r="A755" s="114"/>
      <c r="B755" s="109"/>
      <c r="C755" s="109"/>
      <c r="D755" s="109"/>
      <c r="E755" s="109"/>
      <c r="F755" s="109"/>
      <c r="G755" s="109"/>
      <c r="H755" s="109"/>
      <c r="I755" s="109"/>
      <c r="J755" s="109"/>
      <c r="K755" s="115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</row>
    <row r="756" spans="1:26">
      <c r="A756" s="114"/>
      <c r="B756" s="109"/>
      <c r="C756" s="109"/>
      <c r="D756" s="109"/>
      <c r="E756" s="109"/>
      <c r="F756" s="109"/>
      <c r="G756" s="109"/>
      <c r="H756" s="109"/>
      <c r="I756" s="109"/>
      <c r="J756" s="109"/>
      <c r="K756" s="115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</row>
    <row r="757" spans="1:26">
      <c r="A757" s="114"/>
      <c r="B757" s="109"/>
      <c r="C757" s="109"/>
      <c r="D757" s="109"/>
      <c r="E757" s="109"/>
      <c r="F757" s="109"/>
      <c r="G757" s="109"/>
      <c r="H757" s="109"/>
      <c r="I757" s="109"/>
      <c r="J757" s="109"/>
      <c r="K757" s="115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</row>
    <row r="758" spans="1:26">
      <c r="A758" s="114"/>
      <c r="B758" s="109"/>
      <c r="C758" s="109"/>
      <c r="D758" s="109"/>
      <c r="E758" s="109"/>
      <c r="F758" s="109"/>
      <c r="G758" s="109"/>
      <c r="H758" s="109"/>
      <c r="I758" s="109"/>
      <c r="J758" s="109"/>
      <c r="K758" s="115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</row>
    <row r="759" spans="1:26">
      <c r="A759" s="114"/>
      <c r="B759" s="109"/>
      <c r="C759" s="109"/>
      <c r="D759" s="109"/>
      <c r="E759" s="109"/>
      <c r="F759" s="109"/>
      <c r="G759" s="109"/>
      <c r="H759" s="109"/>
      <c r="I759" s="109"/>
      <c r="J759" s="109"/>
      <c r="K759" s="115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</row>
    <row r="760" spans="1:26">
      <c r="A760" s="114"/>
      <c r="B760" s="109"/>
      <c r="C760" s="109"/>
      <c r="D760" s="109"/>
      <c r="E760" s="109"/>
      <c r="F760" s="109"/>
      <c r="G760" s="109"/>
      <c r="H760" s="109"/>
      <c r="I760" s="109"/>
      <c r="J760" s="109"/>
      <c r="K760" s="115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</row>
    <row r="761" spans="1:26">
      <c r="A761" s="114"/>
      <c r="B761" s="109"/>
      <c r="C761" s="109"/>
      <c r="D761" s="109"/>
      <c r="E761" s="109"/>
      <c r="F761" s="109"/>
      <c r="G761" s="109"/>
      <c r="H761" s="109"/>
      <c r="I761" s="109"/>
      <c r="J761" s="109"/>
      <c r="K761" s="115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</row>
    <row r="762" spans="1:26">
      <c r="A762" s="114"/>
      <c r="B762" s="109"/>
      <c r="C762" s="109"/>
      <c r="D762" s="109"/>
      <c r="E762" s="109"/>
      <c r="F762" s="109"/>
      <c r="G762" s="109"/>
      <c r="H762" s="109"/>
      <c r="I762" s="109"/>
      <c r="J762" s="109"/>
      <c r="K762" s="115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</row>
    <row r="763" spans="1:26">
      <c r="A763" s="114"/>
      <c r="B763" s="109"/>
      <c r="C763" s="109"/>
      <c r="D763" s="109"/>
      <c r="E763" s="109"/>
      <c r="F763" s="109"/>
      <c r="G763" s="109"/>
      <c r="H763" s="109"/>
      <c r="I763" s="109"/>
      <c r="J763" s="109"/>
      <c r="K763" s="115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</row>
    <row r="764" spans="1:26">
      <c r="A764" s="114"/>
      <c r="B764" s="109"/>
      <c r="C764" s="109"/>
      <c r="D764" s="109"/>
      <c r="E764" s="109"/>
      <c r="F764" s="109"/>
      <c r="G764" s="109"/>
      <c r="H764" s="109"/>
      <c r="I764" s="109"/>
      <c r="J764" s="109"/>
      <c r="K764" s="115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</row>
    <row r="765" spans="1:26">
      <c r="A765" s="114"/>
      <c r="B765" s="109"/>
      <c r="C765" s="109"/>
      <c r="D765" s="109"/>
      <c r="E765" s="109"/>
      <c r="F765" s="109"/>
      <c r="G765" s="109"/>
      <c r="H765" s="109"/>
      <c r="I765" s="109"/>
      <c r="J765" s="109"/>
      <c r="K765" s="115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</row>
    <row r="766" spans="1:26">
      <c r="A766" s="114"/>
      <c r="B766" s="109"/>
      <c r="C766" s="109"/>
      <c r="D766" s="109"/>
      <c r="E766" s="109"/>
      <c r="F766" s="109"/>
      <c r="G766" s="109"/>
      <c r="H766" s="109"/>
      <c r="I766" s="109"/>
      <c r="J766" s="109"/>
      <c r="K766" s="115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</row>
    <row r="767" spans="1:26">
      <c r="A767" s="114"/>
      <c r="B767" s="109"/>
      <c r="C767" s="109"/>
      <c r="D767" s="109"/>
      <c r="E767" s="109"/>
      <c r="F767" s="109"/>
      <c r="G767" s="109"/>
      <c r="H767" s="109"/>
      <c r="I767" s="109"/>
      <c r="J767" s="109"/>
      <c r="K767" s="115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</row>
    <row r="768" spans="1:26">
      <c r="A768" s="114"/>
      <c r="B768" s="109"/>
      <c r="C768" s="109"/>
      <c r="D768" s="109"/>
      <c r="E768" s="109"/>
      <c r="F768" s="109"/>
      <c r="G768" s="109"/>
      <c r="H768" s="109"/>
      <c r="I768" s="109"/>
      <c r="J768" s="109"/>
      <c r="K768" s="115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</row>
    <row r="769" spans="1:26">
      <c r="A769" s="114"/>
      <c r="B769" s="109"/>
      <c r="C769" s="109"/>
      <c r="D769" s="109"/>
      <c r="E769" s="109"/>
      <c r="F769" s="109"/>
      <c r="G769" s="109"/>
      <c r="H769" s="109"/>
      <c r="I769" s="109"/>
      <c r="J769" s="109"/>
      <c r="K769" s="115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</row>
    <row r="770" spans="1:26">
      <c r="A770" s="114"/>
      <c r="B770" s="109"/>
      <c r="C770" s="109"/>
      <c r="D770" s="109"/>
      <c r="E770" s="109"/>
      <c r="F770" s="109"/>
      <c r="G770" s="109"/>
      <c r="H770" s="109"/>
      <c r="I770" s="109"/>
      <c r="J770" s="109"/>
      <c r="K770" s="115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</row>
    <row r="771" spans="1:26">
      <c r="A771" s="114"/>
      <c r="B771" s="109"/>
      <c r="C771" s="109"/>
      <c r="D771" s="109"/>
      <c r="E771" s="109"/>
      <c r="F771" s="109"/>
      <c r="G771" s="109"/>
      <c r="H771" s="109"/>
      <c r="I771" s="109"/>
      <c r="J771" s="109"/>
      <c r="K771" s="115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</row>
    <row r="772" spans="1:26">
      <c r="A772" s="114"/>
      <c r="B772" s="109"/>
      <c r="C772" s="109"/>
      <c r="D772" s="109"/>
      <c r="E772" s="109"/>
      <c r="F772" s="109"/>
      <c r="G772" s="109"/>
      <c r="H772" s="109"/>
      <c r="I772" s="109"/>
      <c r="J772" s="109"/>
      <c r="K772" s="115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</row>
    <row r="773" spans="1:26">
      <c r="A773" s="114"/>
      <c r="B773" s="109"/>
      <c r="C773" s="109"/>
      <c r="D773" s="109"/>
      <c r="E773" s="109"/>
      <c r="F773" s="109"/>
      <c r="G773" s="109"/>
      <c r="H773" s="109"/>
      <c r="I773" s="109"/>
      <c r="J773" s="109"/>
      <c r="K773" s="115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</row>
    <row r="774" spans="1:26">
      <c r="A774" s="114"/>
      <c r="B774" s="109"/>
      <c r="C774" s="109"/>
      <c r="D774" s="109"/>
      <c r="E774" s="109"/>
      <c r="F774" s="109"/>
      <c r="G774" s="109"/>
      <c r="H774" s="109"/>
      <c r="I774" s="109"/>
      <c r="J774" s="109"/>
      <c r="K774" s="115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</row>
    <row r="775" spans="1:26">
      <c r="A775" s="114"/>
      <c r="B775" s="109"/>
      <c r="C775" s="109"/>
      <c r="D775" s="109"/>
      <c r="E775" s="109"/>
      <c r="F775" s="109"/>
      <c r="G775" s="109"/>
      <c r="H775" s="109"/>
      <c r="I775" s="109"/>
      <c r="J775" s="109"/>
      <c r="K775" s="115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</row>
    <row r="776" spans="1:26">
      <c r="A776" s="114"/>
      <c r="B776" s="109"/>
      <c r="C776" s="109"/>
      <c r="D776" s="109"/>
      <c r="E776" s="109"/>
      <c r="F776" s="109"/>
      <c r="G776" s="109"/>
      <c r="H776" s="109"/>
      <c r="I776" s="109"/>
      <c r="J776" s="109"/>
      <c r="K776" s="115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</row>
    <row r="777" spans="1:26">
      <c r="A777" s="114"/>
      <c r="B777" s="109"/>
      <c r="C777" s="109"/>
      <c r="D777" s="109"/>
      <c r="E777" s="109"/>
      <c r="F777" s="109"/>
      <c r="G777" s="109"/>
      <c r="H777" s="109"/>
      <c r="I777" s="109"/>
      <c r="J777" s="109"/>
      <c r="K777" s="115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</row>
    <row r="778" spans="1:26">
      <c r="A778" s="114"/>
      <c r="B778" s="109"/>
      <c r="C778" s="109"/>
      <c r="D778" s="109"/>
      <c r="E778" s="109"/>
      <c r="F778" s="109"/>
      <c r="G778" s="109"/>
      <c r="H778" s="109"/>
      <c r="I778" s="109"/>
      <c r="J778" s="109"/>
      <c r="K778" s="115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</row>
    <row r="779" spans="1:26">
      <c r="A779" s="114"/>
      <c r="B779" s="109"/>
      <c r="C779" s="109"/>
      <c r="D779" s="109"/>
      <c r="E779" s="109"/>
      <c r="F779" s="109"/>
      <c r="G779" s="109"/>
      <c r="H779" s="109"/>
      <c r="I779" s="109"/>
      <c r="J779" s="109"/>
      <c r="K779" s="115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</row>
    <row r="780" spans="1:26">
      <c r="A780" s="114"/>
      <c r="B780" s="109"/>
      <c r="C780" s="109"/>
      <c r="D780" s="109"/>
      <c r="E780" s="109"/>
      <c r="F780" s="109"/>
      <c r="G780" s="109"/>
      <c r="H780" s="109"/>
      <c r="I780" s="109"/>
      <c r="J780" s="109"/>
      <c r="K780" s="115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</row>
    <row r="781" spans="1:26">
      <c r="A781" s="114"/>
      <c r="B781" s="109"/>
      <c r="C781" s="109"/>
      <c r="D781" s="109"/>
      <c r="E781" s="109"/>
      <c r="F781" s="109"/>
      <c r="G781" s="109"/>
      <c r="H781" s="109"/>
      <c r="I781" s="109"/>
      <c r="J781" s="109"/>
      <c r="K781" s="115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</row>
    <row r="782" spans="1:26">
      <c r="A782" s="114"/>
      <c r="B782" s="109"/>
      <c r="C782" s="109"/>
      <c r="D782" s="109"/>
      <c r="E782" s="109"/>
      <c r="F782" s="109"/>
      <c r="G782" s="109"/>
      <c r="H782" s="109"/>
      <c r="I782" s="109"/>
      <c r="J782" s="109"/>
      <c r="K782" s="115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</row>
    <row r="783" spans="1:26">
      <c r="A783" s="114"/>
      <c r="B783" s="109"/>
      <c r="C783" s="109"/>
      <c r="D783" s="109"/>
      <c r="E783" s="109"/>
      <c r="F783" s="109"/>
      <c r="G783" s="109"/>
      <c r="H783" s="109"/>
      <c r="I783" s="109"/>
      <c r="J783" s="109"/>
      <c r="K783" s="115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</row>
    <row r="784" spans="1:26">
      <c r="A784" s="114"/>
      <c r="B784" s="109"/>
      <c r="C784" s="109"/>
      <c r="D784" s="109"/>
      <c r="E784" s="109"/>
      <c r="F784" s="109"/>
      <c r="G784" s="109"/>
      <c r="H784" s="109"/>
      <c r="I784" s="109"/>
      <c r="J784" s="109"/>
      <c r="K784" s="115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</row>
    <row r="785" spans="1:26">
      <c r="A785" s="114"/>
      <c r="B785" s="109"/>
      <c r="C785" s="109"/>
      <c r="D785" s="109"/>
      <c r="E785" s="109"/>
      <c r="F785" s="109"/>
      <c r="G785" s="109"/>
      <c r="H785" s="109"/>
      <c r="I785" s="109"/>
      <c r="J785" s="109"/>
      <c r="K785" s="115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</row>
    <row r="786" spans="1:26">
      <c r="A786" s="114"/>
      <c r="B786" s="109"/>
      <c r="C786" s="109"/>
      <c r="D786" s="109"/>
      <c r="E786" s="109"/>
      <c r="F786" s="109"/>
      <c r="G786" s="109"/>
      <c r="H786" s="109"/>
      <c r="I786" s="109"/>
      <c r="J786" s="109"/>
      <c r="K786" s="115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</row>
    <row r="787" spans="1:26">
      <c r="A787" s="114"/>
      <c r="B787" s="109"/>
      <c r="C787" s="109"/>
      <c r="D787" s="109"/>
      <c r="E787" s="109"/>
      <c r="F787" s="109"/>
      <c r="G787" s="109"/>
      <c r="H787" s="109"/>
      <c r="I787" s="109"/>
      <c r="J787" s="109"/>
      <c r="K787" s="115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</row>
    <row r="788" spans="1:26">
      <c r="A788" s="114"/>
      <c r="B788" s="109"/>
      <c r="C788" s="109"/>
      <c r="D788" s="109"/>
      <c r="E788" s="109"/>
      <c r="F788" s="109"/>
      <c r="G788" s="109"/>
      <c r="H788" s="109"/>
      <c r="I788" s="109"/>
      <c r="J788" s="109"/>
      <c r="K788" s="115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</row>
    <row r="789" spans="1:26">
      <c r="A789" s="114"/>
      <c r="B789" s="109"/>
      <c r="C789" s="109"/>
      <c r="D789" s="109"/>
      <c r="E789" s="109"/>
      <c r="F789" s="109"/>
      <c r="G789" s="109"/>
      <c r="H789" s="109"/>
      <c r="I789" s="109"/>
      <c r="J789" s="109"/>
      <c r="K789" s="115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</row>
    <row r="790" spans="1:26">
      <c r="A790" s="114"/>
      <c r="B790" s="109"/>
      <c r="C790" s="109"/>
      <c r="D790" s="109"/>
      <c r="E790" s="109"/>
      <c r="F790" s="109"/>
      <c r="G790" s="109"/>
      <c r="H790" s="109"/>
      <c r="I790" s="109"/>
      <c r="J790" s="109"/>
      <c r="K790" s="115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</row>
    <row r="791" spans="1:26">
      <c r="A791" s="114"/>
      <c r="B791" s="109"/>
      <c r="C791" s="109"/>
      <c r="D791" s="109"/>
      <c r="E791" s="109"/>
      <c r="F791" s="109"/>
      <c r="G791" s="109"/>
      <c r="H791" s="109"/>
      <c r="I791" s="109"/>
      <c r="J791" s="109"/>
      <c r="K791" s="115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</row>
    <row r="792" spans="1:26">
      <c r="A792" s="114"/>
      <c r="B792" s="109"/>
      <c r="C792" s="109"/>
      <c r="D792" s="109"/>
      <c r="E792" s="109"/>
      <c r="F792" s="109"/>
      <c r="G792" s="109"/>
      <c r="H792" s="109"/>
      <c r="I792" s="109"/>
      <c r="J792" s="109"/>
      <c r="K792" s="115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</row>
    <row r="793" spans="1:26">
      <c r="A793" s="114"/>
      <c r="B793" s="109"/>
      <c r="C793" s="109"/>
      <c r="D793" s="109"/>
      <c r="E793" s="109"/>
      <c r="F793" s="109"/>
      <c r="G793" s="109"/>
      <c r="H793" s="109"/>
      <c r="I793" s="109"/>
      <c r="J793" s="109"/>
      <c r="K793" s="115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</row>
    <row r="794" spans="1:26">
      <c r="A794" s="114"/>
      <c r="B794" s="109"/>
      <c r="C794" s="109"/>
      <c r="D794" s="109"/>
      <c r="E794" s="109"/>
      <c r="F794" s="109"/>
      <c r="G794" s="109"/>
      <c r="H794" s="109"/>
      <c r="I794" s="109"/>
      <c r="J794" s="109"/>
      <c r="K794" s="115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</row>
    <row r="795" spans="1:26">
      <c r="A795" s="114"/>
      <c r="B795" s="109"/>
      <c r="C795" s="109"/>
      <c r="D795" s="109"/>
      <c r="E795" s="109"/>
      <c r="F795" s="109"/>
      <c r="G795" s="109"/>
      <c r="H795" s="109"/>
      <c r="I795" s="109"/>
      <c r="J795" s="109"/>
      <c r="K795" s="115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</row>
    <row r="796" spans="1:26">
      <c r="A796" s="114"/>
      <c r="B796" s="109"/>
      <c r="C796" s="109"/>
      <c r="D796" s="109"/>
      <c r="E796" s="109"/>
      <c r="F796" s="109"/>
      <c r="G796" s="109"/>
      <c r="H796" s="109"/>
      <c r="I796" s="109"/>
      <c r="J796" s="109"/>
      <c r="K796" s="115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</row>
    <row r="797" spans="1:26">
      <c r="A797" s="114"/>
      <c r="B797" s="109"/>
      <c r="C797" s="109"/>
      <c r="D797" s="109"/>
      <c r="E797" s="109"/>
      <c r="F797" s="109"/>
      <c r="G797" s="109"/>
      <c r="H797" s="109"/>
      <c r="I797" s="109"/>
      <c r="J797" s="109"/>
      <c r="K797" s="115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</row>
    <row r="798" spans="1:26">
      <c r="A798" s="114"/>
      <c r="B798" s="109"/>
      <c r="C798" s="109"/>
      <c r="D798" s="109"/>
      <c r="E798" s="109"/>
      <c r="F798" s="109"/>
      <c r="G798" s="109"/>
      <c r="H798" s="109"/>
      <c r="I798" s="109"/>
      <c r="J798" s="109"/>
      <c r="K798" s="115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</row>
    <row r="799" spans="1:26">
      <c r="A799" s="114"/>
      <c r="B799" s="109"/>
      <c r="C799" s="109"/>
      <c r="D799" s="109"/>
      <c r="E799" s="109"/>
      <c r="F799" s="109"/>
      <c r="G799" s="109"/>
      <c r="H799" s="109"/>
      <c r="I799" s="109"/>
      <c r="J799" s="109"/>
      <c r="K799" s="115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</row>
    <row r="800" spans="1:26">
      <c r="A800" s="114"/>
      <c r="B800" s="109"/>
      <c r="C800" s="109"/>
      <c r="D800" s="109"/>
      <c r="E800" s="109"/>
      <c r="F800" s="109"/>
      <c r="G800" s="109"/>
      <c r="H800" s="109"/>
      <c r="I800" s="109"/>
      <c r="J800" s="109"/>
      <c r="K800" s="115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</row>
    <row r="801" spans="1:26">
      <c r="A801" s="114"/>
      <c r="B801" s="109"/>
      <c r="C801" s="109"/>
      <c r="D801" s="109"/>
      <c r="E801" s="109"/>
      <c r="F801" s="109"/>
      <c r="G801" s="109"/>
      <c r="H801" s="109"/>
      <c r="I801" s="109"/>
      <c r="J801" s="109"/>
      <c r="K801" s="115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</row>
    <row r="802" spans="1:26">
      <c r="A802" s="114"/>
      <c r="B802" s="109"/>
      <c r="C802" s="109"/>
      <c r="D802" s="109"/>
      <c r="E802" s="109"/>
      <c r="F802" s="109"/>
      <c r="G802" s="109"/>
      <c r="H802" s="109"/>
      <c r="I802" s="109"/>
      <c r="J802" s="109"/>
      <c r="K802" s="115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</row>
    <row r="803" spans="1:26">
      <c r="A803" s="114"/>
      <c r="B803" s="109"/>
      <c r="C803" s="109"/>
      <c r="D803" s="109"/>
      <c r="E803" s="109"/>
      <c r="F803" s="109"/>
      <c r="G803" s="109"/>
      <c r="H803" s="109"/>
      <c r="I803" s="109"/>
      <c r="J803" s="109"/>
      <c r="K803" s="115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</row>
    <row r="804" spans="1:26">
      <c r="A804" s="114"/>
      <c r="B804" s="109"/>
      <c r="C804" s="109"/>
      <c r="D804" s="109"/>
      <c r="E804" s="109"/>
      <c r="F804" s="109"/>
      <c r="G804" s="109"/>
      <c r="H804" s="109"/>
      <c r="I804" s="109"/>
      <c r="J804" s="109"/>
      <c r="K804" s="115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</row>
    <row r="805" spans="1:26">
      <c r="A805" s="114"/>
      <c r="B805" s="109"/>
      <c r="C805" s="109"/>
      <c r="D805" s="109"/>
      <c r="E805" s="109"/>
      <c r="F805" s="109"/>
      <c r="G805" s="109"/>
      <c r="H805" s="109"/>
      <c r="I805" s="109"/>
      <c r="J805" s="109"/>
      <c r="K805" s="115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</row>
    <row r="806" spans="1:26">
      <c r="A806" s="114"/>
      <c r="B806" s="109"/>
      <c r="C806" s="109"/>
      <c r="D806" s="109"/>
      <c r="E806" s="109"/>
      <c r="F806" s="109"/>
      <c r="G806" s="109"/>
      <c r="H806" s="109"/>
      <c r="I806" s="109"/>
      <c r="J806" s="109"/>
      <c r="K806" s="115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</row>
    <row r="807" spans="1:26">
      <c r="A807" s="114"/>
      <c r="B807" s="109"/>
      <c r="C807" s="109"/>
      <c r="D807" s="109"/>
      <c r="E807" s="109"/>
      <c r="F807" s="109"/>
      <c r="G807" s="109"/>
      <c r="H807" s="109"/>
      <c r="I807" s="109"/>
      <c r="J807" s="109"/>
      <c r="K807" s="115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</row>
    <row r="808" spans="1:26">
      <c r="A808" s="114"/>
      <c r="B808" s="109"/>
      <c r="C808" s="109"/>
      <c r="D808" s="109"/>
      <c r="E808" s="109"/>
      <c r="F808" s="109"/>
      <c r="G808" s="109"/>
      <c r="H808" s="109"/>
      <c r="I808" s="109"/>
      <c r="J808" s="109"/>
      <c r="K808" s="115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</row>
    <row r="809" spans="1:26">
      <c r="A809" s="114"/>
      <c r="B809" s="109"/>
      <c r="C809" s="109"/>
      <c r="D809" s="109"/>
      <c r="E809" s="109"/>
      <c r="F809" s="109"/>
      <c r="G809" s="109"/>
      <c r="H809" s="109"/>
      <c r="I809" s="109"/>
      <c r="J809" s="109"/>
      <c r="K809" s="115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</row>
    <row r="810" spans="1:26">
      <c r="A810" s="114"/>
      <c r="B810" s="109"/>
      <c r="C810" s="109"/>
      <c r="D810" s="109"/>
      <c r="E810" s="109"/>
      <c r="F810" s="109"/>
      <c r="G810" s="109"/>
      <c r="H810" s="109"/>
      <c r="I810" s="109"/>
      <c r="J810" s="109"/>
      <c r="K810" s="115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</row>
    <row r="811" spans="1:26">
      <c r="A811" s="114"/>
      <c r="B811" s="109"/>
      <c r="C811" s="109"/>
      <c r="D811" s="109"/>
      <c r="E811" s="109"/>
      <c r="F811" s="109"/>
      <c r="G811" s="109"/>
      <c r="H811" s="109"/>
      <c r="I811" s="109"/>
      <c r="J811" s="109"/>
      <c r="K811" s="115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</row>
    <row r="812" spans="1:26">
      <c r="A812" s="114"/>
      <c r="B812" s="109"/>
      <c r="C812" s="109"/>
      <c r="D812" s="109"/>
      <c r="E812" s="109"/>
      <c r="F812" s="109"/>
      <c r="G812" s="109"/>
      <c r="H812" s="109"/>
      <c r="I812" s="109"/>
      <c r="J812" s="109"/>
      <c r="K812" s="115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</row>
    <row r="813" spans="1:26">
      <c r="A813" s="114"/>
      <c r="B813" s="109"/>
      <c r="C813" s="109"/>
      <c r="D813" s="109"/>
      <c r="E813" s="109"/>
      <c r="F813" s="109"/>
      <c r="G813" s="109"/>
      <c r="H813" s="109"/>
      <c r="I813" s="109"/>
      <c r="J813" s="109"/>
      <c r="K813" s="115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</row>
    <row r="814" spans="1:26">
      <c r="A814" s="114"/>
      <c r="B814" s="109"/>
      <c r="C814" s="109"/>
      <c r="D814" s="109"/>
      <c r="E814" s="109"/>
      <c r="F814" s="109"/>
      <c r="G814" s="109"/>
      <c r="H814" s="109"/>
      <c r="I814" s="109"/>
      <c r="J814" s="109"/>
      <c r="K814" s="115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</row>
    <row r="815" spans="1:26">
      <c r="A815" s="114"/>
      <c r="B815" s="109"/>
      <c r="C815" s="109"/>
      <c r="D815" s="109"/>
      <c r="E815" s="109"/>
      <c r="F815" s="109"/>
      <c r="G815" s="109"/>
      <c r="H815" s="109"/>
      <c r="I815" s="109"/>
      <c r="J815" s="109"/>
      <c r="K815" s="115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</row>
    <row r="816" spans="1:26">
      <c r="A816" s="114"/>
      <c r="B816" s="109"/>
      <c r="C816" s="109"/>
      <c r="D816" s="109"/>
      <c r="E816" s="109"/>
      <c r="F816" s="109"/>
      <c r="G816" s="109"/>
      <c r="H816" s="109"/>
      <c r="I816" s="109"/>
      <c r="J816" s="109"/>
      <c r="K816" s="115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</row>
    <row r="817" spans="1:26">
      <c r="A817" s="114"/>
      <c r="B817" s="109"/>
      <c r="C817" s="109"/>
      <c r="D817" s="109"/>
      <c r="E817" s="109"/>
      <c r="F817" s="109"/>
      <c r="G817" s="109"/>
      <c r="H817" s="109"/>
      <c r="I817" s="109"/>
      <c r="J817" s="109"/>
      <c r="K817" s="115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</row>
    <row r="818" spans="1:26">
      <c r="A818" s="114"/>
      <c r="B818" s="109"/>
      <c r="C818" s="109"/>
      <c r="D818" s="109"/>
      <c r="E818" s="109"/>
      <c r="F818" s="109"/>
      <c r="G818" s="109"/>
      <c r="H818" s="109"/>
      <c r="I818" s="109"/>
      <c r="J818" s="109"/>
      <c r="K818" s="115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</row>
    <row r="819" spans="1:26">
      <c r="A819" s="114"/>
      <c r="B819" s="109"/>
      <c r="C819" s="109"/>
      <c r="D819" s="109"/>
      <c r="E819" s="109"/>
      <c r="F819" s="109"/>
      <c r="G819" s="109"/>
      <c r="H819" s="109"/>
      <c r="I819" s="109"/>
      <c r="J819" s="109"/>
      <c r="K819" s="115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</row>
    <row r="820" spans="1:26">
      <c r="A820" s="114"/>
      <c r="B820" s="109"/>
      <c r="C820" s="109"/>
      <c r="D820" s="109"/>
      <c r="E820" s="109"/>
      <c r="F820" s="109"/>
      <c r="G820" s="109"/>
      <c r="H820" s="109"/>
      <c r="I820" s="109"/>
      <c r="J820" s="109"/>
      <c r="K820" s="115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</row>
    <row r="821" spans="1:26">
      <c r="A821" s="114"/>
      <c r="B821" s="109"/>
      <c r="C821" s="109"/>
      <c r="D821" s="109"/>
      <c r="E821" s="109"/>
      <c r="F821" s="109"/>
      <c r="G821" s="109"/>
      <c r="H821" s="109"/>
      <c r="I821" s="109"/>
      <c r="J821" s="109"/>
      <c r="K821" s="115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</row>
    <row r="822" spans="1:26">
      <c r="A822" s="114"/>
      <c r="B822" s="109"/>
      <c r="C822" s="109"/>
      <c r="D822" s="109"/>
      <c r="E822" s="109"/>
      <c r="F822" s="109"/>
      <c r="G822" s="109"/>
      <c r="H822" s="109"/>
      <c r="I822" s="109"/>
      <c r="J822" s="109"/>
      <c r="K822" s="115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</row>
    <row r="823" spans="1:26">
      <c r="A823" s="114"/>
      <c r="B823" s="109"/>
      <c r="C823" s="109"/>
      <c r="D823" s="109"/>
      <c r="E823" s="109"/>
      <c r="F823" s="109"/>
      <c r="G823" s="109"/>
      <c r="H823" s="109"/>
      <c r="I823" s="109"/>
      <c r="J823" s="109"/>
      <c r="K823" s="115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</row>
    <row r="824" spans="1:26">
      <c r="A824" s="114"/>
      <c r="B824" s="109"/>
      <c r="C824" s="109"/>
      <c r="D824" s="109"/>
      <c r="E824" s="109"/>
      <c r="F824" s="109"/>
      <c r="G824" s="109"/>
      <c r="H824" s="109"/>
      <c r="I824" s="109"/>
      <c r="J824" s="109"/>
      <c r="K824" s="115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</row>
    <row r="825" spans="1:26">
      <c r="A825" s="114"/>
      <c r="B825" s="109"/>
      <c r="C825" s="109"/>
      <c r="D825" s="109"/>
      <c r="E825" s="109"/>
      <c r="F825" s="109"/>
      <c r="G825" s="109"/>
      <c r="H825" s="109"/>
      <c r="I825" s="109"/>
      <c r="J825" s="109"/>
      <c r="K825" s="115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</row>
    <row r="826" spans="1:26">
      <c r="A826" s="114"/>
      <c r="B826" s="109"/>
      <c r="C826" s="109"/>
      <c r="D826" s="109"/>
      <c r="E826" s="109"/>
      <c r="F826" s="109"/>
      <c r="G826" s="109"/>
      <c r="H826" s="109"/>
      <c r="I826" s="109"/>
      <c r="J826" s="109"/>
      <c r="K826" s="115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</row>
    <row r="827" spans="1:26">
      <c r="A827" s="114"/>
      <c r="B827" s="109"/>
      <c r="C827" s="109"/>
      <c r="D827" s="109"/>
      <c r="E827" s="109"/>
      <c r="F827" s="109"/>
      <c r="G827" s="109"/>
      <c r="H827" s="109"/>
      <c r="I827" s="109"/>
      <c r="J827" s="109"/>
      <c r="K827" s="115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</row>
    <row r="828" spans="1:26">
      <c r="A828" s="114"/>
      <c r="B828" s="109"/>
      <c r="C828" s="109"/>
      <c r="D828" s="109"/>
      <c r="E828" s="109"/>
      <c r="F828" s="109"/>
      <c r="G828" s="109"/>
      <c r="H828" s="109"/>
      <c r="I828" s="109"/>
      <c r="J828" s="109"/>
      <c r="K828" s="115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</row>
    <row r="829" spans="1:26">
      <c r="A829" s="114"/>
      <c r="B829" s="109"/>
      <c r="C829" s="109"/>
      <c r="D829" s="109"/>
      <c r="E829" s="109"/>
      <c r="F829" s="109"/>
      <c r="G829" s="109"/>
      <c r="H829" s="109"/>
      <c r="I829" s="109"/>
      <c r="J829" s="109"/>
      <c r="K829" s="115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</row>
    <row r="830" spans="1:26">
      <c r="A830" s="114"/>
      <c r="B830" s="109"/>
      <c r="C830" s="109"/>
      <c r="D830" s="109"/>
      <c r="E830" s="109"/>
      <c r="F830" s="109"/>
      <c r="G830" s="109"/>
      <c r="H830" s="109"/>
      <c r="I830" s="109"/>
      <c r="J830" s="109"/>
      <c r="K830" s="115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</row>
    <row r="831" spans="1:26">
      <c r="A831" s="114"/>
      <c r="B831" s="109"/>
      <c r="C831" s="109"/>
      <c r="D831" s="109"/>
      <c r="E831" s="109"/>
      <c r="F831" s="109"/>
      <c r="G831" s="109"/>
      <c r="H831" s="109"/>
      <c r="I831" s="109"/>
      <c r="J831" s="109"/>
      <c r="K831" s="115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</row>
    <row r="832" spans="1:26">
      <c r="A832" s="114"/>
      <c r="B832" s="109"/>
      <c r="C832" s="109"/>
      <c r="D832" s="109"/>
      <c r="E832" s="109"/>
      <c r="F832" s="109"/>
      <c r="G832" s="109"/>
      <c r="H832" s="109"/>
      <c r="I832" s="109"/>
      <c r="J832" s="109"/>
      <c r="K832" s="115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</row>
    <row r="833" spans="1:26">
      <c r="A833" s="114"/>
      <c r="B833" s="109"/>
      <c r="C833" s="109"/>
      <c r="D833" s="109"/>
      <c r="E833" s="109"/>
      <c r="F833" s="109"/>
      <c r="G833" s="109"/>
      <c r="H833" s="109"/>
      <c r="I833" s="109"/>
      <c r="J833" s="109"/>
      <c r="K833" s="115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</row>
    <row r="834" spans="1:26">
      <c r="A834" s="114"/>
      <c r="B834" s="109"/>
      <c r="C834" s="109"/>
      <c r="D834" s="109"/>
      <c r="E834" s="109"/>
      <c r="F834" s="109"/>
      <c r="G834" s="109"/>
      <c r="H834" s="109"/>
      <c r="I834" s="109"/>
      <c r="J834" s="109"/>
      <c r="K834" s="115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</row>
    <row r="835" spans="1:26">
      <c r="A835" s="114"/>
      <c r="B835" s="109"/>
      <c r="C835" s="109"/>
      <c r="D835" s="109"/>
      <c r="E835" s="109"/>
      <c r="F835" s="109"/>
      <c r="G835" s="109"/>
      <c r="H835" s="109"/>
      <c r="I835" s="109"/>
      <c r="J835" s="109"/>
      <c r="K835" s="115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</row>
    <row r="836" spans="1:26">
      <c r="A836" s="114"/>
      <c r="B836" s="109"/>
      <c r="C836" s="109"/>
      <c r="D836" s="109"/>
      <c r="E836" s="109"/>
      <c r="F836" s="109"/>
      <c r="G836" s="109"/>
      <c r="H836" s="109"/>
      <c r="I836" s="109"/>
      <c r="J836" s="109"/>
      <c r="K836" s="115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</row>
    <row r="837" spans="1:26">
      <c r="A837" s="114"/>
      <c r="B837" s="109"/>
      <c r="C837" s="109"/>
      <c r="D837" s="109"/>
      <c r="E837" s="109"/>
      <c r="F837" s="109"/>
      <c r="G837" s="109"/>
      <c r="H837" s="109"/>
      <c r="I837" s="109"/>
      <c r="J837" s="109"/>
      <c r="K837" s="115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</row>
    <row r="838" spans="1:26">
      <c r="A838" s="114"/>
      <c r="B838" s="109"/>
      <c r="C838" s="109"/>
      <c r="D838" s="109"/>
      <c r="E838" s="109"/>
      <c r="F838" s="109"/>
      <c r="G838" s="109"/>
      <c r="H838" s="109"/>
      <c r="I838" s="109"/>
      <c r="J838" s="109"/>
      <c r="K838" s="115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</row>
    <row r="839" spans="1:26">
      <c r="A839" s="114"/>
      <c r="B839" s="109"/>
      <c r="C839" s="109"/>
      <c r="D839" s="109"/>
      <c r="E839" s="109"/>
      <c r="F839" s="109"/>
      <c r="G839" s="109"/>
      <c r="H839" s="109"/>
      <c r="I839" s="109"/>
      <c r="J839" s="109"/>
      <c r="K839" s="115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</row>
    <row r="840" spans="1:26">
      <c r="A840" s="114"/>
      <c r="B840" s="109"/>
      <c r="C840" s="109"/>
      <c r="D840" s="109"/>
      <c r="E840" s="109"/>
      <c r="F840" s="109"/>
      <c r="G840" s="109"/>
      <c r="H840" s="109"/>
      <c r="I840" s="109"/>
      <c r="J840" s="109"/>
      <c r="K840" s="115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</row>
    <row r="841" spans="1:26">
      <c r="A841" s="114"/>
      <c r="B841" s="109"/>
      <c r="C841" s="109"/>
      <c r="D841" s="109"/>
      <c r="E841" s="109"/>
      <c r="F841" s="109"/>
      <c r="G841" s="109"/>
      <c r="H841" s="109"/>
      <c r="I841" s="109"/>
      <c r="J841" s="109"/>
      <c r="K841" s="115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</row>
    <row r="842" spans="1:26">
      <c r="A842" s="114"/>
      <c r="B842" s="109"/>
      <c r="C842" s="109"/>
      <c r="D842" s="109"/>
      <c r="E842" s="109"/>
      <c r="F842" s="109"/>
      <c r="G842" s="109"/>
      <c r="H842" s="109"/>
      <c r="I842" s="109"/>
      <c r="J842" s="109"/>
      <c r="K842" s="115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</row>
    <row r="843" spans="1:26">
      <c r="A843" s="114"/>
      <c r="B843" s="109"/>
      <c r="C843" s="109"/>
      <c r="D843" s="109"/>
      <c r="E843" s="109"/>
      <c r="F843" s="109"/>
      <c r="G843" s="109"/>
      <c r="H843" s="109"/>
      <c r="I843" s="109"/>
      <c r="J843" s="109"/>
      <c r="K843" s="115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</row>
    <row r="844" spans="1:26">
      <c r="A844" s="114"/>
      <c r="B844" s="109"/>
      <c r="C844" s="109"/>
      <c r="D844" s="109"/>
      <c r="E844" s="109"/>
      <c r="F844" s="109"/>
      <c r="G844" s="109"/>
      <c r="H844" s="109"/>
      <c r="I844" s="109"/>
      <c r="J844" s="109"/>
      <c r="K844" s="115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</row>
    <row r="845" spans="1:26">
      <c r="A845" s="114"/>
      <c r="B845" s="109"/>
      <c r="C845" s="109"/>
      <c r="D845" s="109"/>
      <c r="E845" s="109"/>
      <c r="F845" s="109"/>
      <c r="G845" s="109"/>
      <c r="H845" s="109"/>
      <c r="I845" s="109"/>
      <c r="J845" s="109"/>
      <c r="K845" s="115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</row>
    <row r="846" spans="1:26">
      <c r="A846" s="114"/>
      <c r="B846" s="109"/>
      <c r="C846" s="109"/>
      <c r="D846" s="109"/>
      <c r="E846" s="109"/>
      <c r="F846" s="109"/>
      <c r="G846" s="109"/>
      <c r="H846" s="109"/>
      <c r="I846" s="109"/>
      <c r="J846" s="109"/>
      <c r="K846" s="115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</row>
    <row r="847" spans="1:26">
      <c r="A847" s="114"/>
      <c r="B847" s="109"/>
      <c r="C847" s="109"/>
      <c r="D847" s="109"/>
      <c r="E847" s="109"/>
      <c r="F847" s="109"/>
      <c r="G847" s="109"/>
      <c r="H847" s="109"/>
      <c r="I847" s="109"/>
      <c r="J847" s="109"/>
      <c r="K847" s="115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</row>
    <row r="848" spans="1:26">
      <c r="A848" s="114"/>
      <c r="B848" s="109"/>
      <c r="C848" s="109"/>
      <c r="D848" s="109"/>
      <c r="E848" s="109"/>
      <c r="F848" s="109"/>
      <c r="G848" s="109"/>
      <c r="H848" s="109"/>
      <c r="I848" s="109"/>
      <c r="J848" s="109"/>
      <c r="K848" s="115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</row>
    <row r="849" spans="1:26">
      <c r="A849" s="114"/>
      <c r="B849" s="109"/>
      <c r="C849" s="109"/>
      <c r="D849" s="109"/>
      <c r="E849" s="109"/>
      <c r="F849" s="109"/>
      <c r="G849" s="109"/>
      <c r="H849" s="109"/>
      <c r="I849" s="109"/>
      <c r="J849" s="109"/>
      <c r="K849" s="115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</row>
    <row r="850" spans="1:26">
      <c r="A850" s="114"/>
      <c r="B850" s="109"/>
      <c r="C850" s="109"/>
      <c r="D850" s="109"/>
      <c r="E850" s="109"/>
      <c r="F850" s="109"/>
      <c r="G850" s="109"/>
      <c r="H850" s="109"/>
      <c r="I850" s="109"/>
      <c r="J850" s="109"/>
      <c r="K850" s="115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</row>
    <row r="851" spans="1:26">
      <c r="A851" s="114"/>
      <c r="B851" s="109"/>
      <c r="C851" s="109"/>
      <c r="D851" s="109"/>
      <c r="E851" s="109"/>
      <c r="F851" s="109"/>
      <c r="G851" s="109"/>
      <c r="H851" s="109"/>
      <c r="I851" s="109"/>
      <c r="J851" s="109"/>
      <c r="K851" s="115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</row>
    <row r="852" spans="1:26">
      <c r="A852" s="114"/>
      <c r="B852" s="109"/>
      <c r="C852" s="109"/>
      <c r="D852" s="109"/>
      <c r="E852" s="109"/>
      <c r="F852" s="109"/>
      <c r="G852" s="109"/>
      <c r="H852" s="109"/>
      <c r="I852" s="109"/>
      <c r="J852" s="109"/>
      <c r="K852" s="115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</row>
    <row r="853" spans="1:26">
      <c r="A853" s="114"/>
      <c r="B853" s="109"/>
      <c r="C853" s="109"/>
      <c r="D853" s="109"/>
      <c r="E853" s="109"/>
      <c r="F853" s="109"/>
      <c r="G853" s="109"/>
      <c r="H853" s="109"/>
      <c r="I853" s="109"/>
      <c r="J853" s="109"/>
      <c r="K853" s="115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</row>
    <row r="854" spans="1:26">
      <c r="A854" s="114"/>
      <c r="B854" s="109"/>
      <c r="C854" s="109"/>
      <c r="D854" s="109"/>
      <c r="E854" s="109"/>
      <c r="F854" s="109"/>
      <c r="G854" s="109"/>
      <c r="H854" s="109"/>
      <c r="I854" s="109"/>
      <c r="J854" s="109"/>
      <c r="K854" s="115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</row>
    <row r="855" spans="1:26">
      <c r="A855" s="114"/>
      <c r="B855" s="109"/>
      <c r="C855" s="109"/>
      <c r="D855" s="109"/>
      <c r="E855" s="109"/>
      <c r="F855" s="109"/>
      <c r="G855" s="109"/>
      <c r="H855" s="109"/>
      <c r="I855" s="109"/>
      <c r="J855" s="109"/>
      <c r="K855" s="115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</row>
    <row r="856" spans="1:26">
      <c r="A856" s="114"/>
      <c r="B856" s="109"/>
      <c r="C856" s="109"/>
      <c r="D856" s="109"/>
      <c r="E856" s="109"/>
      <c r="F856" s="109"/>
      <c r="G856" s="109"/>
      <c r="H856" s="109"/>
      <c r="I856" s="109"/>
      <c r="J856" s="109"/>
      <c r="K856" s="115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</row>
    <row r="857" spans="1:26">
      <c r="A857" s="114"/>
      <c r="B857" s="109"/>
      <c r="C857" s="109"/>
      <c r="D857" s="109"/>
      <c r="E857" s="109"/>
      <c r="F857" s="109"/>
      <c r="G857" s="109"/>
      <c r="H857" s="109"/>
      <c r="I857" s="109"/>
      <c r="J857" s="109"/>
      <c r="K857" s="115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</row>
    <row r="858" spans="1:26">
      <c r="A858" s="114"/>
      <c r="B858" s="109"/>
      <c r="C858" s="109"/>
      <c r="D858" s="109"/>
      <c r="E858" s="109"/>
      <c r="F858" s="109"/>
      <c r="G858" s="109"/>
      <c r="H858" s="109"/>
      <c r="I858" s="109"/>
      <c r="J858" s="109"/>
      <c r="K858" s="115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</row>
    <row r="859" spans="1:26">
      <c r="A859" s="114"/>
      <c r="B859" s="109"/>
      <c r="C859" s="109"/>
      <c r="D859" s="109"/>
      <c r="E859" s="109"/>
      <c r="F859" s="109"/>
      <c r="G859" s="109"/>
      <c r="H859" s="109"/>
      <c r="I859" s="109"/>
      <c r="J859" s="109"/>
      <c r="K859" s="115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</row>
    <row r="860" spans="1:26">
      <c r="A860" s="114"/>
      <c r="B860" s="109"/>
      <c r="C860" s="109"/>
      <c r="D860" s="109"/>
      <c r="E860" s="109"/>
      <c r="F860" s="109"/>
      <c r="G860" s="109"/>
      <c r="H860" s="109"/>
      <c r="I860" s="109"/>
      <c r="J860" s="109"/>
      <c r="K860" s="115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</row>
    <row r="861" spans="1:26">
      <c r="A861" s="114"/>
      <c r="B861" s="109"/>
      <c r="C861" s="109"/>
      <c r="D861" s="109"/>
      <c r="E861" s="109"/>
      <c r="F861" s="109"/>
      <c r="G861" s="109"/>
      <c r="H861" s="109"/>
      <c r="I861" s="109"/>
      <c r="J861" s="109"/>
      <c r="K861" s="115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</row>
    <row r="862" spans="1:26">
      <c r="A862" s="114"/>
      <c r="B862" s="109"/>
      <c r="C862" s="109"/>
      <c r="D862" s="109"/>
      <c r="E862" s="109"/>
      <c r="F862" s="109"/>
      <c r="G862" s="109"/>
      <c r="H862" s="109"/>
      <c r="I862" s="109"/>
      <c r="J862" s="109"/>
      <c r="K862" s="115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</row>
    <row r="863" spans="1:26">
      <c r="A863" s="114"/>
      <c r="B863" s="109"/>
      <c r="C863" s="109"/>
      <c r="D863" s="109"/>
      <c r="E863" s="109"/>
      <c r="F863" s="109"/>
      <c r="G863" s="109"/>
      <c r="H863" s="109"/>
      <c r="I863" s="109"/>
      <c r="J863" s="109"/>
      <c r="K863" s="115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</row>
    <row r="864" spans="1:26">
      <c r="A864" s="114"/>
      <c r="B864" s="109"/>
      <c r="C864" s="109"/>
      <c r="D864" s="109"/>
      <c r="E864" s="109"/>
      <c r="F864" s="109"/>
      <c r="G864" s="109"/>
      <c r="H864" s="109"/>
      <c r="I864" s="109"/>
      <c r="J864" s="109"/>
      <c r="K864" s="115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</row>
    <row r="865" spans="1:26">
      <c r="A865" s="114"/>
      <c r="B865" s="109"/>
      <c r="C865" s="109"/>
      <c r="D865" s="109"/>
      <c r="E865" s="109"/>
      <c r="F865" s="109"/>
      <c r="G865" s="109"/>
      <c r="H865" s="109"/>
      <c r="I865" s="109"/>
      <c r="J865" s="109"/>
      <c r="K865" s="115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</row>
    <row r="866" spans="1:26">
      <c r="A866" s="114"/>
      <c r="B866" s="109"/>
      <c r="C866" s="109"/>
      <c r="D866" s="109"/>
      <c r="E866" s="109"/>
      <c r="F866" s="109"/>
      <c r="G866" s="109"/>
      <c r="H866" s="109"/>
      <c r="I866" s="109"/>
      <c r="J866" s="109"/>
      <c r="K866" s="115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</row>
    <row r="867" spans="1:26">
      <c r="A867" s="114"/>
      <c r="B867" s="109"/>
      <c r="C867" s="109"/>
      <c r="D867" s="109"/>
      <c r="E867" s="109"/>
      <c r="F867" s="109"/>
      <c r="G867" s="109"/>
      <c r="H867" s="109"/>
      <c r="I867" s="109"/>
      <c r="J867" s="109"/>
      <c r="K867" s="115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</row>
    <row r="868" spans="1:26">
      <c r="A868" s="114"/>
      <c r="B868" s="109"/>
      <c r="C868" s="109"/>
      <c r="D868" s="109"/>
      <c r="E868" s="109"/>
      <c r="F868" s="109"/>
      <c r="G868" s="109"/>
      <c r="H868" s="109"/>
      <c r="I868" s="109"/>
      <c r="J868" s="109"/>
      <c r="K868" s="115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</row>
    <row r="869" spans="1:26">
      <c r="A869" s="114"/>
      <c r="B869" s="109"/>
      <c r="C869" s="109"/>
      <c r="D869" s="109"/>
      <c r="E869" s="109"/>
      <c r="F869" s="109"/>
      <c r="G869" s="109"/>
      <c r="H869" s="109"/>
      <c r="I869" s="109"/>
      <c r="J869" s="109"/>
      <c r="K869" s="115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</row>
    <row r="870" spans="1:26">
      <c r="A870" s="114"/>
      <c r="B870" s="109"/>
      <c r="C870" s="109"/>
      <c r="D870" s="109"/>
      <c r="E870" s="109"/>
      <c r="F870" s="109"/>
      <c r="G870" s="109"/>
      <c r="H870" s="109"/>
      <c r="I870" s="109"/>
      <c r="J870" s="109"/>
      <c r="K870" s="115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</row>
    <row r="871" spans="1:26">
      <c r="A871" s="114"/>
      <c r="B871" s="109"/>
      <c r="C871" s="109"/>
      <c r="D871" s="109"/>
      <c r="E871" s="109"/>
      <c r="F871" s="109"/>
      <c r="G871" s="109"/>
      <c r="H871" s="109"/>
      <c r="I871" s="109"/>
      <c r="J871" s="109"/>
      <c r="K871" s="115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</row>
    <row r="872" spans="1:26">
      <c r="A872" s="114"/>
      <c r="B872" s="109"/>
      <c r="C872" s="109"/>
      <c r="D872" s="109"/>
      <c r="E872" s="109"/>
      <c r="F872" s="109"/>
      <c r="G872" s="109"/>
      <c r="H872" s="109"/>
      <c r="I872" s="109"/>
      <c r="J872" s="109"/>
      <c r="K872" s="115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</row>
    <row r="873" spans="1:26">
      <c r="A873" s="114"/>
      <c r="B873" s="109"/>
      <c r="C873" s="109"/>
      <c r="D873" s="109"/>
      <c r="E873" s="109"/>
      <c r="F873" s="109"/>
      <c r="G873" s="109"/>
      <c r="H873" s="109"/>
      <c r="I873" s="109"/>
      <c r="J873" s="109"/>
      <c r="K873" s="115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</row>
    <row r="874" spans="1:26">
      <c r="A874" s="114"/>
      <c r="B874" s="109"/>
      <c r="C874" s="109"/>
      <c r="D874" s="109"/>
      <c r="E874" s="109"/>
      <c r="F874" s="109"/>
      <c r="G874" s="109"/>
      <c r="H874" s="109"/>
      <c r="I874" s="109"/>
      <c r="J874" s="109"/>
      <c r="K874" s="115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</row>
    <row r="875" spans="1:26">
      <c r="A875" s="114"/>
      <c r="B875" s="109"/>
      <c r="C875" s="109"/>
      <c r="D875" s="109"/>
      <c r="E875" s="109"/>
      <c r="F875" s="109"/>
      <c r="G875" s="109"/>
      <c r="H875" s="109"/>
      <c r="I875" s="109"/>
      <c r="J875" s="109"/>
      <c r="K875" s="115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</row>
    <row r="876" spans="1:26">
      <c r="A876" s="114"/>
      <c r="B876" s="109"/>
      <c r="C876" s="109"/>
      <c r="D876" s="109"/>
      <c r="E876" s="109"/>
      <c r="F876" s="109"/>
      <c r="G876" s="109"/>
      <c r="H876" s="109"/>
      <c r="I876" s="109"/>
      <c r="J876" s="109"/>
      <c r="K876" s="115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</row>
    <row r="877" spans="1:26">
      <c r="A877" s="114"/>
      <c r="B877" s="109"/>
      <c r="C877" s="109"/>
      <c r="D877" s="109"/>
      <c r="E877" s="109"/>
      <c r="F877" s="109"/>
      <c r="G877" s="109"/>
      <c r="H877" s="109"/>
      <c r="I877" s="109"/>
      <c r="J877" s="109"/>
      <c r="K877" s="115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</row>
    <row r="878" spans="1:26">
      <c r="A878" s="114"/>
      <c r="B878" s="109"/>
      <c r="C878" s="109"/>
      <c r="D878" s="109"/>
      <c r="E878" s="109"/>
      <c r="F878" s="109"/>
      <c r="G878" s="109"/>
      <c r="H878" s="109"/>
      <c r="I878" s="109"/>
      <c r="J878" s="109"/>
      <c r="K878" s="115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</row>
    <row r="879" spans="1:26">
      <c r="A879" s="114"/>
      <c r="B879" s="109"/>
      <c r="C879" s="109"/>
      <c r="D879" s="109"/>
      <c r="E879" s="109"/>
      <c r="F879" s="109"/>
      <c r="G879" s="109"/>
      <c r="H879" s="109"/>
      <c r="I879" s="109"/>
      <c r="J879" s="109"/>
      <c r="K879" s="115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</row>
    <row r="880" spans="1:26">
      <c r="A880" s="114"/>
      <c r="B880" s="109"/>
      <c r="C880" s="109"/>
      <c r="D880" s="109"/>
      <c r="E880" s="109"/>
      <c r="F880" s="109"/>
      <c r="G880" s="109"/>
      <c r="H880" s="109"/>
      <c r="I880" s="109"/>
      <c r="J880" s="109"/>
      <c r="K880" s="115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</row>
    <row r="881" spans="1:26">
      <c r="A881" s="114"/>
      <c r="B881" s="109"/>
      <c r="C881" s="109"/>
      <c r="D881" s="109"/>
      <c r="E881" s="109"/>
      <c r="F881" s="109"/>
      <c r="G881" s="109"/>
      <c r="H881" s="109"/>
      <c r="I881" s="109"/>
      <c r="J881" s="109"/>
      <c r="K881" s="115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</row>
    <row r="882" spans="1:26">
      <c r="A882" s="114"/>
      <c r="B882" s="109"/>
      <c r="C882" s="109"/>
      <c r="D882" s="109"/>
      <c r="E882" s="109"/>
      <c r="F882" s="109"/>
      <c r="G882" s="109"/>
      <c r="H882" s="109"/>
      <c r="I882" s="109"/>
      <c r="J882" s="109"/>
      <c r="K882" s="115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</row>
    <row r="883" spans="1:26">
      <c r="A883" s="114"/>
      <c r="B883" s="109"/>
      <c r="C883" s="109"/>
      <c r="D883" s="109"/>
      <c r="E883" s="109"/>
      <c r="F883" s="109"/>
      <c r="G883" s="109"/>
      <c r="H883" s="109"/>
      <c r="I883" s="109"/>
      <c r="J883" s="109"/>
      <c r="K883" s="115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</row>
    <row r="884" spans="1:26">
      <c r="A884" s="114"/>
      <c r="B884" s="109"/>
      <c r="C884" s="109"/>
      <c r="D884" s="109"/>
      <c r="E884" s="109"/>
      <c r="F884" s="109"/>
      <c r="G884" s="109"/>
      <c r="H884" s="109"/>
      <c r="I884" s="109"/>
      <c r="J884" s="109"/>
      <c r="K884" s="115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</row>
    <row r="885" spans="1:26">
      <c r="A885" s="114"/>
      <c r="B885" s="109"/>
      <c r="C885" s="109"/>
      <c r="D885" s="109"/>
      <c r="E885" s="109"/>
      <c r="F885" s="109"/>
      <c r="G885" s="109"/>
      <c r="H885" s="109"/>
      <c r="I885" s="109"/>
      <c r="J885" s="109"/>
      <c r="K885" s="115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</row>
    <row r="886" spans="1:26">
      <c r="A886" s="114"/>
      <c r="B886" s="109"/>
      <c r="C886" s="109"/>
      <c r="D886" s="109"/>
      <c r="E886" s="109"/>
      <c r="F886" s="109"/>
      <c r="G886" s="109"/>
      <c r="H886" s="109"/>
      <c r="I886" s="109"/>
      <c r="J886" s="109"/>
      <c r="K886" s="115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</row>
    <row r="887" spans="1:26">
      <c r="A887" s="114"/>
      <c r="B887" s="109"/>
      <c r="C887" s="109"/>
      <c r="D887" s="109"/>
      <c r="E887" s="109"/>
      <c r="F887" s="109"/>
      <c r="G887" s="109"/>
      <c r="H887" s="109"/>
      <c r="I887" s="109"/>
      <c r="J887" s="109"/>
      <c r="K887" s="115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</row>
    <row r="888" spans="1:26">
      <c r="A888" s="114"/>
      <c r="B888" s="109"/>
      <c r="C888" s="109"/>
      <c r="D888" s="109"/>
      <c r="E888" s="109"/>
      <c r="F888" s="109"/>
      <c r="G888" s="109"/>
      <c r="H888" s="109"/>
      <c r="I888" s="109"/>
      <c r="J888" s="109"/>
      <c r="K888" s="115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</row>
    <row r="889" spans="1:26">
      <c r="A889" s="114"/>
      <c r="B889" s="109"/>
      <c r="C889" s="109"/>
      <c r="D889" s="109"/>
      <c r="E889" s="109"/>
      <c r="F889" s="109"/>
      <c r="G889" s="109"/>
      <c r="H889" s="109"/>
      <c r="I889" s="109"/>
      <c r="J889" s="109"/>
      <c r="K889" s="115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</row>
    <row r="890" spans="1:26">
      <c r="A890" s="114"/>
      <c r="B890" s="109"/>
      <c r="C890" s="109"/>
      <c r="D890" s="109"/>
      <c r="E890" s="109"/>
      <c r="F890" s="109"/>
      <c r="G890" s="109"/>
      <c r="H890" s="109"/>
      <c r="I890" s="109"/>
      <c r="J890" s="109"/>
      <c r="K890" s="115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</row>
    <row r="891" spans="1:26">
      <c r="A891" s="114"/>
      <c r="B891" s="109"/>
      <c r="C891" s="109"/>
      <c r="D891" s="109"/>
      <c r="E891" s="109"/>
      <c r="F891" s="109"/>
      <c r="G891" s="109"/>
      <c r="H891" s="109"/>
      <c r="I891" s="109"/>
      <c r="J891" s="109"/>
      <c r="K891" s="115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</row>
    <row r="892" spans="1:26">
      <c r="A892" s="114"/>
      <c r="B892" s="109"/>
      <c r="C892" s="109"/>
      <c r="D892" s="109"/>
      <c r="E892" s="109"/>
      <c r="F892" s="109"/>
      <c r="G892" s="109"/>
      <c r="H892" s="109"/>
      <c r="I892" s="109"/>
      <c r="J892" s="109"/>
      <c r="K892" s="115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</row>
    <row r="893" spans="1:26">
      <c r="A893" s="114"/>
      <c r="B893" s="109"/>
      <c r="C893" s="109"/>
      <c r="D893" s="109"/>
      <c r="E893" s="109"/>
      <c r="F893" s="109"/>
      <c r="G893" s="109"/>
      <c r="H893" s="109"/>
      <c r="I893" s="109"/>
      <c r="J893" s="109"/>
      <c r="K893" s="115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</row>
    <row r="894" spans="1:26">
      <c r="A894" s="114"/>
      <c r="B894" s="109"/>
      <c r="C894" s="109"/>
      <c r="D894" s="109"/>
      <c r="E894" s="109"/>
      <c r="F894" s="109"/>
      <c r="G894" s="109"/>
      <c r="H894" s="109"/>
      <c r="I894" s="109"/>
      <c r="J894" s="109"/>
      <c r="K894" s="115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</row>
    <row r="895" spans="1:26">
      <c r="A895" s="114"/>
      <c r="B895" s="109"/>
      <c r="C895" s="109"/>
      <c r="D895" s="109"/>
      <c r="E895" s="109"/>
      <c r="F895" s="109"/>
      <c r="G895" s="109"/>
      <c r="H895" s="109"/>
      <c r="I895" s="109"/>
      <c r="J895" s="109"/>
      <c r="K895" s="115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</row>
    <row r="896" spans="1:26">
      <c r="A896" s="114"/>
      <c r="B896" s="109"/>
      <c r="C896" s="109"/>
      <c r="D896" s="109"/>
      <c r="E896" s="109"/>
      <c r="F896" s="109"/>
      <c r="G896" s="109"/>
      <c r="H896" s="109"/>
      <c r="I896" s="109"/>
      <c r="J896" s="109"/>
      <c r="K896" s="115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</row>
    <row r="897" spans="1:26">
      <c r="A897" s="114"/>
      <c r="B897" s="109"/>
      <c r="C897" s="109"/>
      <c r="D897" s="109"/>
      <c r="E897" s="109"/>
      <c r="F897" s="109"/>
      <c r="G897" s="109"/>
      <c r="H897" s="109"/>
      <c r="I897" s="109"/>
      <c r="J897" s="109"/>
      <c r="K897" s="115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</row>
    <row r="898" spans="1:26">
      <c r="A898" s="114"/>
      <c r="B898" s="109"/>
      <c r="C898" s="109"/>
      <c r="D898" s="109"/>
      <c r="E898" s="109"/>
      <c r="F898" s="109"/>
      <c r="G898" s="109"/>
      <c r="H898" s="109"/>
      <c r="I898" s="109"/>
      <c r="J898" s="109"/>
      <c r="K898" s="115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</row>
    <row r="899" spans="1:26">
      <c r="A899" s="114"/>
      <c r="B899" s="109"/>
      <c r="C899" s="109"/>
      <c r="D899" s="109"/>
      <c r="E899" s="109"/>
      <c r="F899" s="109"/>
      <c r="G899" s="109"/>
      <c r="H899" s="109"/>
      <c r="I899" s="109"/>
      <c r="J899" s="109"/>
      <c r="K899" s="115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</row>
    <row r="900" spans="1:26">
      <c r="A900" s="114"/>
      <c r="B900" s="109"/>
      <c r="C900" s="109"/>
      <c r="D900" s="109"/>
      <c r="E900" s="109"/>
      <c r="F900" s="109"/>
      <c r="G900" s="109"/>
      <c r="H900" s="109"/>
      <c r="I900" s="109"/>
      <c r="J900" s="109"/>
      <c r="K900" s="115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</row>
    <row r="901" spans="1:26">
      <c r="A901" s="114"/>
      <c r="B901" s="109"/>
      <c r="C901" s="109"/>
      <c r="D901" s="109"/>
      <c r="E901" s="109"/>
      <c r="F901" s="109"/>
      <c r="G901" s="109"/>
      <c r="H901" s="109"/>
      <c r="I901" s="109"/>
      <c r="J901" s="109"/>
      <c r="K901" s="115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</row>
    <row r="902" spans="1:26">
      <c r="A902" s="114"/>
      <c r="B902" s="109"/>
      <c r="C902" s="109"/>
      <c r="D902" s="109"/>
      <c r="E902" s="109"/>
      <c r="F902" s="109"/>
      <c r="G902" s="109"/>
      <c r="H902" s="109"/>
      <c r="I902" s="109"/>
      <c r="J902" s="109"/>
      <c r="K902" s="115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</row>
    <row r="903" spans="1:26">
      <c r="A903" s="114"/>
      <c r="B903" s="109"/>
      <c r="C903" s="109"/>
      <c r="D903" s="109"/>
      <c r="E903" s="109"/>
      <c r="F903" s="109"/>
      <c r="G903" s="109"/>
      <c r="H903" s="109"/>
      <c r="I903" s="109"/>
      <c r="J903" s="109"/>
      <c r="K903" s="115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</row>
    <row r="904" spans="1:26">
      <c r="A904" s="114"/>
      <c r="B904" s="109"/>
      <c r="C904" s="109"/>
      <c r="D904" s="109"/>
      <c r="E904" s="109"/>
      <c r="F904" s="109"/>
      <c r="G904" s="109"/>
      <c r="H904" s="109"/>
      <c r="I904" s="109"/>
      <c r="J904" s="109"/>
      <c r="K904" s="115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</row>
    <row r="905" spans="1:26">
      <c r="A905" s="114"/>
      <c r="B905" s="109"/>
      <c r="C905" s="109"/>
      <c r="D905" s="109"/>
      <c r="E905" s="109"/>
      <c r="F905" s="109"/>
      <c r="G905" s="109"/>
      <c r="H905" s="109"/>
      <c r="I905" s="109"/>
      <c r="J905" s="109"/>
      <c r="K905" s="115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</row>
    <row r="906" spans="1:26">
      <c r="A906" s="114"/>
      <c r="B906" s="109"/>
      <c r="C906" s="109"/>
      <c r="D906" s="109"/>
      <c r="E906" s="109"/>
      <c r="F906" s="109"/>
      <c r="G906" s="109"/>
      <c r="H906" s="109"/>
      <c r="I906" s="109"/>
      <c r="J906" s="109"/>
      <c r="K906" s="115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</row>
    <row r="907" spans="1:26">
      <c r="A907" s="114"/>
      <c r="B907" s="109"/>
      <c r="C907" s="109"/>
      <c r="D907" s="109"/>
      <c r="E907" s="109"/>
      <c r="F907" s="109"/>
      <c r="G907" s="109"/>
      <c r="H907" s="109"/>
      <c r="I907" s="109"/>
      <c r="J907" s="109"/>
      <c r="K907" s="115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</row>
    <row r="908" spans="1:26">
      <c r="A908" s="114"/>
      <c r="B908" s="109"/>
      <c r="C908" s="109"/>
      <c r="D908" s="109"/>
      <c r="E908" s="109"/>
      <c r="F908" s="109"/>
      <c r="G908" s="109"/>
      <c r="H908" s="109"/>
      <c r="I908" s="109"/>
      <c r="J908" s="109"/>
      <c r="K908" s="115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</row>
    <row r="909" spans="1:26">
      <c r="A909" s="114"/>
      <c r="B909" s="109"/>
      <c r="C909" s="109"/>
      <c r="D909" s="109"/>
      <c r="E909" s="109"/>
      <c r="F909" s="109"/>
      <c r="G909" s="109"/>
      <c r="H909" s="109"/>
      <c r="I909" s="109"/>
      <c r="J909" s="109"/>
      <c r="K909" s="115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</row>
    <row r="910" spans="1:26">
      <c r="A910" s="114"/>
      <c r="B910" s="109"/>
      <c r="C910" s="109"/>
      <c r="D910" s="109"/>
      <c r="E910" s="109"/>
      <c r="F910" s="109"/>
      <c r="G910" s="109"/>
      <c r="H910" s="109"/>
      <c r="I910" s="109"/>
      <c r="J910" s="109"/>
      <c r="K910" s="115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</row>
    <row r="911" spans="1:26">
      <c r="A911" s="114"/>
      <c r="B911" s="109"/>
      <c r="C911" s="109"/>
      <c r="D911" s="109"/>
      <c r="E911" s="109"/>
      <c r="F911" s="109"/>
      <c r="G911" s="109"/>
      <c r="H911" s="109"/>
      <c r="I911" s="109"/>
      <c r="J911" s="109"/>
      <c r="K911" s="115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</row>
    <row r="912" spans="1:26">
      <c r="A912" s="114"/>
      <c r="B912" s="109"/>
      <c r="C912" s="109"/>
      <c r="D912" s="109"/>
      <c r="E912" s="109"/>
      <c r="F912" s="109"/>
      <c r="G912" s="109"/>
      <c r="H912" s="109"/>
      <c r="I912" s="109"/>
      <c r="J912" s="109"/>
      <c r="K912" s="115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</row>
    <row r="913" spans="1:26">
      <c r="A913" s="114"/>
      <c r="B913" s="109"/>
      <c r="C913" s="109"/>
      <c r="D913" s="109"/>
      <c r="E913" s="109"/>
      <c r="F913" s="109"/>
      <c r="G913" s="109"/>
      <c r="H913" s="109"/>
      <c r="I913" s="109"/>
      <c r="J913" s="109"/>
      <c r="K913" s="115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</row>
    <row r="914" spans="1:26">
      <c r="A914" s="114"/>
      <c r="B914" s="109"/>
      <c r="C914" s="109"/>
      <c r="D914" s="109"/>
      <c r="E914" s="109"/>
      <c r="F914" s="109"/>
      <c r="G914" s="109"/>
      <c r="H914" s="109"/>
      <c r="I914" s="109"/>
      <c r="J914" s="109"/>
      <c r="K914" s="115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</row>
    <row r="915" spans="1:26">
      <c r="A915" s="114"/>
      <c r="B915" s="109"/>
      <c r="C915" s="109"/>
      <c r="D915" s="109"/>
      <c r="E915" s="109"/>
      <c r="F915" s="109"/>
      <c r="G915" s="109"/>
      <c r="H915" s="109"/>
      <c r="I915" s="109"/>
      <c r="J915" s="109"/>
      <c r="K915" s="115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</row>
    <row r="916" spans="1:26">
      <c r="A916" s="114"/>
      <c r="B916" s="109"/>
      <c r="C916" s="109"/>
      <c r="D916" s="109"/>
      <c r="E916" s="109"/>
      <c r="F916" s="109"/>
      <c r="G916" s="109"/>
      <c r="H916" s="109"/>
      <c r="I916" s="109"/>
      <c r="J916" s="109"/>
      <c r="K916" s="115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</row>
    <row r="917" spans="1:26">
      <c r="A917" s="114"/>
      <c r="B917" s="109"/>
      <c r="C917" s="109"/>
      <c r="D917" s="109"/>
      <c r="E917" s="109"/>
      <c r="F917" s="109"/>
      <c r="G917" s="109"/>
      <c r="H917" s="109"/>
      <c r="I917" s="109"/>
      <c r="J917" s="109"/>
      <c r="K917" s="115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</row>
    <row r="918" spans="1:26">
      <c r="A918" s="114"/>
      <c r="B918" s="109"/>
      <c r="C918" s="109"/>
      <c r="D918" s="109"/>
      <c r="E918" s="109"/>
      <c r="F918" s="109"/>
      <c r="G918" s="109"/>
      <c r="H918" s="109"/>
      <c r="I918" s="109"/>
      <c r="J918" s="109"/>
      <c r="K918" s="115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</row>
    <row r="919" spans="1:26">
      <c r="A919" s="114"/>
      <c r="B919" s="109"/>
      <c r="C919" s="109"/>
      <c r="D919" s="109"/>
      <c r="E919" s="109"/>
      <c r="F919" s="109"/>
      <c r="G919" s="109"/>
      <c r="H919" s="109"/>
      <c r="I919" s="109"/>
      <c r="J919" s="109"/>
      <c r="K919" s="115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</row>
    <row r="920" spans="1:26">
      <c r="A920" s="114"/>
      <c r="B920" s="109"/>
      <c r="C920" s="109"/>
      <c r="D920" s="109"/>
      <c r="E920" s="109"/>
      <c r="F920" s="109"/>
      <c r="G920" s="109"/>
      <c r="H920" s="109"/>
      <c r="I920" s="109"/>
      <c r="J920" s="109"/>
      <c r="K920" s="115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</row>
    <row r="921" spans="1:26">
      <c r="A921" s="114"/>
      <c r="B921" s="109"/>
      <c r="C921" s="109"/>
      <c r="D921" s="109"/>
      <c r="E921" s="109"/>
      <c r="F921" s="109"/>
      <c r="G921" s="109"/>
      <c r="H921" s="109"/>
      <c r="I921" s="109"/>
      <c r="J921" s="109"/>
      <c r="K921" s="115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</row>
    <row r="922" spans="1:26">
      <c r="A922" s="114"/>
      <c r="B922" s="109"/>
      <c r="C922" s="109"/>
      <c r="D922" s="109"/>
      <c r="E922" s="109"/>
      <c r="F922" s="109"/>
      <c r="G922" s="109"/>
      <c r="H922" s="109"/>
      <c r="I922" s="109"/>
      <c r="J922" s="109"/>
      <c r="K922" s="115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</row>
    <row r="923" spans="1:26">
      <c r="A923" s="114"/>
      <c r="B923" s="109"/>
      <c r="C923" s="109"/>
      <c r="D923" s="109"/>
      <c r="E923" s="109"/>
      <c r="F923" s="109"/>
      <c r="G923" s="109"/>
      <c r="H923" s="109"/>
      <c r="I923" s="109"/>
      <c r="J923" s="109"/>
      <c r="K923" s="115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</row>
    <row r="924" spans="1:26">
      <c r="A924" s="114"/>
      <c r="B924" s="109"/>
      <c r="C924" s="109"/>
      <c r="D924" s="109"/>
      <c r="E924" s="109"/>
      <c r="F924" s="109"/>
      <c r="G924" s="109"/>
      <c r="H924" s="109"/>
      <c r="I924" s="109"/>
      <c r="J924" s="109"/>
      <c r="K924" s="115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</row>
    <row r="925" spans="1:26">
      <c r="A925" s="114"/>
      <c r="B925" s="109"/>
      <c r="C925" s="109"/>
      <c r="D925" s="109"/>
      <c r="E925" s="109"/>
      <c r="F925" s="109"/>
      <c r="G925" s="109"/>
      <c r="H925" s="109"/>
      <c r="I925" s="109"/>
      <c r="J925" s="109"/>
      <c r="K925" s="115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</row>
    <row r="926" spans="1:26">
      <c r="A926" s="114"/>
      <c r="B926" s="109"/>
      <c r="C926" s="109"/>
      <c r="D926" s="109"/>
      <c r="E926" s="109"/>
      <c r="F926" s="109"/>
      <c r="G926" s="109"/>
      <c r="H926" s="109"/>
      <c r="I926" s="109"/>
      <c r="J926" s="109"/>
      <c r="K926" s="115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</row>
    <row r="927" spans="1:26">
      <c r="A927" s="114"/>
      <c r="B927" s="109"/>
      <c r="C927" s="109"/>
      <c r="D927" s="109"/>
      <c r="E927" s="109"/>
      <c r="F927" s="109"/>
      <c r="G927" s="109"/>
      <c r="H927" s="109"/>
      <c r="I927" s="109"/>
      <c r="J927" s="109"/>
      <c r="K927" s="115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</row>
    <row r="928" spans="1:26">
      <c r="A928" s="114"/>
      <c r="B928" s="109"/>
      <c r="C928" s="109"/>
      <c r="D928" s="109"/>
      <c r="E928" s="109"/>
      <c r="F928" s="109"/>
      <c r="G928" s="109"/>
      <c r="H928" s="109"/>
      <c r="I928" s="109"/>
      <c r="J928" s="109"/>
      <c r="K928" s="115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</row>
    <row r="929" spans="1:26">
      <c r="A929" s="114"/>
      <c r="B929" s="109"/>
      <c r="C929" s="109"/>
      <c r="D929" s="109"/>
      <c r="E929" s="109"/>
      <c r="F929" s="109"/>
      <c r="G929" s="109"/>
      <c r="H929" s="109"/>
      <c r="I929" s="109"/>
      <c r="J929" s="109"/>
      <c r="K929" s="115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</row>
    <row r="930" spans="1:26">
      <c r="A930" s="114"/>
      <c r="B930" s="109"/>
      <c r="C930" s="109"/>
      <c r="D930" s="109"/>
      <c r="E930" s="109"/>
      <c r="F930" s="109"/>
      <c r="G930" s="109"/>
      <c r="H930" s="109"/>
      <c r="I930" s="109"/>
      <c r="J930" s="109"/>
      <c r="K930" s="115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</row>
    <row r="931" spans="1:26">
      <c r="A931" s="114"/>
      <c r="B931" s="109"/>
      <c r="C931" s="109"/>
      <c r="D931" s="109"/>
      <c r="E931" s="109"/>
      <c r="F931" s="109"/>
      <c r="G931" s="109"/>
      <c r="H931" s="109"/>
      <c r="I931" s="109"/>
      <c r="J931" s="109"/>
      <c r="K931" s="115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</row>
    <row r="932" spans="1:26">
      <c r="A932" s="114"/>
      <c r="B932" s="109"/>
      <c r="C932" s="109"/>
      <c r="D932" s="109"/>
      <c r="E932" s="109"/>
      <c r="F932" s="109"/>
      <c r="G932" s="109"/>
      <c r="H932" s="109"/>
      <c r="I932" s="109"/>
      <c r="J932" s="109"/>
      <c r="K932" s="115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</row>
    <row r="933" spans="1:26">
      <c r="A933" s="114"/>
      <c r="B933" s="109"/>
      <c r="C933" s="109"/>
      <c r="D933" s="109"/>
      <c r="E933" s="109"/>
      <c r="F933" s="109"/>
      <c r="G933" s="109"/>
      <c r="H933" s="109"/>
      <c r="I933" s="109"/>
      <c r="J933" s="109"/>
      <c r="K933" s="115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</row>
    <row r="934" spans="1:26">
      <c r="A934" s="114"/>
      <c r="B934" s="109"/>
      <c r="C934" s="109"/>
      <c r="D934" s="109"/>
      <c r="E934" s="109"/>
      <c r="F934" s="109"/>
      <c r="G934" s="109"/>
      <c r="H934" s="109"/>
      <c r="I934" s="109"/>
      <c r="J934" s="109"/>
      <c r="K934" s="115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</row>
    <row r="935" spans="1:26">
      <c r="A935" s="114"/>
      <c r="B935" s="109"/>
      <c r="C935" s="109"/>
      <c r="D935" s="109"/>
      <c r="E935" s="109"/>
      <c r="F935" s="109"/>
      <c r="G935" s="109"/>
      <c r="H935" s="109"/>
      <c r="I935" s="109"/>
      <c r="J935" s="109"/>
      <c r="K935" s="115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</row>
    <row r="936" spans="1:26">
      <c r="A936" s="114"/>
      <c r="B936" s="109"/>
      <c r="C936" s="109"/>
      <c r="D936" s="109"/>
      <c r="E936" s="109"/>
      <c r="F936" s="109"/>
      <c r="G936" s="109"/>
      <c r="H936" s="109"/>
      <c r="I936" s="109"/>
      <c r="J936" s="109"/>
      <c r="K936" s="115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</row>
    <row r="937" spans="1:26">
      <c r="A937" s="114"/>
      <c r="B937" s="109"/>
      <c r="C937" s="109"/>
      <c r="D937" s="109"/>
      <c r="E937" s="109"/>
      <c r="F937" s="109"/>
      <c r="G937" s="109"/>
      <c r="H937" s="109"/>
      <c r="I937" s="109"/>
      <c r="J937" s="109"/>
      <c r="K937" s="115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</row>
    <row r="938" spans="1:26">
      <c r="A938" s="114"/>
      <c r="B938" s="109"/>
      <c r="C938" s="109"/>
      <c r="D938" s="109"/>
      <c r="E938" s="109"/>
      <c r="F938" s="109"/>
      <c r="G938" s="109"/>
      <c r="H938" s="109"/>
      <c r="I938" s="109"/>
      <c r="J938" s="109"/>
      <c r="K938" s="115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</row>
    <row r="939" spans="1:26">
      <c r="A939" s="114"/>
      <c r="B939" s="109"/>
      <c r="C939" s="109"/>
      <c r="D939" s="109"/>
      <c r="E939" s="109"/>
      <c r="F939" s="109"/>
      <c r="G939" s="109"/>
      <c r="H939" s="109"/>
      <c r="I939" s="109"/>
      <c r="J939" s="109"/>
      <c r="K939" s="115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</row>
    <row r="940" spans="1:26">
      <c r="A940" s="114"/>
      <c r="B940" s="109"/>
      <c r="C940" s="109"/>
      <c r="D940" s="109"/>
      <c r="E940" s="109"/>
      <c r="F940" s="109"/>
      <c r="G940" s="109"/>
      <c r="H940" s="109"/>
      <c r="I940" s="109"/>
      <c r="J940" s="109"/>
      <c r="K940" s="115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</row>
    <row r="941" spans="1:26">
      <c r="A941" s="114"/>
      <c r="B941" s="109"/>
      <c r="C941" s="109"/>
      <c r="D941" s="109"/>
      <c r="E941" s="109"/>
      <c r="F941" s="109"/>
      <c r="G941" s="109"/>
      <c r="H941" s="109"/>
      <c r="I941" s="109"/>
      <c r="J941" s="109"/>
      <c r="K941" s="115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</row>
    <row r="942" spans="1:26">
      <c r="A942" s="114"/>
      <c r="B942" s="109"/>
      <c r="C942" s="109"/>
      <c r="D942" s="109"/>
      <c r="E942" s="109"/>
      <c r="F942" s="109"/>
      <c r="G942" s="109"/>
      <c r="H942" s="109"/>
      <c r="I942" s="109"/>
      <c r="J942" s="109"/>
      <c r="K942" s="115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</row>
    <row r="943" spans="1:26">
      <c r="A943" s="114"/>
      <c r="B943" s="109"/>
      <c r="C943" s="109"/>
      <c r="D943" s="109"/>
      <c r="E943" s="109"/>
      <c r="F943" s="109"/>
      <c r="G943" s="109"/>
      <c r="H943" s="109"/>
      <c r="I943" s="109"/>
      <c r="J943" s="109"/>
      <c r="K943" s="115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</row>
    <row r="944" spans="1:26">
      <c r="A944" s="114"/>
      <c r="B944" s="109"/>
      <c r="C944" s="109"/>
      <c r="D944" s="109"/>
      <c r="E944" s="109"/>
      <c r="F944" s="109"/>
      <c r="G944" s="109"/>
      <c r="H944" s="109"/>
      <c r="I944" s="109"/>
      <c r="J944" s="109"/>
      <c r="K944" s="115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</row>
    <row r="945" spans="1:26">
      <c r="A945" s="114"/>
      <c r="B945" s="109"/>
      <c r="C945" s="109"/>
      <c r="D945" s="109"/>
      <c r="E945" s="109"/>
      <c r="F945" s="109"/>
      <c r="G945" s="109"/>
      <c r="H945" s="109"/>
      <c r="I945" s="109"/>
      <c r="J945" s="109"/>
      <c r="K945" s="115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</row>
    <row r="946" spans="1:26">
      <c r="A946" s="114"/>
      <c r="B946" s="109"/>
      <c r="C946" s="109"/>
      <c r="D946" s="109"/>
      <c r="E946" s="109"/>
      <c r="F946" s="109"/>
      <c r="G946" s="109"/>
      <c r="H946" s="109"/>
      <c r="I946" s="109"/>
      <c r="J946" s="109"/>
      <c r="K946" s="115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</row>
    <row r="947" spans="1:26">
      <c r="A947" s="114"/>
      <c r="B947" s="109"/>
      <c r="C947" s="109"/>
      <c r="D947" s="109"/>
      <c r="E947" s="109"/>
      <c r="F947" s="109"/>
      <c r="G947" s="109"/>
      <c r="H947" s="109"/>
      <c r="I947" s="109"/>
      <c r="J947" s="109"/>
      <c r="K947" s="115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</row>
    <row r="948" spans="1:26">
      <c r="A948" s="114"/>
      <c r="B948" s="109"/>
      <c r="C948" s="109"/>
      <c r="D948" s="109"/>
      <c r="E948" s="109"/>
      <c r="F948" s="109"/>
      <c r="G948" s="109"/>
      <c r="H948" s="109"/>
      <c r="I948" s="109"/>
      <c r="J948" s="109"/>
      <c r="K948" s="115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</row>
    <row r="949" spans="1:26">
      <c r="A949" s="114"/>
      <c r="B949" s="109"/>
      <c r="C949" s="109"/>
      <c r="D949" s="109"/>
      <c r="E949" s="109"/>
      <c r="F949" s="109"/>
      <c r="G949" s="109"/>
      <c r="H949" s="109"/>
      <c r="I949" s="109"/>
      <c r="J949" s="109"/>
      <c r="K949" s="115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</row>
    <row r="950" spans="1:26">
      <c r="A950" s="114"/>
      <c r="B950" s="109"/>
      <c r="C950" s="109"/>
      <c r="D950" s="109"/>
      <c r="E950" s="109"/>
      <c r="F950" s="109"/>
      <c r="G950" s="109"/>
      <c r="H950" s="109"/>
      <c r="I950" s="109"/>
      <c r="J950" s="109"/>
      <c r="K950" s="115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</row>
    <row r="951" spans="1:26">
      <c r="A951" s="114"/>
      <c r="B951" s="109"/>
      <c r="C951" s="109"/>
      <c r="D951" s="109"/>
      <c r="E951" s="109"/>
      <c r="F951" s="109"/>
      <c r="G951" s="109"/>
      <c r="H951" s="109"/>
      <c r="I951" s="109"/>
      <c r="J951" s="109"/>
      <c r="K951" s="115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</row>
    <row r="952" spans="1:26">
      <c r="A952" s="114"/>
      <c r="B952" s="109"/>
      <c r="C952" s="109"/>
      <c r="D952" s="109"/>
      <c r="E952" s="109"/>
      <c r="F952" s="109"/>
      <c r="G952" s="109"/>
      <c r="H952" s="109"/>
      <c r="I952" s="109"/>
      <c r="J952" s="109"/>
      <c r="K952" s="115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</row>
    <row r="953" spans="1:26">
      <c r="A953" s="114"/>
      <c r="B953" s="109"/>
      <c r="C953" s="109"/>
      <c r="D953" s="109"/>
      <c r="E953" s="109"/>
      <c r="F953" s="109"/>
      <c r="G953" s="109"/>
      <c r="H953" s="109"/>
      <c r="I953" s="109"/>
      <c r="J953" s="109"/>
      <c r="K953" s="115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</row>
    <row r="954" spans="1:26">
      <c r="A954" s="114"/>
      <c r="B954" s="109"/>
      <c r="C954" s="109"/>
      <c r="D954" s="109"/>
      <c r="E954" s="109"/>
      <c r="F954" s="109"/>
      <c r="G954" s="109"/>
      <c r="H954" s="109"/>
      <c r="I954" s="109"/>
      <c r="J954" s="109"/>
      <c r="K954" s="115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</row>
    <row r="955" spans="1:26">
      <c r="A955" s="114"/>
      <c r="B955" s="109"/>
      <c r="C955" s="109"/>
      <c r="D955" s="109"/>
      <c r="E955" s="109"/>
      <c r="F955" s="109"/>
      <c r="G955" s="109"/>
      <c r="H955" s="109"/>
      <c r="I955" s="109"/>
      <c r="J955" s="109"/>
      <c r="K955" s="115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</row>
    <row r="956" spans="1:26">
      <c r="A956" s="114"/>
      <c r="B956" s="109"/>
      <c r="C956" s="109"/>
      <c r="D956" s="109"/>
      <c r="E956" s="109"/>
      <c r="F956" s="109"/>
      <c r="G956" s="109"/>
      <c r="H956" s="109"/>
      <c r="I956" s="109"/>
      <c r="J956" s="109"/>
      <c r="K956" s="115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</row>
    <row r="957" spans="1:26">
      <c r="A957" s="114"/>
      <c r="B957" s="109"/>
      <c r="C957" s="109"/>
      <c r="D957" s="109"/>
      <c r="E957" s="109"/>
      <c r="F957" s="109"/>
      <c r="G957" s="109"/>
      <c r="H957" s="109"/>
      <c r="I957" s="109"/>
      <c r="J957" s="109"/>
      <c r="K957" s="115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</row>
    <row r="958" spans="1:26">
      <c r="A958" s="114"/>
      <c r="B958" s="109"/>
      <c r="C958" s="109"/>
      <c r="D958" s="109"/>
      <c r="E958" s="109"/>
      <c r="F958" s="109"/>
      <c r="G958" s="109"/>
      <c r="H958" s="109"/>
      <c r="I958" s="109"/>
      <c r="J958" s="109"/>
      <c r="K958" s="115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</row>
    <row r="959" spans="1:26">
      <c r="A959" s="114"/>
      <c r="B959" s="109"/>
      <c r="C959" s="109"/>
      <c r="D959" s="109"/>
      <c r="E959" s="109"/>
      <c r="F959" s="109"/>
      <c r="G959" s="109"/>
      <c r="H959" s="109"/>
      <c r="I959" s="109"/>
      <c r="J959" s="109"/>
      <c r="K959" s="115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</row>
    <row r="960" spans="1:26">
      <c r="A960" s="114"/>
      <c r="B960" s="109"/>
      <c r="C960" s="109"/>
      <c r="D960" s="109"/>
      <c r="E960" s="109"/>
      <c r="F960" s="109"/>
      <c r="G960" s="109"/>
      <c r="H960" s="109"/>
      <c r="I960" s="109"/>
      <c r="J960" s="109"/>
      <c r="K960" s="115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</row>
    <row r="961" spans="1:26">
      <c r="A961" s="114"/>
      <c r="B961" s="109"/>
      <c r="C961" s="109"/>
      <c r="D961" s="109"/>
      <c r="E961" s="109"/>
      <c r="F961" s="109"/>
      <c r="G961" s="109"/>
      <c r="H961" s="109"/>
      <c r="I961" s="109"/>
      <c r="J961" s="109"/>
      <c r="K961" s="115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</row>
    <row r="962" spans="1:26">
      <c r="A962" s="114"/>
      <c r="B962" s="109"/>
      <c r="C962" s="109"/>
      <c r="D962" s="109"/>
      <c r="E962" s="109"/>
      <c r="F962" s="109"/>
      <c r="G962" s="109"/>
      <c r="H962" s="109"/>
      <c r="I962" s="109"/>
      <c r="J962" s="109"/>
      <c r="K962" s="115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</row>
    <row r="963" spans="1:26">
      <c r="A963" s="114"/>
      <c r="B963" s="109"/>
      <c r="C963" s="109"/>
      <c r="D963" s="109"/>
      <c r="E963" s="109"/>
      <c r="F963" s="109"/>
      <c r="G963" s="109"/>
      <c r="H963" s="109"/>
      <c r="I963" s="109"/>
      <c r="J963" s="109"/>
      <c r="K963" s="115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</row>
    <row r="964" spans="1:26">
      <c r="A964" s="114"/>
      <c r="B964" s="109"/>
      <c r="C964" s="109"/>
      <c r="D964" s="109"/>
      <c r="E964" s="109"/>
      <c r="F964" s="109"/>
      <c r="G964" s="109"/>
      <c r="H964" s="109"/>
      <c r="I964" s="109"/>
      <c r="J964" s="109"/>
      <c r="K964" s="115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</row>
    <row r="965" spans="1:26">
      <c r="A965" s="114"/>
      <c r="B965" s="109"/>
      <c r="C965" s="109"/>
      <c r="D965" s="109"/>
      <c r="E965" s="109"/>
      <c r="F965" s="109"/>
      <c r="G965" s="109"/>
      <c r="H965" s="109"/>
      <c r="I965" s="109"/>
      <c r="J965" s="109"/>
      <c r="K965" s="115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</row>
    <row r="966" spans="1:26">
      <c r="A966" s="114"/>
      <c r="B966" s="109"/>
      <c r="C966" s="109"/>
      <c r="D966" s="109"/>
      <c r="E966" s="109"/>
      <c r="F966" s="109"/>
      <c r="G966" s="109"/>
      <c r="H966" s="109"/>
      <c r="I966" s="109"/>
      <c r="J966" s="109"/>
      <c r="K966" s="115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</row>
    <row r="967" spans="1:26">
      <c r="A967" s="114"/>
      <c r="B967" s="109"/>
      <c r="C967" s="109"/>
      <c r="D967" s="109"/>
      <c r="E967" s="109"/>
      <c r="F967" s="109"/>
      <c r="G967" s="109"/>
      <c r="H967" s="109"/>
      <c r="I967" s="109"/>
      <c r="J967" s="109"/>
      <c r="K967" s="115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</row>
    <row r="968" spans="1:26">
      <c r="A968" s="114"/>
      <c r="B968" s="109"/>
      <c r="C968" s="109"/>
      <c r="D968" s="109"/>
      <c r="E968" s="109"/>
      <c r="F968" s="109"/>
      <c r="G968" s="109"/>
      <c r="H968" s="109"/>
      <c r="I968" s="109"/>
      <c r="J968" s="109"/>
      <c r="K968" s="115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</row>
    <row r="969" spans="1:26">
      <c r="A969" s="114"/>
      <c r="B969" s="109"/>
      <c r="C969" s="109"/>
      <c r="D969" s="109"/>
      <c r="E969" s="109"/>
      <c r="F969" s="109"/>
      <c r="G969" s="109"/>
      <c r="H969" s="109"/>
      <c r="I969" s="109"/>
      <c r="J969" s="109"/>
      <c r="K969" s="115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</row>
    <row r="970" spans="1:26">
      <c r="A970" s="114"/>
      <c r="B970" s="109"/>
      <c r="C970" s="109"/>
      <c r="D970" s="109"/>
      <c r="E970" s="109"/>
      <c r="F970" s="109"/>
      <c r="G970" s="109"/>
      <c r="H970" s="109"/>
      <c r="I970" s="109"/>
      <c r="J970" s="109"/>
      <c r="K970" s="115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</row>
    <row r="971" spans="1:26">
      <c r="A971" s="114"/>
      <c r="B971" s="109"/>
      <c r="C971" s="109"/>
      <c r="D971" s="109"/>
      <c r="E971" s="109"/>
      <c r="F971" s="109"/>
      <c r="G971" s="109"/>
      <c r="H971" s="109"/>
      <c r="I971" s="109"/>
      <c r="J971" s="109"/>
      <c r="K971" s="115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</row>
    <row r="972" spans="1:26">
      <c r="A972" s="114"/>
      <c r="B972" s="109"/>
      <c r="C972" s="109"/>
      <c r="D972" s="109"/>
      <c r="E972" s="109"/>
      <c r="F972" s="109"/>
      <c r="G972" s="109"/>
      <c r="H972" s="109"/>
      <c r="I972" s="109"/>
      <c r="J972" s="109"/>
      <c r="K972" s="115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</row>
    <row r="973" spans="1:26">
      <c r="A973" s="114"/>
      <c r="B973" s="109"/>
      <c r="C973" s="109"/>
      <c r="D973" s="109"/>
      <c r="E973" s="109"/>
      <c r="F973" s="109"/>
      <c r="G973" s="109"/>
      <c r="H973" s="109"/>
      <c r="I973" s="109"/>
      <c r="J973" s="109"/>
      <c r="K973" s="115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</row>
    <row r="974" spans="1:26">
      <c r="A974" s="114"/>
      <c r="B974" s="109"/>
      <c r="C974" s="109"/>
      <c r="D974" s="109"/>
      <c r="E974" s="109"/>
      <c r="F974" s="109"/>
      <c r="G974" s="109"/>
      <c r="H974" s="109"/>
      <c r="I974" s="109"/>
      <c r="J974" s="109"/>
      <c r="K974" s="115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</row>
    <row r="975" spans="1:26">
      <c r="A975" s="114"/>
      <c r="B975" s="109"/>
      <c r="C975" s="109"/>
      <c r="D975" s="109"/>
      <c r="E975" s="109"/>
      <c r="F975" s="109"/>
      <c r="G975" s="109"/>
      <c r="H975" s="109"/>
      <c r="I975" s="109"/>
      <c r="J975" s="109"/>
      <c r="K975" s="115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</row>
    <row r="976" spans="1:26">
      <c r="A976" s="114"/>
      <c r="B976" s="109"/>
      <c r="C976" s="109"/>
      <c r="D976" s="109"/>
      <c r="E976" s="109"/>
      <c r="F976" s="109"/>
      <c r="G976" s="109"/>
      <c r="H976" s="109"/>
      <c r="I976" s="109"/>
      <c r="J976" s="109"/>
      <c r="K976" s="115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</row>
    <row r="977" spans="1:26">
      <c r="A977" s="114"/>
      <c r="B977" s="109"/>
      <c r="C977" s="109"/>
      <c r="D977" s="109"/>
      <c r="E977" s="109"/>
      <c r="F977" s="109"/>
      <c r="G977" s="109"/>
      <c r="H977" s="109"/>
      <c r="I977" s="109"/>
      <c r="J977" s="109"/>
      <c r="K977" s="115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</row>
    <row r="978" spans="1:26">
      <c r="A978" s="114"/>
      <c r="B978" s="109"/>
      <c r="C978" s="109"/>
      <c r="D978" s="109"/>
      <c r="E978" s="109"/>
      <c r="F978" s="109"/>
      <c r="G978" s="109"/>
      <c r="H978" s="109"/>
      <c r="I978" s="109"/>
      <c r="J978" s="109"/>
      <c r="K978" s="115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</row>
    <row r="979" spans="1:26">
      <c r="A979" s="114"/>
      <c r="B979" s="109"/>
      <c r="C979" s="109"/>
      <c r="D979" s="109"/>
      <c r="E979" s="109"/>
      <c r="F979" s="109"/>
      <c r="G979" s="109"/>
      <c r="H979" s="109"/>
      <c r="I979" s="109"/>
      <c r="J979" s="109"/>
      <c r="K979" s="115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</row>
    <row r="980" spans="1:26">
      <c r="A980" s="114"/>
      <c r="B980" s="109"/>
      <c r="C980" s="109"/>
      <c r="D980" s="109"/>
      <c r="E980" s="109"/>
      <c r="F980" s="109"/>
      <c r="G980" s="109"/>
      <c r="H980" s="109"/>
      <c r="I980" s="109"/>
      <c r="J980" s="109"/>
      <c r="K980" s="115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</row>
    <row r="981" spans="1:26">
      <c r="A981" s="114"/>
      <c r="B981" s="109"/>
      <c r="C981" s="109"/>
      <c r="D981" s="109"/>
      <c r="E981" s="109"/>
      <c r="F981" s="109"/>
      <c r="G981" s="109"/>
      <c r="H981" s="109"/>
      <c r="I981" s="109"/>
      <c r="J981" s="109"/>
      <c r="K981" s="115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</row>
    <row r="982" spans="1:26">
      <c r="A982" s="114"/>
      <c r="B982" s="109"/>
      <c r="C982" s="109"/>
      <c r="D982" s="109"/>
      <c r="E982" s="109"/>
      <c r="F982" s="109"/>
      <c r="G982" s="109"/>
      <c r="H982" s="109"/>
      <c r="I982" s="109"/>
      <c r="J982" s="109"/>
      <c r="K982" s="115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</row>
    <row r="983" spans="1:26">
      <c r="A983" s="114"/>
      <c r="B983" s="109"/>
      <c r="C983" s="109"/>
      <c r="D983" s="109"/>
      <c r="E983" s="109"/>
      <c r="F983" s="109"/>
      <c r="G983" s="109"/>
      <c r="H983" s="109"/>
      <c r="I983" s="109"/>
      <c r="J983" s="109"/>
      <c r="K983" s="115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</row>
    <row r="984" spans="1:26">
      <c r="A984" s="114"/>
      <c r="B984" s="109"/>
      <c r="C984" s="109"/>
      <c r="D984" s="109"/>
      <c r="E984" s="109"/>
      <c r="F984" s="109"/>
      <c r="G984" s="109"/>
      <c r="H984" s="109"/>
      <c r="I984" s="109"/>
      <c r="J984" s="109"/>
      <c r="K984" s="115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</row>
    <row r="985" spans="1:26">
      <c r="A985" s="114"/>
      <c r="B985" s="109"/>
      <c r="C985" s="109"/>
      <c r="D985" s="109"/>
      <c r="E985" s="109"/>
      <c r="F985" s="109"/>
      <c r="G985" s="109"/>
      <c r="H985" s="109"/>
      <c r="I985" s="109"/>
      <c r="J985" s="109"/>
      <c r="K985" s="115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</row>
    <row r="986" spans="1:26">
      <c r="A986" s="114"/>
      <c r="B986" s="109"/>
      <c r="C986" s="109"/>
      <c r="D986" s="109"/>
      <c r="E986" s="109"/>
      <c r="F986" s="109"/>
      <c r="G986" s="109"/>
      <c r="H986" s="109"/>
      <c r="I986" s="109"/>
      <c r="J986" s="109"/>
      <c r="K986" s="115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</row>
    <row r="987" spans="1:26">
      <c r="A987" s="114"/>
      <c r="B987" s="109"/>
      <c r="C987" s="109"/>
      <c r="D987" s="109"/>
      <c r="E987" s="109"/>
      <c r="F987" s="109"/>
      <c r="G987" s="109"/>
      <c r="H987" s="109"/>
      <c r="I987" s="109"/>
      <c r="J987" s="109"/>
      <c r="K987" s="115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</row>
  </sheetData>
  <mergeCells count="10">
    <mergeCell ref="L67:L72"/>
    <mergeCell ref="L73:L75"/>
    <mergeCell ref="L81:L83"/>
    <mergeCell ref="L31:L32"/>
    <mergeCell ref="L33:L37"/>
    <mergeCell ref="L38:L43"/>
    <mergeCell ref="L44:L46"/>
    <mergeCell ref="L52:L54"/>
    <mergeCell ref="L60:L61"/>
    <mergeCell ref="L62:L66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Q1015"/>
  <sheetViews>
    <sheetView workbookViewId="0">
      <pane ySplit="4" topLeftCell="A5" activePane="bottomLeft" state="frozen"/>
      <selection pane="bottomLeft" activeCell="B6" sqref="B6"/>
    </sheetView>
  </sheetViews>
  <sheetFormatPr defaultColWidth="12.5546875" defaultRowHeight="15.75" customHeight="1" outlineLevelRow="1" outlineLevelCol="1"/>
  <cols>
    <col min="1" max="1" width="12.44140625" hidden="1" customWidth="1" outlineLevel="1"/>
    <col min="2" max="2" width="11.33203125" hidden="1" customWidth="1" outlineLevel="1"/>
    <col min="3" max="3" width="13.5546875" hidden="1" customWidth="1" outlineLevel="1"/>
    <col min="4" max="4" width="38.5546875" customWidth="1" collapsed="1"/>
    <col min="6" max="6" width="12.88671875" customWidth="1"/>
  </cols>
  <sheetData>
    <row r="1" spans="1:17" ht="17.399999999999999">
      <c r="A1" s="135"/>
      <c r="B1" s="135"/>
      <c r="C1" s="136"/>
      <c r="D1" s="336" t="s">
        <v>240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54"/>
      <c r="Q1" s="54"/>
    </row>
    <row r="2" spans="1:17" ht="13.8">
      <c r="A2" s="137"/>
      <c r="B2" s="137"/>
      <c r="C2" s="138"/>
      <c r="D2" s="55"/>
      <c r="E2" s="56"/>
      <c r="F2" s="56"/>
      <c r="G2" s="56"/>
      <c r="H2" s="56"/>
      <c r="I2" s="56"/>
      <c r="J2" s="56"/>
      <c r="K2" s="56"/>
      <c r="L2" s="56"/>
      <c r="M2" s="56"/>
      <c r="N2" s="57"/>
      <c r="O2" s="57" t="s">
        <v>1</v>
      </c>
      <c r="P2" s="58"/>
      <c r="Q2" s="58"/>
    </row>
    <row r="3" spans="1:17" ht="13.8">
      <c r="A3" s="139"/>
      <c r="B3" s="139"/>
      <c r="C3" s="337" t="s">
        <v>241</v>
      </c>
      <c r="D3" s="338" t="s">
        <v>2</v>
      </c>
      <c r="E3" s="6" t="s">
        <v>3</v>
      </c>
      <c r="F3" s="6" t="s">
        <v>4</v>
      </c>
      <c r="G3" s="6" t="s">
        <v>5</v>
      </c>
      <c r="H3" s="6" t="s">
        <v>6</v>
      </c>
      <c r="I3" s="6" t="s">
        <v>7</v>
      </c>
      <c r="J3" s="6" t="s">
        <v>8</v>
      </c>
      <c r="K3" s="6" t="s">
        <v>9</v>
      </c>
      <c r="L3" s="6" t="s">
        <v>10</v>
      </c>
      <c r="M3" s="6" t="s">
        <v>11</v>
      </c>
      <c r="N3" s="6" t="s">
        <v>12</v>
      </c>
      <c r="O3" s="59" t="s">
        <v>13</v>
      </c>
      <c r="P3" s="58"/>
      <c r="Q3" s="58"/>
    </row>
    <row r="4" spans="1:17" ht="20.399999999999999">
      <c r="A4" s="139"/>
      <c r="B4" s="139"/>
      <c r="C4" s="319"/>
      <c r="D4" s="322"/>
      <c r="E4" s="60" t="s">
        <v>14</v>
      </c>
      <c r="F4" s="60" t="s">
        <v>15</v>
      </c>
      <c r="G4" s="60" t="s">
        <v>16</v>
      </c>
      <c r="H4" s="60" t="s">
        <v>17</v>
      </c>
      <c r="I4" s="60" t="s">
        <v>18</v>
      </c>
      <c r="J4" s="60" t="s">
        <v>19</v>
      </c>
      <c r="K4" s="60" t="s">
        <v>20</v>
      </c>
      <c r="L4" s="60" t="s">
        <v>21</v>
      </c>
      <c r="M4" s="60" t="s">
        <v>22</v>
      </c>
      <c r="N4" s="141" t="s">
        <v>208</v>
      </c>
      <c r="O4" s="61"/>
      <c r="P4" s="62"/>
      <c r="Q4" s="62"/>
    </row>
    <row r="5" spans="1:17" ht="15.6">
      <c r="A5" s="142"/>
      <c r="B5" s="142"/>
      <c r="C5" s="143"/>
      <c r="D5" s="144" t="s">
        <v>242</v>
      </c>
      <c r="E5" s="145" t="e">
        <f t="shared" ref="E5:O5" si="0">E6+E7</f>
        <v>#REF!</v>
      </c>
      <c r="F5" s="145" t="e">
        <f t="shared" si="0"/>
        <v>#REF!</v>
      </c>
      <c r="G5" s="145" t="e">
        <f t="shared" si="0"/>
        <v>#REF!</v>
      </c>
      <c r="H5" s="145" t="e">
        <f t="shared" si="0"/>
        <v>#REF!</v>
      </c>
      <c r="I5" s="145" t="e">
        <f t="shared" si="0"/>
        <v>#REF!</v>
      </c>
      <c r="J5" s="145" t="e">
        <f t="shared" si="0"/>
        <v>#REF!</v>
      </c>
      <c r="K5" s="145" t="e">
        <f t="shared" si="0"/>
        <v>#REF!</v>
      </c>
      <c r="L5" s="145">
        <f t="shared" si="0"/>
        <v>10176.706</v>
      </c>
      <c r="M5" s="145">
        <f t="shared" si="0"/>
        <v>56.31</v>
      </c>
      <c r="N5" s="145">
        <f t="shared" si="0"/>
        <v>978.3</v>
      </c>
      <c r="O5" s="145" t="e">
        <f t="shared" si="0"/>
        <v>#REF!</v>
      </c>
      <c r="P5" s="65" t="e">
        <f>1465503.625-O5</f>
        <v>#REF!</v>
      </c>
      <c r="Q5" s="146"/>
    </row>
    <row r="6" spans="1:17" ht="15.6">
      <c r="A6" s="142" t="s">
        <v>243</v>
      </c>
      <c r="B6" s="142">
        <f>1465503.625</f>
        <v>1465503.625</v>
      </c>
      <c r="C6" s="147" t="e">
        <f>O6+O7</f>
        <v>#REF!</v>
      </c>
      <c r="D6" s="63" t="s">
        <v>25</v>
      </c>
      <c r="E6" s="64" t="e">
        <f>E8+E9+E62+E65+E68+E156+E159+E167+E178+E181+E184+E187</f>
        <v>#REF!</v>
      </c>
      <c r="F6" s="64" t="e">
        <f>F8+F9+F62+F65+F68+F156+F159+F167+F178+F184+F187</f>
        <v>#REF!</v>
      </c>
      <c r="G6" s="64" t="e">
        <f t="shared" ref="G6:M6" si="1">G8+G9+G62+G65+G68+G156+G159+G167+G178+G181+G184+G187</f>
        <v>#REF!</v>
      </c>
      <c r="H6" s="64" t="e">
        <f t="shared" si="1"/>
        <v>#REF!</v>
      </c>
      <c r="I6" s="64" t="e">
        <f t="shared" si="1"/>
        <v>#REF!</v>
      </c>
      <c r="J6" s="64" t="e">
        <f t="shared" si="1"/>
        <v>#REF!</v>
      </c>
      <c r="K6" s="64" t="e">
        <f t="shared" si="1"/>
        <v>#REF!</v>
      </c>
      <c r="L6" s="64">
        <f t="shared" si="1"/>
        <v>8825.6059999999998</v>
      </c>
      <c r="M6" s="64">
        <f t="shared" si="1"/>
        <v>56.31</v>
      </c>
      <c r="N6" s="64"/>
      <c r="O6" s="66" t="e">
        <f>SUM(E6:M6)</f>
        <v>#REF!</v>
      </c>
      <c r="P6" s="65" t="e">
        <f>M6+L6+K6+J6+I6+H6+G6+F6+E6</f>
        <v>#REF!</v>
      </c>
      <c r="Q6" s="65" t="e">
        <f t="shared" ref="Q6:Q9" si="2">P6-O6</f>
        <v>#REF!</v>
      </c>
    </row>
    <row r="7" spans="1:17" ht="15.6">
      <c r="A7" s="142"/>
      <c r="B7" s="148">
        <f>395193.756+978.3</f>
        <v>396172.05599999998</v>
      </c>
      <c r="C7" s="148" t="e">
        <f>B6-C6</f>
        <v>#REF!</v>
      </c>
      <c r="D7" s="63" t="s">
        <v>26</v>
      </c>
      <c r="E7" s="64">
        <f t="shared" ref="E7:M7" si="3">E11+E12+E180</f>
        <v>0</v>
      </c>
      <c r="F7" s="64">
        <f t="shared" si="3"/>
        <v>352278.85600000003</v>
      </c>
      <c r="G7" s="64">
        <f t="shared" si="3"/>
        <v>25029.300000000003</v>
      </c>
      <c r="H7" s="64">
        <f t="shared" si="3"/>
        <v>16534.5</v>
      </c>
      <c r="I7" s="64">
        <f t="shared" si="3"/>
        <v>0</v>
      </c>
      <c r="J7" s="64">
        <f t="shared" si="3"/>
        <v>0</v>
      </c>
      <c r="K7" s="64">
        <f t="shared" si="3"/>
        <v>0</v>
      </c>
      <c r="L7" s="64">
        <f t="shared" si="3"/>
        <v>1351.1000000000001</v>
      </c>
      <c r="M7" s="64">
        <f t="shared" si="3"/>
        <v>0</v>
      </c>
      <c r="N7" s="64">
        <f>N11+N12+N180+N36</f>
        <v>978.3</v>
      </c>
      <c r="O7" s="66">
        <f>SUM(E7:N7)</f>
        <v>396172.05599999998</v>
      </c>
      <c r="P7" s="65">
        <f>M7+L7+K7+J7+I7+H7+G7+F7+E7+N7</f>
        <v>396172.05600000004</v>
      </c>
      <c r="Q7" s="65">
        <f t="shared" si="2"/>
        <v>0</v>
      </c>
    </row>
    <row r="8" spans="1:17" ht="15.6">
      <c r="A8" s="142">
        <f>F8+G8+H8+I8+J8+K8+L8</f>
        <v>301811.80179260002</v>
      </c>
      <c r="B8" s="148">
        <f t="shared" ref="B8:B9" si="4">O8-C8</f>
        <v>10200.980792600079</v>
      </c>
      <c r="C8" s="142">
        <v>602584.53399999999</v>
      </c>
      <c r="D8" s="67" t="s">
        <v>27</v>
      </c>
      <c r="E8" s="68">
        <f>312642.292-1208.249-460.33</f>
        <v>310973.71299999999</v>
      </c>
      <c r="F8" s="68">
        <f>212433.837*105.54%-71.3-2359.3</f>
        <v>221772.07156980006</v>
      </c>
      <c r="G8" s="68">
        <f>105.54%*20668.752</f>
        <v>21813.800860800002</v>
      </c>
      <c r="H8" s="68">
        <v>15483.65</v>
      </c>
      <c r="I8" s="68">
        <v>2841</v>
      </c>
      <c r="J8" s="68">
        <f>105.54%*14550.53</f>
        <v>15356.629362000001</v>
      </c>
      <c r="K8" s="68">
        <v>18216.099999999999</v>
      </c>
      <c r="L8" s="68">
        <v>6328.55</v>
      </c>
      <c r="M8" s="69"/>
      <c r="N8" s="69"/>
      <c r="O8" s="66">
        <f t="shared" ref="O8:O9" si="5">SUM(E8:M8)</f>
        <v>612785.51479260006</v>
      </c>
      <c r="P8" s="65">
        <f t="shared" ref="P8:P9" si="6">M8+L8+K8+J8+I8+H8+G8+F8+E8</f>
        <v>612785.51479260006</v>
      </c>
      <c r="Q8" s="65">
        <f t="shared" si="2"/>
        <v>0</v>
      </c>
    </row>
    <row r="9" spans="1:17" ht="15.6">
      <c r="A9" s="142"/>
      <c r="B9" s="148">
        <f t="shared" si="4"/>
        <v>2243.4039999999804</v>
      </c>
      <c r="C9" s="142">
        <v>132568.598</v>
      </c>
      <c r="D9" s="70" t="s">
        <v>28</v>
      </c>
      <c r="E9" s="66">
        <v>68413.914999999994</v>
      </c>
      <c r="F9" s="66">
        <f>ROUND(F8*0.22,0)+0.085</f>
        <v>48790.084999999999</v>
      </c>
      <c r="G9" s="66">
        <f>ROUND(G8*0.22,0)</f>
        <v>4799</v>
      </c>
      <c r="H9" s="66">
        <f>ROUND(H8*0.22,0)+0.002</f>
        <v>3406.002</v>
      </c>
      <c r="I9" s="66">
        <f t="shared" ref="I9:N9" si="7">ROUND(I8*0.22,0)</f>
        <v>625</v>
      </c>
      <c r="J9" s="66">
        <f t="shared" si="7"/>
        <v>3378</v>
      </c>
      <c r="K9" s="66">
        <f t="shared" si="7"/>
        <v>4008</v>
      </c>
      <c r="L9" s="66">
        <f t="shared" si="7"/>
        <v>1392</v>
      </c>
      <c r="M9" s="66">
        <f t="shared" si="7"/>
        <v>0</v>
      </c>
      <c r="N9" s="66">
        <f t="shared" si="7"/>
        <v>0</v>
      </c>
      <c r="O9" s="66">
        <f t="shared" si="5"/>
        <v>134812.00199999998</v>
      </c>
      <c r="P9" s="65">
        <f t="shared" si="6"/>
        <v>134812.00199999998</v>
      </c>
      <c r="Q9" s="65">
        <f t="shared" si="2"/>
        <v>0</v>
      </c>
    </row>
    <row r="10" spans="1:17" ht="15.6" hidden="1">
      <c r="A10" s="142"/>
      <c r="B10" s="148"/>
      <c r="C10" s="142"/>
      <c r="D10" s="67"/>
      <c r="E10" s="68">
        <v>68414.216</v>
      </c>
      <c r="F10" s="69">
        <f t="shared" ref="F10:N10" si="8">F8*0.22</f>
        <v>48789.855745356013</v>
      </c>
      <c r="G10" s="69">
        <f t="shared" si="8"/>
        <v>4799.036189376</v>
      </c>
      <c r="H10" s="69">
        <f t="shared" si="8"/>
        <v>3406.4029999999998</v>
      </c>
      <c r="I10" s="69">
        <f t="shared" si="8"/>
        <v>625.02</v>
      </c>
      <c r="J10" s="69">
        <f t="shared" si="8"/>
        <v>3378.4584596400005</v>
      </c>
      <c r="K10" s="69">
        <f t="shared" si="8"/>
        <v>4007.5419999999999</v>
      </c>
      <c r="L10" s="69">
        <f t="shared" si="8"/>
        <v>1392.2809999999999</v>
      </c>
      <c r="M10" s="69">
        <f t="shared" si="8"/>
        <v>0</v>
      </c>
      <c r="N10" s="69">
        <f t="shared" si="8"/>
        <v>0</v>
      </c>
      <c r="O10" s="66"/>
      <c r="P10" s="146"/>
      <c r="Q10" s="146"/>
    </row>
    <row r="11" spans="1:17" ht="15.6">
      <c r="A11" s="142"/>
      <c r="B11" s="148">
        <f t="shared" ref="B11:B12" si="9">O11-C11</f>
        <v>-76.699999999953434</v>
      </c>
      <c r="C11" s="142">
        <v>297141.7</v>
      </c>
      <c r="D11" s="67" t="s">
        <v>29</v>
      </c>
      <c r="E11" s="69"/>
      <c r="F11" s="68">
        <v>261367</v>
      </c>
      <c r="G11" s="68">
        <v>20515.900000000001</v>
      </c>
      <c r="H11" s="68">
        <v>13552.9</v>
      </c>
      <c r="I11" s="69"/>
      <c r="J11" s="69"/>
      <c r="K11" s="69"/>
      <c r="L11" s="68">
        <v>1107.4000000000001</v>
      </c>
      <c r="M11" s="69"/>
      <c r="N11" s="69">
        <v>521.79999999999995</v>
      </c>
      <c r="O11" s="66">
        <f t="shared" ref="O11:O12" si="10">SUM(E11:N11)</f>
        <v>297065.00000000006</v>
      </c>
      <c r="P11" s="65">
        <f t="shared" ref="P11:P12" si="11">M11+L11+K11+J11+I11+H11+G11+F11+E11+N11</f>
        <v>297065</v>
      </c>
      <c r="Q11" s="65">
        <f t="shared" ref="Q11:Q12" si="12">P11-O11</f>
        <v>0</v>
      </c>
    </row>
    <row r="12" spans="1:17" ht="15.6">
      <c r="A12" s="142"/>
      <c r="B12" s="148">
        <f t="shared" si="9"/>
        <v>-16.974000000001979</v>
      </c>
      <c r="C12" s="142">
        <v>65371.173999999999</v>
      </c>
      <c r="D12" s="70" t="s">
        <v>28</v>
      </c>
      <c r="E12" s="66">
        <f>ROUND(E11*0.22,0)</f>
        <v>0</v>
      </c>
      <c r="F12" s="66">
        <v>57500.7</v>
      </c>
      <c r="G12" s="66">
        <v>4513.3999999999996</v>
      </c>
      <c r="H12" s="66">
        <v>2981.6</v>
      </c>
      <c r="I12" s="66">
        <f t="shared" ref="I12:K12" si="13">ROUND(I11*0.22,0)</f>
        <v>0</v>
      </c>
      <c r="J12" s="66">
        <f t="shared" si="13"/>
        <v>0</v>
      </c>
      <c r="K12" s="66">
        <f t="shared" si="13"/>
        <v>0</v>
      </c>
      <c r="L12" s="66">
        <v>243.7</v>
      </c>
      <c r="M12" s="66">
        <f>ROUND(M11*0.22,0)</f>
        <v>0</v>
      </c>
      <c r="N12" s="66">
        <v>114.8</v>
      </c>
      <c r="O12" s="66">
        <f t="shared" si="10"/>
        <v>65354.2</v>
      </c>
      <c r="P12" s="65">
        <f t="shared" si="11"/>
        <v>65354.2</v>
      </c>
      <c r="Q12" s="65">
        <f t="shared" si="12"/>
        <v>0</v>
      </c>
    </row>
    <row r="13" spans="1:17" ht="15" hidden="1">
      <c r="A13" s="142">
        <f>A11-A12</f>
        <v>0</v>
      </c>
      <c r="B13" s="139"/>
      <c r="C13" s="140"/>
      <c r="D13" s="149"/>
      <c r="E13" s="150" t="e">
        <f>ПОТРЕБА_2024!B8+ПОТРЕБА_2024!B10</f>
        <v>#REF!</v>
      </c>
      <c r="F13" s="150" t="e">
        <f>ПОТРЕБА_2024!C8+ПОТРЕБА_2024!C10</f>
        <v>#REF!</v>
      </c>
      <c r="G13" s="150" t="e">
        <f>ПОТРЕБА_2024!D8+ПОТРЕБА_2024!D10</f>
        <v>#REF!</v>
      </c>
      <c r="H13" s="150" t="e">
        <f>ПОТРЕБА_2024!E8+ПОТРЕБА_2024!E10</f>
        <v>#REF!</v>
      </c>
      <c r="I13" s="150" t="e">
        <f>ПОТРЕБА_2024!F8+ПОТРЕБА_2024!F10</f>
        <v>#REF!</v>
      </c>
      <c r="J13" s="150" t="e">
        <f>ПОТРЕБА_2024!G8+ПОТРЕБА_2024!G10</f>
        <v>#REF!</v>
      </c>
      <c r="K13" s="150" t="e">
        <f>ПОТРЕБА_2024!H8+ПОТРЕБА_2024!H10</f>
        <v>#REF!</v>
      </c>
      <c r="L13" s="150" t="e">
        <f>ПОТРЕБА_2024!I8+ПОТРЕБА_2024!I10</f>
        <v>#REF!</v>
      </c>
      <c r="M13" s="150">
        <f>ПОТРЕБА_2024!J8+ПОТРЕБА_2024!J10</f>
        <v>0</v>
      </c>
      <c r="N13" s="149"/>
      <c r="O13" s="150" t="e">
        <f>ПОТРЕБА_2024!L8+ПОТРЕБА_2024!L10</f>
        <v>#REF!</v>
      </c>
      <c r="P13" s="71"/>
      <c r="Q13" s="71"/>
    </row>
    <row r="14" spans="1:17" ht="13.8" hidden="1">
      <c r="A14" s="139" t="e">
        <f>A12/A13</f>
        <v>#DIV/0!</v>
      </c>
      <c r="B14" s="139"/>
      <c r="C14" s="140"/>
      <c r="D14" s="149"/>
      <c r="E14" s="150" t="e">
        <f t="shared" ref="E14:M14" si="14">E13-E8-E11</f>
        <v>#REF!</v>
      </c>
      <c r="F14" s="150" t="e">
        <f t="shared" si="14"/>
        <v>#REF!</v>
      </c>
      <c r="G14" s="150" t="e">
        <f t="shared" si="14"/>
        <v>#REF!</v>
      </c>
      <c r="H14" s="150" t="e">
        <f t="shared" si="14"/>
        <v>#REF!</v>
      </c>
      <c r="I14" s="150" t="e">
        <f t="shared" si="14"/>
        <v>#REF!</v>
      </c>
      <c r="J14" s="150" t="e">
        <f t="shared" si="14"/>
        <v>#REF!</v>
      </c>
      <c r="K14" s="150" t="e">
        <f t="shared" si="14"/>
        <v>#REF!</v>
      </c>
      <c r="L14" s="150" t="e">
        <f t="shared" si="14"/>
        <v>#REF!</v>
      </c>
      <c r="M14" s="150">
        <f t="shared" si="14"/>
        <v>0</v>
      </c>
      <c r="N14" s="149"/>
      <c r="O14" s="150" t="e">
        <f>O8-O13</f>
        <v>#REF!</v>
      </c>
      <c r="P14" s="71"/>
      <c r="Q14" s="71"/>
    </row>
    <row r="15" spans="1:17" ht="13.8" hidden="1">
      <c r="A15" s="139"/>
      <c r="B15" s="139"/>
      <c r="C15" s="140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71"/>
      <c r="Q15" s="71"/>
    </row>
    <row r="16" spans="1:17" ht="15">
      <c r="A16" s="142" t="e">
        <f>F62+F65+F156+F178+F184+F187</f>
        <v>#REF!</v>
      </c>
      <c r="B16" s="139"/>
      <c r="C16" s="140"/>
      <c r="D16" s="334" t="s">
        <v>30</v>
      </c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7"/>
      <c r="P16" s="71"/>
      <c r="Q16" s="71"/>
    </row>
    <row r="17" spans="1:17" ht="13.8">
      <c r="A17" s="151"/>
      <c r="B17" s="151"/>
      <c r="C17" s="152"/>
      <c r="D17" s="28" t="s">
        <v>31</v>
      </c>
      <c r="E17" s="72"/>
      <c r="F17" s="75">
        <v>330.15</v>
      </c>
      <c r="G17" s="73" t="e">
        <f>#REF!/1000</f>
        <v>#REF!</v>
      </c>
      <c r="H17" s="73" t="e">
        <f>#REF!/1000</f>
        <v>#REF!</v>
      </c>
      <c r="I17" s="73"/>
      <c r="J17" s="73"/>
      <c r="K17" s="73"/>
      <c r="L17" s="73"/>
      <c r="M17" s="73"/>
      <c r="N17" s="74"/>
      <c r="O17" s="29" t="e">
        <f t="shared" ref="O17:O61" si="15">SUM(E17:M17)</f>
        <v>#REF!</v>
      </c>
      <c r="P17" s="30" t="e">
        <f t="shared" ref="P17:P62" si="16">M17+L17+K17+J17+I17+H17+G17+F17+E17</f>
        <v>#REF!</v>
      </c>
      <c r="Q17" s="30" t="e">
        <f t="shared" ref="Q17:Q62" si="17">P17-O17</f>
        <v>#REF!</v>
      </c>
    </row>
    <row r="18" spans="1:17" ht="13.8">
      <c r="A18" s="151"/>
      <c r="B18" s="151"/>
      <c r="C18" s="152"/>
      <c r="D18" s="28" t="s">
        <v>32</v>
      </c>
      <c r="E18" s="72"/>
      <c r="F18" s="75">
        <v>297.60000000000002</v>
      </c>
      <c r="G18" s="73" t="e">
        <f>#REF!/1000</f>
        <v>#REF!</v>
      </c>
      <c r="H18" s="73" t="e">
        <f>#REF!/1000</f>
        <v>#REF!</v>
      </c>
      <c r="I18" s="73"/>
      <c r="J18" s="73"/>
      <c r="K18" s="73"/>
      <c r="L18" s="73"/>
      <c r="M18" s="73"/>
      <c r="N18" s="74"/>
      <c r="O18" s="29" t="e">
        <f t="shared" si="15"/>
        <v>#REF!</v>
      </c>
      <c r="P18" s="30" t="e">
        <f t="shared" si="16"/>
        <v>#REF!</v>
      </c>
      <c r="Q18" s="30" t="e">
        <f t="shared" si="17"/>
        <v>#REF!</v>
      </c>
    </row>
    <row r="19" spans="1:17" ht="27.6">
      <c r="A19" s="151"/>
      <c r="B19" s="151"/>
      <c r="C19" s="152"/>
      <c r="D19" s="28" t="s">
        <v>33</v>
      </c>
      <c r="E19" s="72"/>
      <c r="F19" s="75" t="e">
        <f>#REF!/1000</f>
        <v>#REF!</v>
      </c>
      <c r="G19" s="75">
        <v>0.45900000000000002</v>
      </c>
      <c r="H19" s="73" t="e">
        <f>ПОТРЕБА_2024!E15</f>
        <v>#REF!</v>
      </c>
      <c r="I19" s="73">
        <f>ПОТРЕБА_2024!F15</f>
        <v>0</v>
      </c>
      <c r="J19" s="73">
        <f>ПОТРЕБА_2024!G15</f>
        <v>0</v>
      </c>
      <c r="K19" s="73"/>
      <c r="L19" s="73"/>
      <c r="M19" s="73"/>
      <c r="N19" s="74"/>
      <c r="O19" s="29" t="e">
        <f t="shared" si="15"/>
        <v>#REF!</v>
      </c>
      <c r="P19" s="30" t="e">
        <f t="shared" si="16"/>
        <v>#REF!</v>
      </c>
      <c r="Q19" s="30" t="e">
        <f t="shared" si="17"/>
        <v>#REF!</v>
      </c>
    </row>
    <row r="20" spans="1:17" ht="27.6">
      <c r="A20" s="151"/>
      <c r="B20" s="151"/>
      <c r="C20" s="152"/>
      <c r="D20" s="28" t="s">
        <v>34</v>
      </c>
      <c r="E20" s="76">
        <v>394.02699999999999</v>
      </c>
      <c r="F20" s="75">
        <f>1044.597-250</f>
        <v>794.59699999999998</v>
      </c>
      <c r="G20" s="75">
        <v>36.043999999999997</v>
      </c>
      <c r="H20" s="75">
        <v>15.253</v>
      </c>
      <c r="I20" s="73"/>
      <c r="J20" s="75">
        <v>11.8</v>
      </c>
      <c r="K20" s="73"/>
      <c r="L20" s="75">
        <v>3.677</v>
      </c>
      <c r="M20" s="73"/>
      <c r="N20" s="74"/>
      <c r="O20" s="29">
        <f t="shared" si="15"/>
        <v>1255.3979999999999</v>
      </c>
      <c r="P20" s="30">
        <f t="shared" si="16"/>
        <v>1255.3979999999999</v>
      </c>
      <c r="Q20" s="30">
        <f t="shared" si="17"/>
        <v>0</v>
      </c>
    </row>
    <row r="21" spans="1:17" ht="13.8">
      <c r="A21" s="151"/>
      <c r="B21" s="151"/>
      <c r="C21" s="152"/>
      <c r="D21" s="28" t="s">
        <v>35</v>
      </c>
      <c r="E21" s="72"/>
      <c r="F21" s="73"/>
      <c r="G21" s="73"/>
      <c r="H21" s="73"/>
      <c r="I21" s="73"/>
      <c r="J21" s="75">
        <v>6.798</v>
      </c>
      <c r="K21" s="75">
        <f>11.44*1.25</f>
        <v>14.299999999999999</v>
      </c>
      <c r="L21" s="73"/>
      <c r="M21" s="73"/>
      <c r="N21" s="74"/>
      <c r="O21" s="29">
        <f t="shared" si="15"/>
        <v>21.097999999999999</v>
      </c>
      <c r="P21" s="30">
        <f t="shared" si="16"/>
        <v>21.097999999999999</v>
      </c>
      <c r="Q21" s="30">
        <f t="shared" si="17"/>
        <v>0</v>
      </c>
    </row>
    <row r="22" spans="1:17" ht="27.6">
      <c r="A22" s="151"/>
      <c r="B22" s="151"/>
      <c r="C22" s="152"/>
      <c r="D22" s="28" t="s">
        <v>210</v>
      </c>
      <c r="E22" s="76">
        <v>1461.7170000000001</v>
      </c>
      <c r="F22" s="75">
        <f>1841.148-200</f>
        <v>1641.1479999999999</v>
      </c>
      <c r="G22" s="75">
        <v>63.572000000000003</v>
      </c>
      <c r="H22" s="75">
        <v>40.83</v>
      </c>
      <c r="I22" s="73"/>
      <c r="J22" s="75">
        <v>80.867000000000004</v>
      </c>
      <c r="K22" s="75">
        <f>1.25*457.21</f>
        <v>571.51249999999993</v>
      </c>
      <c r="L22" s="75">
        <v>68.66</v>
      </c>
      <c r="M22" s="73"/>
      <c r="N22" s="74"/>
      <c r="O22" s="29">
        <f t="shared" si="15"/>
        <v>3928.3064999999997</v>
      </c>
      <c r="P22" s="30">
        <f t="shared" si="16"/>
        <v>3928.3065000000001</v>
      </c>
      <c r="Q22" s="30">
        <f t="shared" si="17"/>
        <v>0</v>
      </c>
    </row>
    <row r="23" spans="1:17" ht="27.6">
      <c r="A23" s="151"/>
      <c r="B23" s="151"/>
      <c r="C23" s="152"/>
      <c r="D23" s="77" t="s">
        <v>211</v>
      </c>
      <c r="E23" s="75">
        <v>1640.3409999999999</v>
      </c>
      <c r="F23" s="75">
        <v>1748.5039999999999</v>
      </c>
      <c r="G23" s="75">
        <f>459.836-50</f>
        <v>409.83600000000001</v>
      </c>
      <c r="H23" s="75">
        <v>39.531999999999996</v>
      </c>
      <c r="I23" s="73"/>
      <c r="J23" s="75">
        <v>43.564</v>
      </c>
      <c r="K23" s="75">
        <f>1.25*14.618</f>
        <v>18.272500000000001</v>
      </c>
      <c r="L23" s="75">
        <v>7.3310000000000004</v>
      </c>
      <c r="M23" s="73"/>
      <c r="N23" s="74"/>
      <c r="O23" s="29">
        <f t="shared" si="15"/>
        <v>3907.3804999999998</v>
      </c>
      <c r="P23" s="30">
        <f t="shared" si="16"/>
        <v>3907.3804999999998</v>
      </c>
      <c r="Q23" s="30">
        <f t="shared" si="17"/>
        <v>0</v>
      </c>
    </row>
    <row r="24" spans="1:17" ht="27.6">
      <c r="A24" s="151"/>
      <c r="B24" s="151"/>
      <c r="C24" s="152"/>
      <c r="D24" s="28" t="s">
        <v>38</v>
      </c>
      <c r="E24" s="72"/>
      <c r="F24" s="73"/>
      <c r="G24" s="75">
        <v>50</v>
      </c>
      <c r="H24" s="73"/>
      <c r="I24" s="73"/>
      <c r="J24" s="73"/>
      <c r="K24" s="73"/>
      <c r="L24" s="73"/>
      <c r="M24" s="73"/>
      <c r="N24" s="74"/>
      <c r="O24" s="29">
        <f t="shared" si="15"/>
        <v>50</v>
      </c>
      <c r="P24" s="30">
        <f t="shared" si="16"/>
        <v>50</v>
      </c>
      <c r="Q24" s="30">
        <f t="shared" si="17"/>
        <v>0</v>
      </c>
    </row>
    <row r="25" spans="1:17" ht="41.4">
      <c r="A25" s="151"/>
      <c r="B25" s="151"/>
      <c r="C25" s="152"/>
      <c r="D25" s="28" t="s">
        <v>244</v>
      </c>
      <c r="E25" s="76">
        <v>1183.307</v>
      </c>
      <c r="F25" s="75">
        <v>3128.973</v>
      </c>
      <c r="G25" s="75">
        <v>123.116</v>
      </c>
      <c r="H25" s="75">
        <v>176.53399999999999</v>
      </c>
      <c r="I25" s="73"/>
      <c r="J25" s="75">
        <v>204.03200000000001</v>
      </c>
      <c r="K25" s="73"/>
      <c r="L25" s="73"/>
      <c r="M25" s="73"/>
      <c r="N25" s="74"/>
      <c r="O25" s="29">
        <f t="shared" si="15"/>
        <v>4815.9619999999995</v>
      </c>
      <c r="P25" s="30">
        <f t="shared" si="16"/>
        <v>4815.9619999999995</v>
      </c>
      <c r="Q25" s="30">
        <f t="shared" si="17"/>
        <v>0</v>
      </c>
    </row>
    <row r="26" spans="1:17" ht="27.6">
      <c r="A26" s="151"/>
      <c r="B26" s="151"/>
      <c r="C26" s="152"/>
      <c r="D26" s="28" t="s">
        <v>40</v>
      </c>
      <c r="E26" s="76">
        <v>739.00400000000002</v>
      </c>
      <c r="F26" s="75">
        <f>1142.77</f>
        <v>1142.77</v>
      </c>
      <c r="G26" s="75">
        <v>252.55099999999999</v>
      </c>
      <c r="H26" s="75">
        <v>71.536000000000001</v>
      </c>
      <c r="I26" s="73"/>
      <c r="J26" s="75">
        <f>100.883-11.273</f>
        <v>89.61</v>
      </c>
      <c r="K26" s="73"/>
      <c r="L26" s="73"/>
      <c r="M26" s="73"/>
      <c r="N26" s="74"/>
      <c r="O26" s="29">
        <f t="shared" si="15"/>
        <v>2295.471</v>
      </c>
      <c r="P26" s="30">
        <f t="shared" si="16"/>
        <v>2295.471</v>
      </c>
      <c r="Q26" s="30">
        <f t="shared" si="17"/>
        <v>0</v>
      </c>
    </row>
    <row r="27" spans="1:17" ht="27.6">
      <c r="A27" s="151"/>
      <c r="B27" s="151"/>
      <c r="C27" s="152"/>
      <c r="D27" s="28" t="s">
        <v>213</v>
      </c>
      <c r="E27" s="72" t="e">
        <f>#REF!/1000</f>
        <v>#REF!</v>
      </c>
      <c r="F27" s="153" t="e">
        <f>10+(#REF!/1000)+0.0005</f>
        <v>#REF!</v>
      </c>
      <c r="G27" s="73" t="e">
        <f>ПОТРЕБА_2024!D23</f>
        <v>#REF!</v>
      </c>
      <c r="H27" s="73" t="e">
        <f>ПОТРЕБА_2024!E23</f>
        <v>#REF!</v>
      </c>
      <c r="I27" s="73" t="e">
        <f>ПОТРЕБА_2024!F23</f>
        <v>#REF!</v>
      </c>
      <c r="J27" s="73" t="e">
        <f>ПОТРЕБА_2024!G23</f>
        <v>#REF!</v>
      </c>
      <c r="K27" s="73">
        <f>ГРАНИЧНА_2024!L32</f>
        <v>1.1499999999999999</v>
      </c>
      <c r="L27" s="73"/>
      <c r="M27" s="73"/>
      <c r="N27" s="74"/>
      <c r="O27" s="29" t="e">
        <f t="shared" si="15"/>
        <v>#REF!</v>
      </c>
      <c r="P27" s="30" t="e">
        <f t="shared" si="16"/>
        <v>#REF!</v>
      </c>
      <c r="Q27" s="30" t="e">
        <f t="shared" si="17"/>
        <v>#REF!</v>
      </c>
    </row>
    <row r="28" spans="1:17" ht="27.6">
      <c r="A28" s="151"/>
      <c r="B28" s="151"/>
      <c r="C28" s="152"/>
      <c r="D28" s="28" t="s">
        <v>214</v>
      </c>
      <c r="E28" s="76">
        <v>1122.557</v>
      </c>
      <c r="F28" s="75">
        <v>2397.3409999999999</v>
      </c>
      <c r="G28" s="75">
        <f>179.615-49.017</f>
        <v>130.59800000000001</v>
      </c>
      <c r="H28" s="75">
        <f>106.078-12-3.76</f>
        <v>90.317999999999998</v>
      </c>
      <c r="I28" s="73"/>
      <c r="J28" s="75">
        <f>110.285-10</f>
        <v>100.285</v>
      </c>
      <c r="K28" s="75">
        <f>35+23.912</f>
        <v>58.911999999999999</v>
      </c>
      <c r="L28" s="75">
        <v>63.866999999999997</v>
      </c>
      <c r="M28" s="73"/>
      <c r="N28" s="74"/>
      <c r="O28" s="29">
        <f t="shared" si="15"/>
        <v>3963.8780000000002</v>
      </c>
      <c r="P28" s="30">
        <f t="shared" si="16"/>
        <v>3963.8779999999997</v>
      </c>
      <c r="Q28" s="30">
        <f t="shared" si="17"/>
        <v>0</v>
      </c>
    </row>
    <row r="29" spans="1:17" ht="13.8" outlineLevel="1">
      <c r="A29" s="151"/>
      <c r="B29" s="151"/>
      <c r="C29" s="152"/>
      <c r="D29" s="28" t="s">
        <v>43</v>
      </c>
      <c r="E29" s="72"/>
      <c r="F29" s="154"/>
      <c r="G29" s="73"/>
      <c r="H29" s="73"/>
      <c r="I29" s="73"/>
      <c r="J29" s="73"/>
      <c r="K29" s="73"/>
      <c r="L29" s="73"/>
      <c r="M29" s="73"/>
      <c r="N29" s="74"/>
      <c r="O29" s="29">
        <f t="shared" si="15"/>
        <v>0</v>
      </c>
      <c r="P29" s="30">
        <f t="shared" si="16"/>
        <v>0</v>
      </c>
      <c r="Q29" s="30">
        <f t="shared" si="17"/>
        <v>0</v>
      </c>
    </row>
    <row r="30" spans="1:17" ht="27.6">
      <c r="A30" s="151"/>
      <c r="B30" s="151"/>
      <c r="C30" s="152"/>
      <c r="D30" s="28" t="s">
        <v>44</v>
      </c>
      <c r="E30" s="72"/>
      <c r="F30" s="73" t="e">
        <f>#REF!/1000</f>
        <v>#REF!</v>
      </c>
      <c r="G30" s="73"/>
      <c r="H30" s="73"/>
      <c r="I30" s="73"/>
      <c r="J30" s="73"/>
      <c r="K30" s="73"/>
      <c r="L30" s="73"/>
      <c r="M30" s="73"/>
      <c r="N30" s="74"/>
      <c r="O30" s="29" t="e">
        <f t="shared" si="15"/>
        <v>#REF!</v>
      </c>
      <c r="P30" s="30" t="e">
        <f t="shared" si="16"/>
        <v>#REF!</v>
      </c>
      <c r="Q30" s="30" t="e">
        <f t="shared" si="17"/>
        <v>#REF!</v>
      </c>
    </row>
    <row r="31" spans="1:17" ht="13.8">
      <c r="A31" s="151"/>
      <c r="B31" s="151"/>
      <c r="C31" s="152"/>
      <c r="D31" s="28" t="s">
        <v>45</v>
      </c>
      <c r="E31" s="72"/>
      <c r="F31" s="153"/>
      <c r="G31" s="73"/>
      <c r="H31" s="73"/>
      <c r="I31" s="73"/>
      <c r="J31" s="73"/>
      <c r="K31" s="75">
        <v>59.5</v>
      </c>
      <c r="L31" s="73"/>
      <c r="M31" s="73"/>
      <c r="N31" s="74"/>
      <c r="O31" s="29">
        <f t="shared" si="15"/>
        <v>59.5</v>
      </c>
      <c r="P31" s="30">
        <f t="shared" si="16"/>
        <v>59.5</v>
      </c>
      <c r="Q31" s="30">
        <f t="shared" si="17"/>
        <v>0</v>
      </c>
    </row>
    <row r="32" spans="1:17" ht="27.6">
      <c r="A32" s="151"/>
      <c r="B32" s="151"/>
      <c r="C32" s="152"/>
      <c r="D32" s="28" t="s">
        <v>46</v>
      </c>
      <c r="E32" s="72"/>
      <c r="F32" s="75">
        <v>22.783999999999999</v>
      </c>
      <c r="G32" s="75">
        <v>2.8479999999999999</v>
      </c>
      <c r="H32" s="75">
        <v>0.47499999999999998</v>
      </c>
      <c r="I32" s="75"/>
      <c r="J32" s="73"/>
      <c r="K32" s="73">
        <f>0.237*2</f>
        <v>0.47399999999999998</v>
      </c>
      <c r="L32" s="75">
        <v>1.1499999999999999</v>
      </c>
      <c r="M32" s="73"/>
      <c r="N32" s="74"/>
      <c r="O32" s="29">
        <f t="shared" si="15"/>
        <v>27.730999999999998</v>
      </c>
      <c r="P32" s="30">
        <f t="shared" si="16"/>
        <v>27.730999999999998</v>
      </c>
      <c r="Q32" s="30">
        <f t="shared" si="17"/>
        <v>0</v>
      </c>
    </row>
    <row r="33" spans="1:17" ht="27.6" outlineLevel="1">
      <c r="A33" s="151"/>
      <c r="B33" s="151"/>
      <c r="C33" s="152"/>
      <c r="D33" s="28" t="s">
        <v>47</v>
      </c>
      <c r="E33" s="72"/>
      <c r="F33" s="153"/>
      <c r="G33" s="73"/>
      <c r="H33" s="73"/>
      <c r="I33" s="73"/>
      <c r="J33" s="73"/>
      <c r="K33" s="73"/>
      <c r="L33" s="73"/>
      <c r="M33" s="73"/>
      <c r="N33" s="74"/>
      <c r="O33" s="29">
        <f t="shared" si="15"/>
        <v>0</v>
      </c>
      <c r="P33" s="30">
        <f t="shared" si="16"/>
        <v>0</v>
      </c>
      <c r="Q33" s="30">
        <f t="shared" si="17"/>
        <v>0</v>
      </c>
    </row>
    <row r="34" spans="1:17" ht="27.6" outlineLevel="1">
      <c r="A34" s="151"/>
      <c r="B34" s="151"/>
      <c r="C34" s="152"/>
      <c r="D34" s="28" t="s">
        <v>48</v>
      </c>
      <c r="E34" s="72"/>
      <c r="F34" s="153"/>
      <c r="G34" s="73"/>
      <c r="H34" s="73"/>
      <c r="I34" s="73"/>
      <c r="J34" s="73"/>
      <c r="K34" s="73"/>
      <c r="L34" s="73"/>
      <c r="M34" s="73"/>
      <c r="N34" s="74"/>
      <c r="O34" s="29">
        <f t="shared" si="15"/>
        <v>0</v>
      </c>
      <c r="P34" s="30">
        <f t="shared" si="16"/>
        <v>0</v>
      </c>
      <c r="Q34" s="30">
        <f t="shared" si="17"/>
        <v>0</v>
      </c>
    </row>
    <row r="35" spans="1:17" ht="55.2">
      <c r="A35" s="151"/>
      <c r="B35" s="151"/>
      <c r="C35" s="152"/>
      <c r="D35" s="28" t="s">
        <v>215</v>
      </c>
      <c r="E35" s="76">
        <v>197.48500000000001</v>
      </c>
      <c r="F35" s="75">
        <v>299.08</v>
      </c>
      <c r="G35" s="75">
        <v>18.34</v>
      </c>
      <c r="H35" s="75">
        <v>5.8860000000000001</v>
      </c>
      <c r="I35" s="75">
        <v>0.3</v>
      </c>
      <c r="J35" s="75">
        <v>15.904</v>
      </c>
      <c r="K35" s="75">
        <v>0.3</v>
      </c>
      <c r="L35" s="73"/>
      <c r="M35" s="73"/>
      <c r="N35" s="74"/>
      <c r="O35" s="29">
        <f t="shared" si="15"/>
        <v>537.29499999999985</v>
      </c>
      <c r="P35" s="30">
        <f t="shared" si="16"/>
        <v>537.29500000000007</v>
      </c>
      <c r="Q35" s="30">
        <f t="shared" si="17"/>
        <v>0</v>
      </c>
    </row>
    <row r="36" spans="1:17" ht="27.6">
      <c r="A36" s="151"/>
      <c r="B36" s="151"/>
      <c r="C36" s="152"/>
      <c r="D36" s="28" t="s">
        <v>245</v>
      </c>
      <c r="E36" s="72"/>
      <c r="F36" s="153"/>
      <c r="G36" s="75"/>
      <c r="H36" s="75"/>
      <c r="I36" s="73"/>
      <c r="J36" s="73"/>
      <c r="K36" s="73"/>
      <c r="L36" s="75">
        <v>100</v>
      </c>
      <c r="M36" s="73"/>
      <c r="N36" s="75">
        <v>341.7</v>
      </c>
      <c r="O36" s="29">
        <f t="shared" si="15"/>
        <v>100</v>
      </c>
      <c r="P36" s="30">
        <f t="shared" si="16"/>
        <v>100</v>
      </c>
      <c r="Q36" s="30">
        <f t="shared" si="17"/>
        <v>0</v>
      </c>
    </row>
    <row r="37" spans="1:17" ht="13.8">
      <c r="A37" s="151"/>
      <c r="B37" s="151"/>
      <c r="C37" s="152"/>
      <c r="D37" s="28" t="s">
        <v>51</v>
      </c>
      <c r="E37" s="76">
        <v>366.26900000000001</v>
      </c>
      <c r="F37" s="75"/>
      <c r="G37" s="75"/>
      <c r="H37" s="75"/>
      <c r="I37" s="73"/>
      <c r="J37" s="75"/>
      <c r="K37" s="75">
        <f>1.25*1.38</f>
        <v>1.7249999999999999</v>
      </c>
      <c r="L37" s="73"/>
      <c r="M37" s="73"/>
      <c r="N37" s="74"/>
      <c r="O37" s="29">
        <f t="shared" si="15"/>
        <v>367.99400000000003</v>
      </c>
      <c r="P37" s="30">
        <f t="shared" si="16"/>
        <v>367.99400000000003</v>
      </c>
      <c r="Q37" s="30">
        <f t="shared" si="17"/>
        <v>0</v>
      </c>
    </row>
    <row r="38" spans="1:17" ht="13.8">
      <c r="A38" s="151"/>
      <c r="B38" s="151"/>
      <c r="C38" s="152"/>
      <c r="D38" s="28" t="s">
        <v>52</v>
      </c>
      <c r="E38" s="76">
        <v>100.28400000000001</v>
      </c>
      <c r="F38" s="75"/>
      <c r="G38" s="75"/>
      <c r="H38" s="75"/>
      <c r="I38" s="73"/>
      <c r="J38" s="73"/>
      <c r="K38" s="73"/>
      <c r="L38" s="73"/>
      <c r="M38" s="73"/>
      <c r="N38" s="74"/>
      <c r="O38" s="29">
        <f t="shared" si="15"/>
        <v>100.28400000000001</v>
      </c>
      <c r="P38" s="30">
        <f t="shared" si="16"/>
        <v>100.28400000000001</v>
      </c>
      <c r="Q38" s="30">
        <f t="shared" si="17"/>
        <v>0</v>
      </c>
    </row>
    <row r="39" spans="1:17" ht="13.8" outlineLevel="1">
      <c r="A39" s="151"/>
      <c r="B39" s="151"/>
      <c r="C39" s="152"/>
      <c r="D39" s="28" t="s">
        <v>53</v>
      </c>
      <c r="E39" s="72"/>
      <c r="F39" s="153"/>
      <c r="G39" s="73"/>
      <c r="H39" s="73"/>
      <c r="I39" s="73"/>
      <c r="J39" s="73"/>
      <c r="K39" s="73"/>
      <c r="L39" s="73"/>
      <c r="M39" s="73"/>
      <c r="N39" s="74"/>
      <c r="O39" s="29">
        <f t="shared" si="15"/>
        <v>0</v>
      </c>
      <c r="P39" s="30">
        <f t="shared" si="16"/>
        <v>0</v>
      </c>
      <c r="Q39" s="30">
        <f t="shared" si="17"/>
        <v>0</v>
      </c>
    </row>
    <row r="40" spans="1:17" ht="27.6">
      <c r="A40" s="151"/>
      <c r="B40" s="151"/>
      <c r="C40" s="152"/>
      <c r="D40" s="28" t="s">
        <v>54</v>
      </c>
      <c r="E40" s="76">
        <v>260.613</v>
      </c>
      <c r="F40" s="153"/>
      <c r="G40" s="73"/>
      <c r="H40" s="73"/>
      <c r="I40" s="73"/>
      <c r="J40" s="73"/>
      <c r="K40" s="73"/>
      <c r="L40" s="73"/>
      <c r="M40" s="73"/>
      <c r="N40" s="74"/>
      <c r="O40" s="29">
        <f t="shared" si="15"/>
        <v>260.613</v>
      </c>
      <c r="P40" s="30">
        <f t="shared" si="16"/>
        <v>260.613</v>
      </c>
      <c r="Q40" s="30">
        <f t="shared" si="17"/>
        <v>0</v>
      </c>
    </row>
    <row r="41" spans="1:17" ht="13.8">
      <c r="A41" s="151"/>
      <c r="B41" s="151"/>
      <c r="C41" s="152"/>
      <c r="D41" s="28" t="s">
        <v>55</v>
      </c>
      <c r="E41" s="72"/>
      <c r="F41" s="153"/>
      <c r="G41" s="73"/>
      <c r="H41" s="73"/>
      <c r="I41" s="73"/>
      <c r="J41" s="73"/>
      <c r="K41" s="73"/>
      <c r="L41" s="73"/>
      <c r="M41" s="73"/>
      <c r="N41" s="74"/>
      <c r="O41" s="29">
        <f t="shared" si="15"/>
        <v>0</v>
      </c>
      <c r="P41" s="30">
        <f t="shared" si="16"/>
        <v>0</v>
      </c>
      <c r="Q41" s="30">
        <f t="shared" si="17"/>
        <v>0</v>
      </c>
    </row>
    <row r="42" spans="1:17" ht="27.6">
      <c r="A42" s="151"/>
      <c r="B42" s="151"/>
      <c r="C42" s="152"/>
      <c r="D42" s="28" t="s">
        <v>56</v>
      </c>
      <c r="E42" s="76">
        <v>317.13900000000001</v>
      </c>
      <c r="F42" s="153"/>
      <c r="G42" s="73"/>
      <c r="H42" s="73"/>
      <c r="I42" s="73"/>
      <c r="J42" s="73"/>
      <c r="K42" s="73"/>
      <c r="L42" s="73"/>
      <c r="M42" s="73"/>
      <c r="N42" s="74"/>
      <c r="O42" s="29">
        <f t="shared" si="15"/>
        <v>317.13900000000001</v>
      </c>
      <c r="P42" s="30">
        <f t="shared" si="16"/>
        <v>317.13900000000001</v>
      </c>
      <c r="Q42" s="30">
        <f t="shared" si="17"/>
        <v>0</v>
      </c>
    </row>
    <row r="43" spans="1:17" ht="13.8">
      <c r="A43" s="151"/>
      <c r="B43" s="151"/>
      <c r="C43" s="152"/>
      <c r="D43" s="28" t="s">
        <v>57</v>
      </c>
      <c r="E43" s="72"/>
      <c r="F43" s="75"/>
      <c r="G43" s="75"/>
      <c r="H43" s="75"/>
      <c r="I43" s="75"/>
      <c r="J43" s="75"/>
      <c r="K43" s="73"/>
      <c r="L43" s="75">
        <v>60</v>
      </c>
      <c r="M43" s="73"/>
      <c r="N43" s="74"/>
      <c r="O43" s="29">
        <f t="shared" si="15"/>
        <v>60</v>
      </c>
      <c r="P43" s="30">
        <f t="shared" si="16"/>
        <v>60</v>
      </c>
      <c r="Q43" s="30">
        <f t="shared" si="17"/>
        <v>0</v>
      </c>
    </row>
    <row r="44" spans="1:17" ht="27.6">
      <c r="A44" s="151"/>
      <c r="B44" s="151"/>
      <c r="C44" s="152"/>
      <c r="D44" s="28" t="s">
        <v>58</v>
      </c>
      <c r="E44" s="72"/>
      <c r="F44" s="75"/>
      <c r="G44" s="75"/>
      <c r="H44" s="75"/>
      <c r="I44" s="75">
        <f>105.45-5.925</f>
        <v>99.525000000000006</v>
      </c>
      <c r="J44" s="75"/>
      <c r="K44" s="75">
        <v>785.09100000000001</v>
      </c>
      <c r="L44" s="73"/>
      <c r="M44" s="73"/>
      <c r="N44" s="74"/>
      <c r="O44" s="29">
        <f t="shared" si="15"/>
        <v>884.61599999999999</v>
      </c>
      <c r="P44" s="30">
        <f t="shared" si="16"/>
        <v>884.61599999999999</v>
      </c>
      <c r="Q44" s="30">
        <f t="shared" si="17"/>
        <v>0</v>
      </c>
    </row>
    <row r="45" spans="1:17" ht="13.8">
      <c r="A45" s="151"/>
      <c r="B45" s="151"/>
      <c r="C45" s="152"/>
      <c r="D45" s="28" t="s">
        <v>59</v>
      </c>
      <c r="E45" s="76">
        <v>508.39100000000002</v>
      </c>
      <c r="F45" s="75"/>
      <c r="G45" s="75"/>
      <c r="H45" s="75"/>
      <c r="I45" s="73"/>
      <c r="J45" s="75"/>
      <c r="K45" s="73"/>
      <c r="L45" s="73"/>
      <c r="M45" s="73"/>
      <c r="N45" s="74"/>
      <c r="O45" s="29">
        <f t="shared" si="15"/>
        <v>508.39100000000002</v>
      </c>
      <c r="P45" s="30">
        <f t="shared" si="16"/>
        <v>508.39100000000002</v>
      </c>
      <c r="Q45" s="30">
        <f t="shared" si="17"/>
        <v>0</v>
      </c>
    </row>
    <row r="46" spans="1:17" ht="13.8" outlineLevel="1">
      <c r="A46" s="151"/>
      <c r="B46" s="151"/>
      <c r="C46" s="152"/>
      <c r="D46" s="28" t="s">
        <v>60</v>
      </c>
      <c r="E46" s="72"/>
      <c r="F46" s="153"/>
      <c r="G46" s="73"/>
      <c r="H46" s="73"/>
      <c r="I46" s="73"/>
      <c r="J46" s="73"/>
      <c r="K46" s="73"/>
      <c r="L46" s="73"/>
      <c r="M46" s="73"/>
      <c r="N46" s="74"/>
      <c r="O46" s="29">
        <f t="shared" si="15"/>
        <v>0</v>
      </c>
      <c r="P46" s="30">
        <f t="shared" si="16"/>
        <v>0</v>
      </c>
      <c r="Q46" s="30">
        <f t="shared" si="17"/>
        <v>0</v>
      </c>
    </row>
    <row r="47" spans="1:17" ht="13.8" outlineLevel="1">
      <c r="A47" s="151"/>
      <c r="B47" s="151"/>
      <c r="C47" s="152"/>
      <c r="D47" s="28" t="s">
        <v>61</v>
      </c>
      <c r="E47" s="72"/>
      <c r="F47" s="75"/>
      <c r="G47" s="75"/>
      <c r="H47" s="75"/>
      <c r="I47" s="73"/>
      <c r="J47" s="73"/>
      <c r="K47" s="73"/>
      <c r="L47" s="73"/>
      <c r="M47" s="73"/>
      <c r="N47" s="74"/>
      <c r="O47" s="29">
        <f t="shared" si="15"/>
        <v>0</v>
      </c>
      <c r="P47" s="30">
        <f t="shared" si="16"/>
        <v>0</v>
      </c>
      <c r="Q47" s="30">
        <f t="shared" si="17"/>
        <v>0</v>
      </c>
    </row>
    <row r="48" spans="1:17" ht="13.8">
      <c r="A48" s="151"/>
      <c r="B48" s="151"/>
      <c r="C48" s="152"/>
      <c r="D48" s="28" t="s">
        <v>62</v>
      </c>
      <c r="E48" s="76">
        <v>49.968000000000004</v>
      </c>
      <c r="F48" s="153"/>
      <c r="G48" s="73"/>
      <c r="H48" s="73"/>
      <c r="I48" s="73"/>
      <c r="J48" s="73"/>
      <c r="K48" s="73"/>
      <c r="L48" s="73"/>
      <c r="M48" s="73"/>
      <c r="N48" s="74"/>
      <c r="O48" s="29">
        <f t="shared" si="15"/>
        <v>49.968000000000004</v>
      </c>
      <c r="P48" s="30">
        <f t="shared" si="16"/>
        <v>49.968000000000004</v>
      </c>
      <c r="Q48" s="30">
        <f t="shared" si="17"/>
        <v>0</v>
      </c>
    </row>
    <row r="49" spans="1:17" ht="27.6" outlineLevel="1">
      <c r="A49" s="151"/>
      <c r="B49" s="151"/>
      <c r="C49" s="152"/>
      <c r="D49" s="28" t="s">
        <v>63</v>
      </c>
      <c r="E49" s="72"/>
      <c r="F49" s="153"/>
      <c r="G49" s="73"/>
      <c r="H49" s="73"/>
      <c r="I49" s="73"/>
      <c r="J49" s="73"/>
      <c r="K49" s="73"/>
      <c r="L49" s="73"/>
      <c r="M49" s="73"/>
      <c r="N49" s="74"/>
      <c r="O49" s="29">
        <f t="shared" si="15"/>
        <v>0</v>
      </c>
      <c r="P49" s="30">
        <f t="shared" si="16"/>
        <v>0</v>
      </c>
      <c r="Q49" s="30">
        <f t="shared" si="17"/>
        <v>0</v>
      </c>
    </row>
    <row r="50" spans="1:17" ht="13.8" outlineLevel="1">
      <c r="A50" s="151"/>
      <c r="B50" s="151"/>
      <c r="C50" s="152"/>
      <c r="D50" s="28" t="s">
        <v>64</v>
      </c>
      <c r="E50" s="72"/>
      <c r="F50" s="153"/>
      <c r="G50" s="73"/>
      <c r="H50" s="73"/>
      <c r="I50" s="73"/>
      <c r="J50" s="73"/>
      <c r="K50" s="73"/>
      <c r="L50" s="73"/>
      <c r="M50" s="73"/>
      <c r="N50" s="74"/>
      <c r="O50" s="29">
        <f t="shared" si="15"/>
        <v>0</v>
      </c>
      <c r="P50" s="30">
        <f t="shared" si="16"/>
        <v>0</v>
      </c>
      <c r="Q50" s="30">
        <f t="shared" si="17"/>
        <v>0</v>
      </c>
    </row>
    <row r="51" spans="1:17" ht="13.8">
      <c r="A51" s="151"/>
      <c r="B51" s="151"/>
      <c r="C51" s="152"/>
      <c r="D51" s="28" t="s">
        <v>65</v>
      </c>
      <c r="E51" s="72"/>
      <c r="F51" s="153"/>
      <c r="G51" s="73"/>
      <c r="H51" s="73"/>
      <c r="I51" s="73"/>
      <c r="J51" s="73"/>
      <c r="K51" s="75">
        <f>1.25*48.465</f>
        <v>60.581250000000004</v>
      </c>
      <c r="L51" s="73"/>
      <c r="M51" s="73"/>
      <c r="N51" s="74"/>
      <c r="O51" s="29">
        <f t="shared" si="15"/>
        <v>60.581250000000004</v>
      </c>
      <c r="P51" s="30">
        <f t="shared" si="16"/>
        <v>60.581250000000004</v>
      </c>
      <c r="Q51" s="30">
        <f t="shared" si="17"/>
        <v>0</v>
      </c>
    </row>
    <row r="52" spans="1:17" ht="27.6" outlineLevel="1">
      <c r="A52" s="151"/>
      <c r="B52" s="151"/>
      <c r="C52" s="152"/>
      <c r="D52" s="28" t="s">
        <v>66</v>
      </c>
      <c r="E52" s="72"/>
      <c r="F52" s="153"/>
      <c r="G52" s="73"/>
      <c r="H52" s="73"/>
      <c r="I52" s="73"/>
      <c r="J52" s="73"/>
      <c r="K52" s="73"/>
      <c r="L52" s="73"/>
      <c r="M52" s="73"/>
      <c r="N52" s="74"/>
      <c r="O52" s="29">
        <f t="shared" si="15"/>
        <v>0</v>
      </c>
      <c r="P52" s="30">
        <f t="shared" si="16"/>
        <v>0</v>
      </c>
      <c r="Q52" s="30">
        <f t="shared" si="17"/>
        <v>0</v>
      </c>
    </row>
    <row r="53" spans="1:17" ht="13.8" outlineLevel="1">
      <c r="A53" s="151"/>
      <c r="B53" s="151"/>
      <c r="C53" s="152"/>
      <c r="D53" s="28" t="s">
        <v>67</v>
      </c>
      <c r="E53" s="72"/>
      <c r="F53" s="153"/>
      <c r="G53" s="73"/>
      <c r="H53" s="73"/>
      <c r="I53" s="73"/>
      <c r="J53" s="75"/>
      <c r="K53" s="73"/>
      <c r="L53" s="73"/>
      <c r="M53" s="73"/>
      <c r="N53" s="74"/>
      <c r="O53" s="29">
        <f t="shared" si="15"/>
        <v>0</v>
      </c>
      <c r="P53" s="30">
        <f t="shared" si="16"/>
        <v>0</v>
      </c>
      <c r="Q53" s="30">
        <f t="shared" si="17"/>
        <v>0</v>
      </c>
    </row>
    <row r="54" spans="1:17" ht="13.8" outlineLevel="1">
      <c r="A54" s="151"/>
      <c r="B54" s="151"/>
      <c r="C54" s="152"/>
      <c r="D54" s="28" t="s">
        <v>68</v>
      </c>
      <c r="E54" s="72"/>
      <c r="F54" s="153"/>
      <c r="G54" s="73"/>
      <c r="H54" s="73"/>
      <c r="I54" s="73"/>
      <c r="J54" s="75"/>
      <c r="K54" s="73"/>
      <c r="L54" s="73"/>
      <c r="M54" s="73"/>
      <c r="N54" s="74"/>
      <c r="O54" s="29">
        <f t="shared" si="15"/>
        <v>0</v>
      </c>
      <c r="P54" s="30">
        <f t="shared" si="16"/>
        <v>0</v>
      </c>
      <c r="Q54" s="30">
        <f t="shared" si="17"/>
        <v>0</v>
      </c>
    </row>
    <row r="55" spans="1:17" ht="13.8" outlineLevel="1">
      <c r="A55" s="151"/>
      <c r="B55" s="151"/>
      <c r="C55" s="152"/>
      <c r="D55" s="28" t="s">
        <v>69</v>
      </c>
      <c r="E55" s="72"/>
      <c r="F55" s="153"/>
      <c r="G55" s="73"/>
      <c r="H55" s="73"/>
      <c r="I55" s="73"/>
      <c r="J55" s="75"/>
      <c r="K55" s="73"/>
      <c r="L55" s="73"/>
      <c r="M55" s="73"/>
      <c r="N55" s="74"/>
      <c r="O55" s="29">
        <f t="shared" si="15"/>
        <v>0</v>
      </c>
      <c r="P55" s="30">
        <f t="shared" si="16"/>
        <v>0</v>
      </c>
      <c r="Q55" s="30">
        <f t="shared" si="17"/>
        <v>0</v>
      </c>
    </row>
    <row r="56" spans="1:17" ht="27.6" outlineLevel="1">
      <c r="A56" s="151"/>
      <c r="B56" s="151"/>
      <c r="C56" s="152"/>
      <c r="D56" s="28" t="s">
        <v>70</v>
      </c>
      <c r="E56" s="72"/>
      <c r="F56" s="153"/>
      <c r="G56" s="73"/>
      <c r="H56" s="73"/>
      <c r="I56" s="73"/>
      <c r="J56" s="73"/>
      <c r="K56" s="73"/>
      <c r="L56" s="73"/>
      <c r="M56" s="73"/>
      <c r="N56" s="74"/>
      <c r="O56" s="29">
        <f t="shared" si="15"/>
        <v>0</v>
      </c>
      <c r="P56" s="30">
        <f t="shared" si="16"/>
        <v>0</v>
      </c>
      <c r="Q56" s="30">
        <f t="shared" si="17"/>
        <v>0</v>
      </c>
    </row>
    <row r="57" spans="1:17" ht="27.6" collapsed="1">
      <c r="A57" s="151"/>
      <c r="B57" s="151"/>
      <c r="C57" s="152"/>
      <c r="D57" s="28" t="s">
        <v>216</v>
      </c>
      <c r="E57" s="72"/>
      <c r="F57" s="153"/>
      <c r="G57" s="73"/>
      <c r="H57" s="73"/>
      <c r="I57" s="73"/>
      <c r="J57" s="73"/>
      <c r="K57" s="73"/>
      <c r="L57" s="75">
        <v>110</v>
      </c>
      <c r="M57" s="73"/>
      <c r="N57" s="74"/>
      <c r="O57" s="29">
        <f t="shared" si="15"/>
        <v>110</v>
      </c>
      <c r="P57" s="30">
        <f t="shared" si="16"/>
        <v>110</v>
      </c>
      <c r="Q57" s="30">
        <f t="shared" si="17"/>
        <v>0</v>
      </c>
    </row>
    <row r="58" spans="1:17" ht="13.8" hidden="1" outlineLevel="1">
      <c r="A58" s="151"/>
      <c r="B58" s="151"/>
      <c r="C58" s="152"/>
      <c r="D58" s="28" t="s">
        <v>72</v>
      </c>
      <c r="E58" s="72"/>
      <c r="F58" s="153"/>
      <c r="G58" s="73"/>
      <c r="H58" s="73"/>
      <c r="I58" s="73"/>
      <c r="J58" s="73"/>
      <c r="K58" s="73"/>
      <c r="L58" s="73"/>
      <c r="M58" s="73"/>
      <c r="N58" s="74"/>
      <c r="O58" s="29">
        <f t="shared" si="15"/>
        <v>0</v>
      </c>
      <c r="P58" s="30">
        <f t="shared" si="16"/>
        <v>0</v>
      </c>
      <c r="Q58" s="30">
        <f t="shared" si="17"/>
        <v>0</v>
      </c>
    </row>
    <row r="59" spans="1:17" ht="13.8" hidden="1" outlineLevel="1">
      <c r="A59" s="151"/>
      <c r="B59" s="151"/>
      <c r="C59" s="152"/>
      <c r="D59" s="28" t="s">
        <v>73</v>
      </c>
      <c r="E59" s="72"/>
      <c r="F59" s="153"/>
      <c r="G59" s="73"/>
      <c r="H59" s="73"/>
      <c r="I59" s="73"/>
      <c r="J59" s="73"/>
      <c r="K59" s="73"/>
      <c r="L59" s="73"/>
      <c r="M59" s="73"/>
      <c r="N59" s="74"/>
      <c r="O59" s="29">
        <f t="shared" si="15"/>
        <v>0</v>
      </c>
      <c r="P59" s="30">
        <f t="shared" si="16"/>
        <v>0</v>
      </c>
      <c r="Q59" s="30">
        <f t="shared" si="17"/>
        <v>0</v>
      </c>
    </row>
    <row r="60" spans="1:17" ht="27.6" hidden="1" outlineLevel="1">
      <c r="A60" s="155"/>
      <c r="B60" s="155"/>
      <c r="C60" s="148"/>
      <c r="D60" s="28" t="s">
        <v>74</v>
      </c>
      <c r="E60" s="72"/>
      <c r="F60" s="75"/>
      <c r="G60" s="75"/>
      <c r="H60" s="75"/>
      <c r="I60" s="73"/>
      <c r="J60" s="73"/>
      <c r="K60" s="73"/>
      <c r="L60" s="73"/>
      <c r="M60" s="73"/>
      <c r="N60" s="74"/>
      <c r="O60" s="29">
        <f t="shared" si="15"/>
        <v>0</v>
      </c>
      <c r="P60" s="30">
        <f t="shared" si="16"/>
        <v>0</v>
      </c>
      <c r="Q60" s="30">
        <f t="shared" si="17"/>
        <v>0</v>
      </c>
    </row>
    <row r="61" spans="1:17" ht="27.6">
      <c r="A61" s="155"/>
      <c r="B61" s="148"/>
      <c r="C61" s="148"/>
      <c r="D61" s="28" t="s">
        <v>246</v>
      </c>
      <c r="E61" s="72"/>
      <c r="F61" s="75">
        <v>6.56</v>
      </c>
      <c r="G61" s="75"/>
      <c r="H61" s="75"/>
      <c r="I61" s="73"/>
      <c r="J61" s="73"/>
      <c r="K61" s="73"/>
      <c r="L61" s="73"/>
      <c r="M61" s="73"/>
      <c r="N61" s="74"/>
      <c r="O61" s="29">
        <f t="shared" si="15"/>
        <v>6.56</v>
      </c>
      <c r="P61" s="30">
        <f t="shared" si="16"/>
        <v>6.56</v>
      </c>
      <c r="Q61" s="30">
        <f t="shared" si="17"/>
        <v>0</v>
      </c>
    </row>
    <row r="62" spans="1:17" ht="13.8">
      <c r="A62" s="155"/>
      <c r="B62" s="148" t="e">
        <f>O62-C62</f>
        <v>#REF!</v>
      </c>
      <c r="C62" s="148">
        <v>25775.155999999999</v>
      </c>
      <c r="D62" s="78" t="s">
        <v>77</v>
      </c>
      <c r="E62" s="29" t="e">
        <f>SUM(E17:E61)</f>
        <v>#REF!</v>
      </c>
      <c r="F62" s="29" t="e">
        <f>F17+F18+F19+F20+F22+F23+F25+F26+F27+F28+F30+F32+F35+F61</f>
        <v>#REF!</v>
      </c>
      <c r="G62" s="29" t="e">
        <f t="shared" ref="G62:O62" si="18">SUM(G17:G61)</f>
        <v>#REF!</v>
      </c>
      <c r="H62" s="29" t="e">
        <f t="shared" si="18"/>
        <v>#REF!</v>
      </c>
      <c r="I62" s="29" t="e">
        <f t="shared" si="18"/>
        <v>#REF!</v>
      </c>
      <c r="J62" s="29" t="e">
        <f t="shared" si="18"/>
        <v>#REF!</v>
      </c>
      <c r="K62" s="29">
        <f t="shared" si="18"/>
        <v>1571.81825</v>
      </c>
      <c r="L62" s="29">
        <f t="shared" si="18"/>
        <v>414.685</v>
      </c>
      <c r="M62" s="29">
        <f t="shared" si="18"/>
        <v>0</v>
      </c>
      <c r="N62" s="29">
        <f t="shared" si="18"/>
        <v>341.7</v>
      </c>
      <c r="O62" s="29" t="e">
        <f t="shared" si="18"/>
        <v>#REF!</v>
      </c>
      <c r="P62" s="30" t="e">
        <f t="shared" si="16"/>
        <v>#REF!</v>
      </c>
      <c r="Q62" s="30" t="e">
        <f t="shared" si="17"/>
        <v>#REF!</v>
      </c>
    </row>
    <row r="63" spans="1:17" ht="13.8">
      <c r="A63" s="139"/>
      <c r="B63" s="139"/>
      <c r="C63" s="140"/>
      <c r="D63" s="334" t="s">
        <v>78</v>
      </c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7"/>
      <c r="P63" s="71"/>
      <c r="Q63" s="71"/>
    </row>
    <row r="64" spans="1:17" ht="27.6">
      <c r="A64" s="151"/>
      <c r="B64" s="151"/>
      <c r="C64" s="152"/>
      <c r="D64" s="39" t="s">
        <v>247</v>
      </c>
      <c r="E64" s="75">
        <v>253.5</v>
      </c>
      <c r="F64" s="73" t="e">
        <f>#REF!/1000+8.2+150</f>
        <v>#REF!</v>
      </c>
      <c r="G64" s="75">
        <v>25.285</v>
      </c>
      <c r="H64" s="73" t="e">
        <f>#REF!/1000</f>
        <v>#REF!</v>
      </c>
      <c r="I64" s="73"/>
      <c r="J64" s="73"/>
      <c r="K64" s="73"/>
      <c r="L64" s="75">
        <v>15.2</v>
      </c>
      <c r="M64" s="75">
        <v>0</v>
      </c>
      <c r="N64" s="74"/>
      <c r="O64" s="29" t="e">
        <f t="shared" ref="O64:O65" si="19">SUM(E64:M64)</f>
        <v>#REF!</v>
      </c>
      <c r="P64" s="30" t="e">
        <f t="shared" ref="P64:P65" si="20">M64+L64+K64+J64+I64+H64+G64+F64+E64</f>
        <v>#REF!</v>
      </c>
      <c r="Q64" s="30" t="e">
        <f t="shared" ref="Q64:Q65" si="21">P64-O64</f>
        <v>#REF!</v>
      </c>
    </row>
    <row r="65" spans="1:17" ht="13.8">
      <c r="A65" s="155"/>
      <c r="B65" s="148" t="e">
        <f>O65-C65</f>
        <v>#REF!</v>
      </c>
      <c r="C65" s="148">
        <v>1879.498</v>
      </c>
      <c r="D65" s="78" t="s">
        <v>80</v>
      </c>
      <c r="E65" s="29">
        <f t="shared" ref="E65:M65" si="22">E64</f>
        <v>253.5</v>
      </c>
      <c r="F65" s="29" t="e">
        <f t="shared" si="22"/>
        <v>#REF!</v>
      </c>
      <c r="G65" s="29">
        <f t="shared" si="22"/>
        <v>25.285</v>
      </c>
      <c r="H65" s="29" t="e">
        <f t="shared" si="22"/>
        <v>#REF!</v>
      </c>
      <c r="I65" s="29">
        <f t="shared" si="22"/>
        <v>0</v>
      </c>
      <c r="J65" s="29">
        <f t="shared" si="22"/>
        <v>0</v>
      </c>
      <c r="K65" s="29">
        <f t="shared" si="22"/>
        <v>0</v>
      </c>
      <c r="L65" s="29">
        <f t="shared" si="22"/>
        <v>15.2</v>
      </c>
      <c r="M65" s="29">
        <f t="shared" si="22"/>
        <v>0</v>
      </c>
      <c r="N65" s="29"/>
      <c r="O65" s="29" t="e">
        <f t="shared" si="19"/>
        <v>#REF!</v>
      </c>
      <c r="P65" s="30" t="e">
        <f t="shared" si="20"/>
        <v>#REF!</v>
      </c>
      <c r="Q65" s="30" t="e">
        <f t="shared" si="21"/>
        <v>#REF!</v>
      </c>
    </row>
    <row r="66" spans="1:17" ht="13.8">
      <c r="A66" s="139"/>
      <c r="B66" s="139"/>
      <c r="C66" s="140"/>
      <c r="D66" s="334" t="s">
        <v>81</v>
      </c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7"/>
      <c r="P66" s="71"/>
      <c r="Q66" s="71"/>
    </row>
    <row r="67" spans="1:17" ht="27.6">
      <c r="A67" s="151"/>
      <c r="B67" s="151"/>
      <c r="C67" s="152"/>
      <c r="D67" s="39" t="s">
        <v>82</v>
      </c>
      <c r="E67" s="73"/>
      <c r="F67" s="73" t="e">
        <f>#REF!/1000+#REF!/1000</f>
        <v>#REF!</v>
      </c>
      <c r="G67" s="73" t="e">
        <f>#REF!/1000</f>
        <v>#REF!</v>
      </c>
      <c r="H67" s="73" t="e">
        <f>#REF!/1000</f>
        <v>#REF!</v>
      </c>
      <c r="I67" s="73"/>
      <c r="J67" s="73"/>
      <c r="K67" s="73"/>
      <c r="L67" s="73"/>
      <c r="M67" s="73"/>
      <c r="N67" s="74"/>
      <c r="O67" s="29" t="e">
        <f t="shared" ref="O67:O68" si="23">SUM(E67:M67)</f>
        <v>#REF!</v>
      </c>
      <c r="P67" s="30" t="e">
        <f t="shared" ref="P67:P68" si="24">M67+L67+K67+J67+I67+H67+G67+F67+E67</f>
        <v>#REF!</v>
      </c>
      <c r="Q67" s="30" t="e">
        <f t="shared" ref="Q67:Q68" si="25">P67-O67</f>
        <v>#REF!</v>
      </c>
    </row>
    <row r="68" spans="1:17" ht="13.8">
      <c r="A68" s="155"/>
      <c r="B68" s="148" t="e">
        <f>O68-C68</f>
        <v>#REF!</v>
      </c>
      <c r="C68" s="148">
        <v>24562.550999999999</v>
      </c>
      <c r="D68" s="78" t="s">
        <v>83</v>
      </c>
      <c r="E68" s="29">
        <f t="shared" ref="E68:M68" si="26">E67</f>
        <v>0</v>
      </c>
      <c r="F68" s="29" t="e">
        <f t="shared" si="26"/>
        <v>#REF!</v>
      </c>
      <c r="G68" s="29" t="e">
        <f t="shared" si="26"/>
        <v>#REF!</v>
      </c>
      <c r="H68" s="29" t="e">
        <f t="shared" si="26"/>
        <v>#REF!</v>
      </c>
      <c r="I68" s="29">
        <f t="shared" si="26"/>
        <v>0</v>
      </c>
      <c r="J68" s="29">
        <f t="shared" si="26"/>
        <v>0</v>
      </c>
      <c r="K68" s="29">
        <f t="shared" si="26"/>
        <v>0</v>
      </c>
      <c r="L68" s="29">
        <f t="shared" si="26"/>
        <v>0</v>
      </c>
      <c r="M68" s="29">
        <f t="shared" si="26"/>
        <v>0</v>
      </c>
      <c r="N68" s="29"/>
      <c r="O68" s="29" t="e">
        <f t="shared" si="23"/>
        <v>#REF!</v>
      </c>
      <c r="P68" s="30" t="e">
        <f t="shared" si="24"/>
        <v>#REF!</v>
      </c>
      <c r="Q68" s="30" t="e">
        <f t="shared" si="25"/>
        <v>#REF!</v>
      </c>
    </row>
    <row r="69" spans="1:17" ht="13.8">
      <c r="A69" s="139"/>
      <c r="B69" s="139"/>
      <c r="C69" s="140"/>
      <c r="D69" s="334" t="s">
        <v>84</v>
      </c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7"/>
      <c r="P69" s="71"/>
      <c r="Q69" s="71"/>
    </row>
    <row r="70" spans="1:17" ht="27.6">
      <c r="A70" s="151"/>
      <c r="B70" s="151"/>
      <c r="C70" s="152"/>
      <c r="D70" s="38" t="s">
        <v>85</v>
      </c>
      <c r="E70" s="79">
        <v>19716.263999999999</v>
      </c>
      <c r="F70" s="96"/>
      <c r="G70" s="96"/>
      <c r="H70" s="96"/>
      <c r="I70" s="96"/>
      <c r="J70" s="96"/>
      <c r="K70" s="96"/>
      <c r="L70" s="96"/>
      <c r="M70" s="96"/>
      <c r="N70" s="74"/>
      <c r="O70" s="29">
        <f t="shared" ref="O70:O155" si="27">SUM(E70:M70)</f>
        <v>19716.263999999999</v>
      </c>
      <c r="P70" s="30">
        <f t="shared" ref="P70:P155" si="28">M70+L70+K70+J70+I70+H70+G70+F70+E70</f>
        <v>19716.263999999999</v>
      </c>
      <c r="Q70" s="30">
        <f t="shared" ref="Q70:Q156" si="29">P70-O70</f>
        <v>0</v>
      </c>
    </row>
    <row r="71" spans="1:17" ht="22.5" customHeight="1">
      <c r="A71" s="151"/>
      <c r="B71" s="151"/>
      <c r="C71" s="152"/>
      <c r="D71" s="38" t="s">
        <v>86</v>
      </c>
      <c r="E71" s="73">
        <f>(1*8*1)+(15*7*1)+(21*6*1)</f>
        <v>239</v>
      </c>
      <c r="F71" s="73">
        <f>1*8*1</f>
        <v>8</v>
      </c>
      <c r="G71" s="73">
        <f>2*7*1</f>
        <v>14</v>
      </c>
      <c r="H71" s="73">
        <f>1*7*1</f>
        <v>7</v>
      </c>
      <c r="I71" s="73"/>
      <c r="J71" s="73">
        <f>1*2*1</f>
        <v>2</v>
      </c>
      <c r="K71" s="96"/>
      <c r="L71" s="79"/>
      <c r="M71" s="96"/>
      <c r="N71" s="74"/>
      <c r="O71" s="29">
        <f t="shared" si="27"/>
        <v>270</v>
      </c>
      <c r="P71" s="30">
        <f t="shared" si="28"/>
        <v>270</v>
      </c>
      <c r="Q71" s="30">
        <f t="shared" si="29"/>
        <v>0</v>
      </c>
    </row>
    <row r="72" spans="1:17" ht="27.6">
      <c r="A72" s="151"/>
      <c r="B72" s="151"/>
      <c r="C72" s="152"/>
      <c r="D72" s="38" t="s">
        <v>87</v>
      </c>
      <c r="E72" s="96" t="e">
        <f>дислокація!#REF!/1000</f>
        <v>#REF!</v>
      </c>
      <c r="F72" s="96" t="e">
        <f>6+(дислокація!#REF!/1000)</f>
        <v>#REF!</v>
      </c>
      <c r="G72" s="96" t="e">
        <f>дислокація!#REF!/1000</f>
        <v>#REF!</v>
      </c>
      <c r="H72" s="96" t="e">
        <f>дислокація!#REF!/1000</f>
        <v>#REF!</v>
      </c>
      <c r="I72" s="96" t="e">
        <f>дислокація!#REF!/1000</f>
        <v>#REF!</v>
      </c>
      <c r="J72" s="96" t="e">
        <f>дислокація!#REF!/1000</f>
        <v>#REF!</v>
      </c>
      <c r="K72" s="96" t="e">
        <f>дислокація!#REF!/1000</f>
        <v>#REF!</v>
      </c>
      <c r="L72" s="79">
        <v>2</v>
      </c>
      <c r="M72" s="96"/>
      <c r="N72" s="74"/>
      <c r="O72" s="29" t="e">
        <f t="shared" si="27"/>
        <v>#REF!</v>
      </c>
      <c r="P72" s="30" t="e">
        <f t="shared" si="28"/>
        <v>#REF!</v>
      </c>
      <c r="Q72" s="30" t="e">
        <f t="shared" si="29"/>
        <v>#REF!</v>
      </c>
    </row>
    <row r="73" spans="1:17" ht="27.6">
      <c r="A73" s="151"/>
      <c r="B73" s="151"/>
      <c r="C73" s="152"/>
      <c r="D73" s="38" t="s">
        <v>88</v>
      </c>
      <c r="E73" s="73" t="e">
        <f>дислокація!#REF!</f>
        <v>#REF!</v>
      </c>
      <c r="F73" s="96"/>
      <c r="G73" s="96"/>
      <c r="H73" s="96"/>
      <c r="I73" s="96"/>
      <c r="J73" s="96" t="e">
        <f>дислокація!#REF!</f>
        <v>#REF!</v>
      </c>
      <c r="K73" s="96"/>
      <c r="L73" s="96"/>
      <c r="M73" s="96"/>
      <c r="N73" s="74"/>
      <c r="O73" s="29" t="e">
        <f t="shared" si="27"/>
        <v>#REF!</v>
      </c>
      <c r="P73" s="30" t="e">
        <f t="shared" si="28"/>
        <v>#REF!</v>
      </c>
      <c r="Q73" s="30" t="e">
        <f t="shared" si="29"/>
        <v>#REF!</v>
      </c>
    </row>
    <row r="74" spans="1:17" ht="27.6">
      <c r="A74" s="151"/>
      <c r="B74" s="151"/>
      <c r="C74" s="152"/>
      <c r="D74" s="38" t="s">
        <v>89</v>
      </c>
      <c r="E74" s="96"/>
      <c r="F74" s="96">
        <f>(2200*90)/1000</f>
        <v>198</v>
      </c>
      <c r="G74" s="96"/>
      <c r="H74" s="96"/>
      <c r="I74" s="96"/>
      <c r="J74" s="96">
        <f>101.7+36.9+28.8+53.1</f>
        <v>220.5</v>
      </c>
      <c r="K74" s="96"/>
      <c r="L74" s="96"/>
      <c r="M74" s="96"/>
      <c r="N74" s="74"/>
      <c r="O74" s="29">
        <f t="shared" si="27"/>
        <v>418.5</v>
      </c>
      <c r="P74" s="30">
        <f t="shared" si="28"/>
        <v>418.5</v>
      </c>
      <c r="Q74" s="30">
        <f t="shared" si="29"/>
        <v>0</v>
      </c>
    </row>
    <row r="75" spans="1:17" ht="41.4">
      <c r="A75" s="151"/>
      <c r="B75" s="151"/>
      <c r="C75" s="152"/>
      <c r="D75" s="38" t="s">
        <v>248</v>
      </c>
      <c r="E75" s="96"/>
      <c r="F75" s="79">
        <v>3.6</v>
      </c>
      <c r="G75" s="96"/>
      <c r="H75" s="96"/>
      <c r="I75" s="96"/>
      <c r="J75" s="96"/>
      <c r="K75" s="96"/>
      <c r="L75" s="79">
        <v>8</v>
      </c>
      <c r="M75" s="96"/>
      <c r="N75" s="74"/>
      <c r="O75" s="29">
        <f t="shared" si="27"/>
        <v>11.6</v>
      </c>
      <c r="P75" s="30">
        <f t="shared" si="28"/>
        <v>11.6</v>
      </c>
      <c r="Q75" s="30">
        <f t="shared" si="29"/>
        <v>0</v>
      </c>
    </row>
    <row r="76" spans="1:17" ht="27.6">
      <c r="A76" s="151"/>
      <c r="B76" s="151"/>
      <c r="C76" s="152"/>
      <c r="D76" s="38" t="s">
        <v>91</v>
      </c>
      <c r="E76" s="96"/>
      <c r="F76" s="96">
        <f>27</f>
        <v>27</v>
      </c>
      <c r="G76" s="96"/>
      <c r="H76" s="96"/>
      <c r="I76" s="96"/>
      <c r="J76" s="96"/>
      <c r="K76" s="79">
        <v>149.24</v>
      </c>
      <c r="L76" s="79">
        <v>30</v>
      </c>
      <c r="M76" s="96"/>
      <c r="N76" s="74"/>
      <c r="O76" s="29">
        <f t="shared" si="27"/>
        <v>206.24</v>
      </c>
      <c r="P76" s="30">
        <f t="shared" si="28"/>
        <v>206.24</v>
      </c>
      <c r="Q76" s="30">
        <f t="shared" si="29"/>
        <v>0</v>
      </c>
    </row>
    <row r="77" spans="1:17" ht="27.6">
      <c r="A77" s="151"/>
      <c r="B77" s="151"/>
      <c r="C77" s="152"/>
      <c r="D77" s="38" t="s">
        <v>92</v>
      </c>
      <c r="E77" s="96"/>
      <c r="F77" s="96">
        <f>45</f>
        <v>45</v>
      </c>
      <c r="G77" s="96"/>
      <c r="H77" s="96"/>
      <c r="I77" s="96"/>
      <c r="J77" s="96"/>
      <c r="K77" s="79">
        <v>1183.73</v>
      </c>
      <c r="L77" s="79">
        <v>35.75</v>
      </c>
      <c r="M77" s="96"/>
      <c r="N77" s="74"/>
      <c r="O77" s="29">
        <f t="shared" si="27"/>
        <v>1264.48</v>
      </c>
      <c r="P77" s="30">
        <f t="shared" si="28"/>
        <v>1264.48</v>
      </c>
      <c r="Q77" s="30">
        <f t="shared" si="29"/>
        <v>0</v>
      </c>
    </row>
    <row r="78" spans="1:17" ht="13.8">
      <c r="A78" s="151"/>
      <c r="B78" s="151"/>
      <c r="C78" s="152"/>
      <c r="D78" s="38" t="s">
        <v>93</v>
      </c>
      <c r="E78" s="96"/>
      <c r="F78" s="96"/>
      <c r="G78" s="96"/>
      <c r="H78" s="96"/>
      <c r="I78" s="96"/>
      <c r="J78" s="96"/>
      <c r="K78" s="79">
        <v>316.94</v>
      </c>
      <c r="L78" s="96"/>
      <c r="M78" s="96"/>
      <c r="N78" s="74"/>
      <c r="O78" s="29">
        <f t="shared" si="27"/>
        <v>316.94</v>
      </c>
      <c r="P78" s="30">
        <f t="shared" si="28"/>
        <v>316.94</v>
      </c>
      <c r="Q78" s="30">
        <f t="shared" si="29"/>
        <v>0</v>
      </c>
    </row>
    <row r="79" spans="1:17" ht="13.8">
      <c r="A79" s="151"/>
      <c r="B79" s="151"/>
      <c r="C79" s="152"/>
      <c r="D79" s="38" t="s">
        <v>94</v>
      </c>
      <c r="E79" s="96"/>
      <c r="F79" s="96"/>
      <c r="G79" s="96"/>
      <c r="H79" s="96"/>
      <c r="I79" s="96"/>
      <c r="J79" s="96"/>
      <c r="K79" s="79">
        <v>12</v>
      </c>
      <c r="L79" s="96"/>
      <c r="M79" s="96"/>
      <c r="N79" s="74"/>
      <c r="O79" s="29">
        <f t="shared" si="27"/>
        <v>12</v>
      </c>
      <c r="P79" s="30">
        <f t="shared" si="28"/>
        <v>12</v>
      </c>
      <c r="Q79" s="30">
        <f t="shared" si="29"/>
        <v>0</v>
      </c>
    </row>
    <row r="80" spans="1:17" ht="13.8">
      <c r="A80" s="151"/>
      <c r="B80" s="151"/>
      <c r="C80" s="152"/>
      <c r="D80" s="39" t="s">
        <v>95</v>
      </c>
      <c r="E80" s="75">
        <v>692.85</v>
      </c>
      <c r="F80" s="79">
        <v>91.4</v>
      </c>
      <c r="G80" s="79">
        <v>38.5</v>
      </c>
      <c r="H80" s="79">
        <v>19.25</v>
      </c>
      <c r="I80" s="96"/>
      <c r="J80" s="96"/>
      <c r="K80" s="79">
        <v>100.95</v>
      </c>
      <c r="L80" s="79"/>
      <c r="M80" s="73"/>
      <c r="N80" s="74"/>
      <c r="O80" s="29">
        <f t="shared" si="27"/>
        <v>942.95</v>
      </c>
      <c r="P80" s="30">
        <f t="shared" si="28"/>
        <v>942.95</v>
      </c>
      <c r="Q80" s="30">
        <f t="shared" si="29"/>
        <v>0</v>
      </c>
    </row>
    <row r="81" spans="1:17" ht="27.6">
      <c r="A81" s="151"/>
      <c r="B81" s="151"/>
      <c r="C81" s="152"/>
      <c r="D81" s="39" t="s">
        <v>96</v>
      </c>
      <c r="E81" s="73"/>
      <c r="F81" s="96"/>
      <c r="G81" s="96"/>
      <c r="H81" s="96"/>
      <c r="I81" s="96"/>
      <c r="J81" s="96"/>
      <c r="K81" s="79">
        <v>118.56</v>
      </c>
      <c r="L81" s="79">
        <v>47.3</v>
      </c>
      <c r="M81" s="73"/>
      <c r="N81" s="74"/>
      <c r="O81" s="29">
        <f t="shared" si="27"/>
        <v>165.86</v>
      </c>
      <c r="P81" s="30">
        <f t="shared" si="28"/>
        <v>165.86</v>
      </c>
      <c r="Q81" s="30">
        <f t="shared" si="29"/>
        <v>0</v>
      </c>
    </row>
    <row r="82" spans="1:17" ht="27.6" outlineLevel="1">
      <c r="A82" s="151"/>
      <c r="B82" s="151"/>
      <c r="C82" s="152"/>
      <c r="D82" s="38" t="s">
        <v>97</v>
      </c>
      <c r="E82" s="96"/>
      <c r="F82" s="96"/>
      <c r="G82" s="96"/>
      <c r="H82" s="96"/>
      <c r="I82" s="96"/>
      <c r="J82" s="96"/>
      <c r="K82" s="96"/>
      <c r="L82" s="96"/>
      <c r="M82" s="96"/>
      <c r="N82" s="74"/>
      <c r="O82" s="29">
        <f t="shared" si="27"/>
        <v>0</v>
      </c>
      <c r="P82" s="30">
        <f t="shared" si="28"/>
        <v>0</v>
      </c>
      <c r="Q82" s="30">
        <f t="shared" si="29"/>
        <v>0</v>
      </c>
    </row>
    <row r="83" spans="1:17" ht="82.8">
      <c r="A83" s="151"/>
      <c r="B83" s="151"/>
      <c r="C83" s="152"/>
      <c r="D83" s="38" t="s">
        <v>98</v>
      </c>
      <c r="E83" s="73">
        <f>32*25.098</f>
        <v>803.13599999999997</v>
      </c>
      <c r="F83" s="73">
        <f>14*25.098</f>
        <v>351.37199999999996</v>
      </c>
      <c r="G83" s="75">
        <f>3*25.098</f>
        <v>75.293999999999997</v>
      </c>
      <c r="H83" s="73">
        <f>1*25.098</f>
        <v>25.097999999999999</v>
      </c>
      <c r="I83" s="73"/>
      <c r="J83" s="73">
        <f>1*25.098</f>
        <v>25.097999999999999</v>
      </c>
      <c r="K83" s="73"/>
      <c r="L83" s="96"/>
      <c r="M83" s="96"/>
      <c r="N83" s="74"/>
      <c r="O83" s="29">
        <f t="shared" si="27"/>
        <v>1279.9979999999998</v>
      </c>
      <c r="P83" s="30">
        <f t="shared" si="28"/>
        <v>1279.998</v>
      </c>
      <c r="Q83" s="30">
        <f t="shared" si="29"/>
        <v>0</v>
      </c>
    </row>
    <row r="84" spans="1:17" ht="41.4">
      <c r="A84" s="151"/>
      <c r="B84" s="151"/>
      <c r="C84" s="152"/>
      <c r="D84" s="156" t="s">
        <v>249</v>
      </c>
      <c r="E84" s="80">
        <f>(240.5+140)*1.08</f>
        <v>410.94000000000005</v>
      </c>
      <c r="F84" s="81">
        <f>(1800.5+771.5+1550+2300.05+1950)*1.08</f>
        <v>9041.8140000000003</v>
      </c>
      <c r="G84" s="81"/>
      <c r="H84" s="81">
        <f>2500*1.08</f>
        <v>2700</v>
      </c>
      <c r="I84" s="81"/>
      <c r="J84" s="81"/>
      <c r="K84" s="81"/>
      <c r="L84" s="81"/>
      <c r="M84" s="73"/>
      <c r="N84" s="74"/>
      <c r="O84" s="29">
        <f t="shared" si="27"/>
        <v>12152.754000000001</v>
      </c>
      <c r="P84" s="30">
        <f t="shared" si="28"/>
        <v>12152.754000000001</v>
      </c>
      <c r="Q84" s="30">
        <f t="shared" si="29"/>
        <v>0</v>
      </c>
    </row>
    <row r="85" spans="1:17" ht="41.4">
      <c r="A85" s="151"/>
      <c r="B85" s="151"/>
      <c r="C85" s="152"/>
      <c r="D85" s="156" t="s">
        <v>100</v>
      </c>
      <c r="E85" s="81">
        <f>684.479</f>
        <v>684.47900000000004</v>
      </c>
      <c r="F85" s="81"/>
      <c r="G85" s="81"/>
      <c r="H85" s="81"/>
      <c r="I85" s="81"/>
      <c r="J85" s="81"/>
      <c r="K85" s="81"/>
      <c r="L85" s="81"/>
      <c r="M85" s="73"/>
      <c r="N85" s="74"/>
      <c r="O85" s="29">
        <f t="shared" si="27"/>
        <v>684.47900000000004</v>
      </c>
      <c r="P85" s="30">
        <f t="shared" si="28"/>
        <v>684.47900000000004</v>
      </c>
      <c r="Q85" s="30">
        <f t="shared" si="29"/>
        <v>0</v>
      </c>
    </row>
    <row r="86" spans="1:17" ht="27.6">
      <c r="A86" s="151"/>
      <c r="B86" s="151"/>
      <c r="C86" s="152"/>
      <c r="D86" s="39" t="s">
        <v>101</v>
      </c>
      <c r="E86" s="81">
        <f>1*100</f>
        <v>100</v>
      </c>
      <c r="F86" s="81">
        <f>3*100</f>
        <v>300</v>
      </c>
      <c r="G86" s="81"/>
      <c r="H86" s="81"/>
      <c r="I86" s="81"/>
      <c r="J86" s="81"/>
      <c r="K86" s="81"/>
      <c r="L86" s="81"/>
      <c r="M86" s="73"/>
      <c r="N86" s="74"/>
      <c r="O86" s="29">
        <f t="shared" si="27"/>
        <v>400</v>
      </c>
      <c r="P86" s="30">
        <f t="shared" si="28"/>
        <v>400</v>
      </c>
      <c r="Q86" s="30">
        <f t="shared" si="29"/>
        <v>0</v>
      </c>
    </row>
    <row r="87" spans="1:17" ht="27.6">
      <c r="A87" s="151"/>
      <c r="B87" s="151"/>
      <c r="C87" s="152"/>
      <c r="D87" s="39" t="s">
        <v>250</v>
      </c>
      <c r="E87" s="81"/>
      <c r="F87" s="81">
        <v>101.5</v>
      </c>
      <c r="G87" s="81"/>
      <c r="H87" s="81"/>
      <c r="I87" s="81"/>
      <c r="J87" s="81"/>
      <c r="K87" s="81"/>
      <c r="L87" s="81"/>
      <c r="M87" s="73"/>
      <c r="N87" s="74"/>
      <c r="O87" s="29">
        <f t="shared" si="27"/>
        <v>101.5</v>
      </c>
      <c r="P87" s="30">
        <f t="shared" si="28"/>
        <v>101.5</v>
      </c>
      <c r="Q87" s="30">
        <f t="shared" si="29"/>
        <v>0</v>
      </c>
    </row>
    <row r="88" spans="1:17" ht="41.4">
      <c r="A88" s="151"/>
      <c r="B88" s="151"/>
      <c r="C88" s="152"/>
      <c r="D88" s="38" t="s">
        <v>218</v>
      </c>
      <c r="E88" s="82">
        <f>0.79141207345*657.79</f>
        <v>520.58294779467542</v>
      </c>
      <c r="F88" s="83">
        <f>0.79141207345*1345.848</f>
        <v>1065.1203562285355</v>
      </c>
      <c r="G88" s="83">
        <v>79.281999999999996</v>
      </c>
      <c r="H88" s="83">
        <v>26.463000000000001</v>
      </c>
      <c r="I88" s="83">
        <v>8.8230000000000004</v>
      </c>
      <c r="J88" s="83">
        <v>61.872</v>
      </c>
      <c r="K88" s="83">
        <v>157.80699999999999</v>
      </c>
      <c r="L88" s="83">
        <v>48.781999999999996</v>
      </c>
      <c r="M88" s="96"/>
      <c r="N88" s="74"/>
      <c r="O88" s="29">
        <f t="shared" si="27"/>
        <v>1968.7323040232109</v>
      </c>
      <c r="P88" s="30">
        <f t="shared" si="28"/>
        <v>1968.7323040232109</v>
      </c>
      <c r="Q88" s="30">
        <f t="shared" si="29"/>
        <v>0</v>
      </c>
    </row>
    <row r="89" spans="1:17" ht="27.6">
      <c r="A89" s="151"/>
      <c r="B89" s="151"/>
      <c r="C89" s="152"/>
      <c r="D89" s="38" t="s">
        <v>104</v>
      </c>
      <c r="E89" s="82">
        <v>3.9</v>
      </c>
      <c r="F89" s="83">
        <v>6.5</v>
      </c>
      <c r="G89" s="83">
        <v>1.82</v>
      </c>
      <c r="H89" s="83">
        <v>1.3</v>
      </c>
      <c r="I89" s="83">
        <v>0.65</v>
      </c>
      <c r="J89" s="83">
        <v>1.82</v>
      </c>
      <c r="K89" s="83">
        <v>1.3</v>
      </c>
      <c r="L89" s="84"/>
      <c r="M89" s="83">
        <v>0.2</v>
      </c>
      <c r="N89" s="74"/>
      <c r="O89" s="29">
        <f t="shared" si="27"/>
        <v>17.490000000000002</v>
      </c>
      <c r="P89" s="30">
        <f t="shared" si="28"/>
        <v>17.489999999999998</v>
      </c>
      <c r="Q89" s="30">
        <f t="shared" si="29"/>
        <v>0</v>
      </c>
    </row>
    <row r="90" spans="1:17" ht="27.6">
      <c r="A90" s="151"/>
      <c r="B90" s="151"/>
      <c r="C90" s="152"/>
      <c r="D90" s="38" t="s">
        <v>105</v>
      </c>
      <c r="E90" s="82">
        <v>895.75</v>
      </c>
      <c r="F90" s="83">
        <f>24+752.27</f>
        <v>776.27</v>
      </c>
      <c r="G90" s="83">
        <v>65.650000000000006</v>
      </c>
      <c r="H90" s="83">
        <v>55.25</v>
      </c>
      <c r="I90" s="83">
        <v>6.5</v>
      </c>
      <c r="J90" s="83">
        <v>50.05</v>
      </c>
      <c r="K90" s="84"/>
      <c r="L90" s="79">
        <v>36</v>
      </c>
      <c r="M90" s="96"/>
      <c r="N90" s="74"/>
      <c r="O90" s="29">
        <f t="shared" si="27"/>
        <v>1885.47</v>
      </c>
      <c r="P90" s="30">
        <f t="shared" si="28"/>
        <v>1885.47</v>
      </c>
      <c r="Q90" s="30">
        <f t="shared" si="29"/>
        <v>0</v>
      </c>
    </row>
    <row r="91" spans="1:17" ht="82.8">
      <c r="A91" s="151"/>
      <c r="B91" s="151"/>
      <c r="C91" s="152"/>
      <c r="D91" s="38" t="s">
        <v>106</v>
      </c>
      <c r="E91" s="96">
        <f>39*0.1*12</f>
        <v>46.800000000000004</v>
      </c>
      <c r="F91" s="96">
        <f>(24+4+1+1)*0.1*12+9+9</f>
        <v>54</v>
      </c>
      <c r="G91" s="96">
        <f>3*0.1*12</f>
        <v>3.6000000000000005</v>
      </c>
      <c r="H91" s="96">
        <f t="shared" ref="H91:I91" si="30">1*0.1*12</f>
        <v>1.2000000000000002</v>
      </c>
      <c r="I91" s="96">
        <f t="shared" si="30"/>
        <v>1.2000000000000002</v>
      </c>
      <c r="J91" s="96">
        <f>4*0.1*12</f>
        <v>4.8000000000000007</v>
      </c>
      <c r="K91" s="75">
        <v>7.8</v>
      </c>
      <c r="L91" s="96"/>
      <c r="M91" s="96"/>
      <c r="N91" s="74"/>
      <c r="O91" s="29">
        <f t="shared" si="27"/>
        <v>119.4</v>
      </c>
      <c r="P91" s="30">
        <f t="shared" si="28"/>
        <v>119.4</v>
      </c>
      <c r="Q91" s="30">
        <f t="shared" si="29"/>
        <v>0</v>
      </c>
    </row>
    <row r="92" spans="1:17" ht="27.6">
      <c r="A92" s="151"/>
      <c r="B92" s="151"/>
      <c r="C92" s="152"/>
      <c r="D92" s="38" t="s">
        <v>107</v>
      </c>
      <c r="E92" s="82">
        <v>135.19999999999999</v>
      </c>
      <c r="F92" s="83">
        <v>129.68</v>
      </c>
      <c r="G92" s="83">
        <v>9.6199999999999992</v>
      </c>
      <c r="H92" s="83">
        <v>7.15</v>
      </c>
      <c r="I92" s="84"/>
      <c r="J92" s="83">
        <v>19.63</v>
      </c>
      <c r="K92" s="96"/>
      <c r="L92" s="96"/>
      <c r="M92" s="96"/>
      <c r="N92" s="74"/>
      <c r="O92" s="29">
        <f t="shared" si="27"/>
        <v>301.27999999999997</v>
      </c>
      <c r="P92" s="30">
        <f t="shared" si="28"/>
        <v>301.27999999999997</v>
      </c>
      <c r="Q92" s="30">
        <f t="shared" si="29"/>
        <v>0</v>
      </c>
    </row>
    <row r="93" spans="1:17" ht="13.8">
      <c r="A93" s="151"/>
      <c r="B93" s="151"/>
      <c r="C93" s="152"/>
      <c r="D93" s="38" t="s">
        <v>108</v>
      </c>
      <c r="E93" s="85">
        <v>42.51</v>
      </c>
      <c r="F93" s="81">
        <v>271.18</v>
      </c>
      <c r="G93" s="81">
        <v>20.67</v>
      </c>
      <c r="H93" s="81">
        <v>17.940000000000001</v>
      </c>
      <c r="I93" s="86"/>
      <c r="J93" s="81">
        <v>41.73</v>
      </c>
      <c r="K93" s="96"/>
      <c r="L93" s="96"/>
      <c r="M93" s="96"/>
      <c r="N93" s="74"/>
      <c r="O93" s="29">
        <f t="shared" si="27"/>
        <v>394.03000000000003</v>
      </c>
      <c r="P93" s="30">
        <f t="shared" si="28"/>
        <v>394.03</v>
      </c>
      <c r="Q93" s="30">
        <f t="shared" si="29"/>
        <v>0</v>
      </c>
    </row>
    <row r="94" spans="1:17" ht="14.4">
      <c r="A94" s="151"/>
      <c r="B94" s="151"/>
      <c r="C94" s="152"/>
      <c r="D94" s="38" t="s">
        <v>109</v>
      </c>
      <c r="E94" s="75"/>
      <c r="F94" s="87"/>
      <c r="G94" s="72"/>
      <c r="H94" s="73"/>
      <c r="I94" s="73"/>
      <c r="J94" s="73"/>
      <c r="K94" s="73"/>
      <c r="L94" s="75">
        <v>92.2</v>
      </c>
      <c r="M94" s="73"/>
      <c r="N94" s="74"/>
      <c r="O94" s="29">
        <f t="shared" si="27"/>
        <v>92.2</v>
      </c>
      <c r="P94" s="30">
        <f t="shared" si="28"/>
        <v>92.2</v>
      </c>
      <c r="Q94" s="30">
        <f t="shared" si="29"/>
        <v>0</v>
      </c>
    </row>
    <row r="95" spans="1:17" ht="27.6">
      <c r="A95" s="151"/>
      <c r="B95" s="151"/>
      <c r="C95" s="152"/>
      <c r="D95" s="38" t="s">
        <v>251</v>
      </c>
      <c r="E95" s="88"/>
      <c r="F95" s="89">
        <v>572</v>
      </c>
      <c r="G95" s="73"/>
      <c r="H95" s="73"/>
      <c r="I95" s="73"/>
      <c r="J95" s="75">
        <v>149.5</v>
      </c>
      <c r="K95" s="73"/>
      <c r="L95" s="73"/>
      <c r="M95" s="73"/>
      <c r="N95" s="74"/>
      <c r="O95" s="29">
        <f t="shared" si="27"/>
        <v>721.5</v>
      </c>
      <c r="P95" s="30">
        <f t="shared" si="28"/>
        <v>721.5</v>
      </c>
      <c r="Q95" s="30">
        <f t="shared" si="29"/>
        <v>0</v>
      </c>
    </row>
    <row r="96" spans="1:17" ht="55.2">
      <c r="A96" s="151"/>
      <c r="B96" s="151"/>
      <c r="C96" s="152"/>
      <c r="D96" s="38" t="s">
        <v>111</v>
      </c>
      <c r="E96" s="82"/>
      <c r="F96" s="83">
        <f>3500-500-500-250</f>
        <v>2250</v>
      </c>
      <c r="G96" s="83">
        <v>200</v>
      </c>
      <c r="H96" s="83">
        <v>200</v>
      </c>
      <c r="I96" s="83"/>
      <c r="J96" s="83">
        <v>300</v>
      </c>
      <c r="K96" s="73"/>
      <c r="L96" s="73"/>
      <c r="M96" s="73"/>
      <c r="N96" s="74"/>
      <c r="O96" s="29">
        <f t="shared" si="27"/>
        <v>2950</v>
      </c>
      <c r="P96" s="30">
        <f t="shared" si="28"/>
        <v>2950</v>
      </c>
      <c r="Q96" s="30">
        <f t="shared" si="29"/>
        <v>0</v>
      </c>
    </row>
    <row r="97" spans="1:17" ht="27.6">
      <c r="A97" s="151"/>
      <c r="B97" s="151"/>
      <c r="C97" s="152"/>
      <c r="D97" s="38" t="s">
        <v>112</v>
      </c>
      <c r="E97" s="75"/>
      <c r="F97" s="75">
        <v>400</v>
      </c>
      <c r="G97" s="75">
        <v>100</v>
      </c>
      <c r="H97" s="75">
        <v>70</v>
      </c>
      <c r="I97" s="73"/>
      <c r="J97" s="73"/>
      <c r="K97" s="73"/>
      <c r="L97" s="73"/>
      <c r="M97" s="73"/>
      <c r="N97" s="74"/>
      <c r="O97" s="29">
        <f t="shared" si="27"/>
        <v>570</v>
      </c>
      <c r="P97" s="30">
        <f t="shared" si="28"/>
        <v>570</v>
      </c>
      <c r="Q97" s="30">
        <f t="shared" si="29"/>
        <v>0</v>
      </c>
    </row>
    <row r="98" spans="1:17" ht="41.4">
      <c r="A98" s="151"/>
      <c r="B98" s="151"/>
      <c r="C98" s="152"/>
      <c r="D98" s="38" t="s">
        <v>113</v>
      </c>
      <c r="E98" s="82"/>
      <c r="F98" s="83">
        <f>5500-1500-1000-500-480</f>
        <v>2020</v>
      </c>
      <c r="G98" s="83">
        <v>300</v>
      </c>
      <c r="H98" s="83">
        <v>100</v>
      </c>
      <c r="I98" s="83">
        <v>300</v>
      </c>
      <c r="J98" s="83">
        <v>0</v>
      </c>
      <c r="K98" s="73"/>
      <c r="L98" s="73"/>
      <c r="M98" s="73"/>
      <c r="N98" s="74"/>
      <c r="O98" s="29">
        <f t="shared" si="27"/>
        <v>2720</v>
      </c>
      <c r="P98" s="30">
        <f t="shared" si="28"/>
        <v>2720</v>
      </c>
      <c r="Q98" s="30">
        <f t="shared" si="29"/>
        <v>0</v>
      </c>
    </row>
    <row r="99" spans="1:17" ht="13.8">
      <c r="A99" s="151"/>
      <c r="B99" s="151"/>
      <c r="C99" s="152"/>
      <c r="D99" s="38" t="s">
        <v>114</v>
      </c>
      <c r="E99" s="82"/>
      <c r="F99" s="83">
        <f>3000-1500</f>
        <v>1500</v>
      </c>
      <c r="G99" s="83">
        <v>0</v>
      </c>
      <c r="H99" s="83">
        <v>0</v>
      </c>
      <c r="I99" s="83">
        <v>0</v>
      </c>
      <c r="J99" s="83">
        <v>0</v>
      </c>
      <c r="K99" s="73"/>
      <c r="L99" s="73"/>
      <c r="M99" s="73"/>
      <c r="N99" s="74"/>
      <c r="O99" s="29">
        <f t="shared" si="27"/>
        <v>1500</v>
      </c>
      <c r="P99" s="30">
        <f t="shared" si="28"/>
        <v>1500</v>
      </c>
      <c r="Q99" s="30">
        <f t="shared" si="29"/>
        <v>0</v>
      </c>
    </row>
    <row r="100" spans="1:17" ht="13.8">
      <c r="A100" s="151"/>
      <c r="B100" s="151"/>
      <c r="C100" s="152"/>
      <c r="D100" s="38" t="s">
        <v>115</v>
      </c>
      <c r="E100" s="82"/>
      <c r="F100" s="83">
        <f>5000-2000-1000</f>
        <v>2000</v>
      </c>
      <c r="G100" s="83">
        <v>800</v>
      </c>
      <c r="H100" s="83">
        <v>500</v>
      </c>
      <c r="I100" s="83">
        <v>0</v>
      </c>
      <c r="J100" s="83">
        <v>0</v>
      </c>
      <c r="K100" s="73"/>
      <c r="L100" s="73"/>
      <c r="M100" s="73"/>
      <c r="N100" s="74"/>
      <c r="O100" s="29">
        <f t="shared" si="27"/>
        <v>3300</v>
      </c>
      <c r="P100" s="30">
        <f t="shared" si="28"/>
        <v>3300</v>
      </c>
      <c r="Q100" s="30">
        <f t="shared" si="29"/>
        <v>0</v>
      </c>
    </row>
    <row r="101" spans="1:17" ht="69">
      <c r="A101" s="151"/>
      <c r="B101" s="151"/>
      <c r="C101" s="152"/>
      <c r="D101" s="38" t="s">
        <v>219</v>
      </c>
      <c r="E101" s="82"/>
      <c r="F101" s="83">
        <f>3000-1000</f>
        <v>2000</v>
      </c>
      <c r="G101" s="83"/>
      <c r="H101" s="83"/>
      <c r="I101" s="83"/>
      <c r="J101" s="83">
        <f>2000-500</f>
        <v>1500</v>
      </c>
      <c r="K101" s="73"/>
      <c r="L101" s="73"/>
      <c r="M101" s="73"/>
      <c r="N101" s="74"/>
      <c r="O101" s="29">
        <f t="shared" si="27"/>
        <v>3500</v>
      </c>
      <c r="P101" s="30">
        <f t="shared" si="28"/>
        <v>3500</v>
      </c>
      <c r="Q101" s="30">
        <f t="shared" si="29"/>
        <v>0</v>
      </c>
    </row>
    <row r="102" spans="1:17" ht="27.6">
      <c r="A102" s="151"/>
      <c r="B102" s="151"/>
      <c r="C102" s="152"/>
      <c r="D102" s="38" t="s">
        <v>117</v>
      </c>
      <c r="E102" s="75"/>
      <c r="F102" s="75">
        <f>2000-500</f>
        <v>1500</v>
      </c>
      <c r="G102" s="73"/>
      <c r="H102" s="73"/>
      <c r="I102" s="73"/>
      <c r="J102" s="73"/>
      <c r="K102" s="73"/>
      <c r="L102" s="73"/>
      <c r="M102" s="73"/>
      <c r="N102" s="74"/>
      <c r="O102" s="29">
        <f t="shared" si="27"/>
        <v>1500</v>
      </c>
      <c r="P102" s="30">
        <f t="shared" si="28"/>
        <v>1500</v>
      </c>
      <c r="Q102" s="30">
        <f t="shared" si="29"/>
        <v>0</v>
      </c>
    </row>
    <row r="103" spans="1:17" ht="13.8">
      <c r="A103" s="151"/>
      <c r="B103" s="151"/>
      <c r="C103" s="152"/>
      <c r="D103" s="38" t="s">
        <v>118</v>
      </c>
      <c r="E103" s="75"/>
      <c r="F103" s="75">
        <f>4000-500-550-500-500</f>
        <v>1950</v>
      </c>
      <c r="G103" s="75">
        <v>300</v>
      </c>
      <c r="H103" s="75">
        <v>300</v>
      </c>
      <c r="I103" s="73"/>
      <c r="J103" s="73"/>
      <c r="K103" s="73"/>
      <c r="L103" s="73"/>
      <c r="M103" s="73"/>
      <c r="N103" s="74"/>
      <c r="O103" s="29">
        <f t="shared" si="27"/>
        <v>2550</v>
      </c>
      <c r="P103" s="30">
        <f t="shared" si="28"/>
        <v>2550</v>
      </c>
      <c r="Q103" s="30">
        <f t="shared" si="29"/>
        <v>0</v>
      </c>
    </row>
    <row r="104" spans="1:17" ht="27.6">
      <c r="A104" s="151"/>
      <c r="B104" s="151"/>
      <c r="C104" s="152"/>
      <c r="D104" s="38" t="s">
        <v>119</v>
      </c>
      <c r="E104" s="79"/>
      <c r="F104" s="75">
        <f>5400-1000-500</f>
        <v>3900</v>
      </c>
      <c r="G104" s="75">
        <v>500</v>
      </c>
      <c r="H104" s="75">
        <v>300</v>
      </c>
      <c r="I104" s="73"/>
      <c r="J104" s="75">
        <v>300</v>
      </c>
      <c r="K104" s="73"/>
      <c r="L104" s="73"/>
      <c r="M104" s="73"/>
      <c r="N104" s="74"/>
      <c r="O104" s="29">
        <f t="shared" si="27"/>
        <v>5000</v>
      </c>
      <c r="P104" s="30">
        <f t="shared" si="28"/>
        <v>5000</v>
      </c>
      <c r="Q104" s="30">
        <f t="shared" si="29"/>
        <v>0</v>
      </c>
    </row>
    <row r="105" spans="1:17" ht="27.6">
      <c r="A105" s="151"/>
      <c r="B105" s="151"/>
      <c r="C105" s="152"/>
      <c r="D105" s="38" t="s">
        <v>120</v>
      </c>
      <c r="E105" s="79"/>
      <c r="F105" s="75">
        <f>1500-500-500+1971.383</f>
        <v>2471.3829999999998</v>
      </c>
      <c r="G105" s="73"/>
      <c r="H105" s="73"/>
      <c r="I105" s="73"/>
      <c r="J105" s="73"/>
      <c r="K105" s="73"/>
      <c r="L105" s="73"/>
      <c r="M105" s="73"/>
      <c r="N105" s="74"/>
      <c r="O105" s="29">
        <f t="shared" si="27"/>
        <v>2471.3829999999998</v>
      </c>
      <c r="P105" s="30">
        <f t="shared" si="28"/>
        <v>2471.3829999999998</v>
      </c>
      <c r="Q105" s="30">
        <f t="shared" si="29"/>
        <v>0</v>
      </c>
    </row>
    <row r="106" spans="1:17" ht="41.4">
      <c r="A106" s="151"/>
      <c r="B106" s="151"/>
      <c r="C106" s="152"/>
      <c r="D106" s="39" t="s">
        <v>220</v>
      </c>
      <c r="E106" s="75">
        <f>2090/2+300</f>
        <v>1345</v>
      </c>
      <c r="F106" s="75">
        <f>2800-500-300</f>
        <v>2000</v>
      </c>
      <c r="G106" s="75">
        <v>260</v>
      </c>
      <c r="H106" s="75">
        <v>86</v>
      </c>
      <c r="I106" s="73"/>
      <c r="J106" s="75">
        <v>186</v>
      </c>
      <c r="K106" s="73"/>
      <c r="L106" s="73"/>
      <c r="M106" s="73"/>
      <c r="N106" s="74"/>
      <c r="O106" s="29">
        <f t="shared" si="27"/>
        <v>3877</v>
      </c>
      <c r="P106" s="30">
        <f t="shared" si="28"/>
        <v>3877</v>
      </c>
      <c r="Q106" s="30">
        <f t="shared" si="29"/>
        <v>0</v>
      </c>
    </row>
    <row r="107" spans="1:17" ht="13.8" outlineLevel="1">
      <c r="A107" s="151"/>
      <c r="B107" s="151"/>
      <c r="C107" s="152"/>
      <c r="D107" s="39" t="s">
        <v>122</v>
      </c>
      <c r="E107" s="73"/>
      <c r="F107" s="73"/>
      <c r="G107" s="75"/>
      <c r="H107" s="75"/>
      <c r="I107" s="73"/>
      <c r="J107" s="75"/>
      <c r="K107" s="73"/>
      <c r="L107" s="73"/>
      <c r="M107" s="73"/>
      <c r="N107" s="74"/>
      <c r="O107" s="29">
        <f t="shared" si="27"/>
        <v>0</v>
      </c>
      <c r="P107" s="30">
        <f t="shared" si="28"/>
        <v>0</v>
      </c>
      <c r="Q107" s="30">
        <f t="shared" si="29"/>
        <v>0</v>
      </c>
    </row>
    <row r="108" spans="1:17" ht="41.4">
      <c r="A108" s="151"/>
      <c r="B108" s="151"/>
      <c r="C108" s="152"/>
      <c r="D108" s="39" t="s">
        <v>123</v>
      </c>
      <c r="E108" s="73"/>
      <c r="F108" s="73">
        <f>10</f>
        <v>10</v>
      </c>
      <c r="G108" s="73"/>
      <c r="H108" s="73"/>
      <c r="I108" s="73"/>
      <c r="J108" s="73"/>
      <c r="K108" s="73"/>
      <c r="L108" s="96"/>
      <c r="M108" s="96"/>
      <c r="N108" s="74"/>
      <c r="O108" s="29">
        <f t="shared" si="27"/>
        <v>10</v>
      </c>
      <c r="P108" s="30">
        <f t="shared" si="28"/>
        <v>10</v>
      </c>
      <c r="Q108" s="30">
        <f t="shared" si="29"/>
        <v>0</v>
      </c>
    </row>
    <row r="109" spans="1:17" ht="27.6">
      <c r="A109" s="151"/>
      <c r="B109" s="151"/>
      <c r="C109" s="152"/>
      <c r="D109" s="156" t="s">
        <v>124</v>
      </c>
      <c r="E109" s="75">
        <v>1000</v>
      </c>
      <c r="F109" s="75">
        <v>1450</v>
      </c>
      <c r="G109" s="75">
        <v>40</v>
      </c>
      <c r="H109" s="75">
        <v>30</v>
      </c>
      <c r="I109" s="73"/>
      <c r="J109" s="75">
        <v>30</v>
      </c>
      <c r="K109" s="73"/>
      <c r="L109" s="73"/>
      <c r="M109" s="73"/>
      <c r="N109" s="74"/>
      <c r="O109" s="29">
        <f t="shared" si="27"/>
        <v>2550</v>
      </c>
      <c r="P109" s="30">
        <f t="shared" si="28"/>
        <v>2550</v>
      </c>
      <c r="Q109" s="30">
        <f t="shared" si="29"/>
        <v>0</v>
      </c>
    </row>
    <row r="110" spans="1:17" ht="27.6">
      <c r="A110" s="151"/>
      <c r="B110" s="151"/>
      <c r="C110" s="152"/>
      <c r="D110" s="156" t="s">
        <v>125</v>
      </c>
      <c r="E110" s="75">
        <v>262</v>
      </c>
      <c r="F110" s="75">
        <v>211.3</v>
      </c>
      <c r="G110" s="75">
        <v>37.9</v>
      </c>
      <c r="H110" s="73"/>
      <c r="I110" s="73"/>
      <c r="J110" s="73"/>
      <c r="K110" s="73"/>
      <c r="L110" s="73"/>
      <c r="M110" s="73"/>
      <c r="N110" s="74"/>
      <c r="O110" s="29">
        <f t="shared" si="27"/>
        <v>511.2</v>
      </c>
      <c r="P110" s="30">
        <f t="shared" si="28"/>
        <v>511.20000000000005</v>
      </c>
      <c r="Q110" s="30">
        <f t="shared" si="29"/>
        <v>0</v>
      </c>
    </row>
    <row r="111" spans="1:17" ht="27.6">
      <c r="A111" s="151"/>
      <c r="B111" s="151"/>
      <c r="C111" s="152"/>
      <c r="D111" s="156" t="s">
        <v>126</v>
      </c>
      <c r="E111" s="75">
        <v>760</v>
      </c>
      <c r="F111" s="75">
        <v>1300</v>
      </c>
      <c r="G111" s="75">
        <v>41.6</v>
      </c>
      <c r="H111" s="75">
        <v>20.8</v>
      </c>
      <c r="I111" s="73"/>
      <c r="J111" s="75">
        <v>88.4</v>
      </c>
      <c r="K111" s="73"/>
      <c r="L111" s="73"/>
      <c r="M111" s="73"/>
      <c r="N111" s="74"/>
      <c r="O111" s="29">
        <f t="shared" si="27"/>
        <v>2210.8000000000002</v>
      </c>
      <c r="P111" s="30">
        <f t="shared" si="28"/>
        <v>2210.8000000000002</v>
      </c>
      <c r="Q111" s="30">
        <f t="shared" si="29"/>
        <v>0</v>
      </c>
    </row>
    <row r="112" spans="1:17" ht="55.2">
      <c r="A112" s="151"/>
      <c r="B112" s="151"/>
      <c r="C112" s="152"/>
      <c r="D112" s="156" t="s">
        <v>127</v>
      </c>
      <c r="E112" s="75">
        <f>1300-135</f>
        <v>1165</v>
      </c>
      <c r="F112" s="75">
        <v>1982.8</v>
      </c>
      <c r="G112" s="75">
        <v>77.2</v>
      </c>
      <c r="H112" s="75">
        <v>39</v>
      </c>
      <c r="I112" s="73"/>
      <c r="J112" s="75">
        <v>114.4</v>
      </c>
      <c r="K112" s="73"/>
      <c r="L112" s="73"/>
      <c r="M112" s="73"/>
      <c r="N112" s="74"/>
      <c r="O112" s="29">
        <f t="shared" si="27"/>
        <v>3378.4</v>
      </c>
      <c r="P112" s="30">
        <f t="shared" si="28"/>
        <v>3378.4</v>
      </c>
      <c r="Q112" s="30">
        <f t="shared" si="29"/>
        <v>0</v>
      </c>
    </row>
    <row r="113" spans="1:17" ht="27.6">
      <c r="A113" s="151"/>
      <c r="B113" s="151"/>
      <c r="C113" s="152"/>
      <c r="D113" s="39" t="s">
        <v>128</v>
      </c>
      <c r="E113" s="75">
        <f>1700-96.749</f>
        <v>1603.251</v>
      </c>
      <c r="F113" s="75">
        <v>1100</v>
      </c>
      <c r="G113" s="75">
        <v>100</v>
      </c>
      <c r="H113" s="75">
        <v>80</v>
      </c>
      <c r="I113" s="73"/>
      <c r="J113" s="75">
        <v>20</v>
      </c>
      <c r="K113" s="73"/>
      <c r="L113" s="73"/>
      <c r="M113" s="73"/>
      <c r="N113" s="74"/>
      <c r="O113" s="29">
        <f t="shared" si="27"/>
        <v>2903.2510000000002</v>
      </c>
      <c r="P113" s="30">
        <f t="shared" si="28"/>
        <v>2903.2510000000002</v>
      </c>
      <c r="Q113" s="30">
        <f t="shared" si="29"/>
        <v>0</v>
      </c>
    </row>
    <row r="114" spans="1:17" ht="27.6">
      <c r="A114" s="151"/>
      <c r="B114" s="151"/>
      <c r="C114" s="152"/>
      <c r="D114" s="156" t="s">
        <v>129</v>
      </c>
      <c r="E114" s="75">
        <v>780</v>
      </c>
      <c r="F114" s="75">
        <v>936</v>
      </c>
      <c r="G114" s="75">
        <v>65</v>
      </c>
      <c r="H114" s="75">
        <v>32.5</v>
      </c>
      <c r="I114" s="73"/>
      <c r="J114" s="75">
        <v>52</v>
      </c>
      <c r="K114" s="73"/>
      <c r="L114" s="73"/>
      <c r="M114" s="73"/>
      <c r="N114" s="74"/>
      <c r="O114" s="29">
        <f t="shared" si="27"/>
        <v>1865.5</v>
      </c>
      <c r="P114" s="30">
        <f t="shared" si="28"/>
        <v>1865.5</v>
      </c>
      <c r="Q114" s="30">
        <f t="shared" si="29"/>
        <v>0</v>
      </c>
    </row>
    <row r="115" spans="1:17" ht="27.6" outlineLevel="1">
      <c r="A115" s="151"/>
      <c r="B115" s="151"/>
      <c r="C115" s="152"/>
      <c r="D115" s="36" t="s">
        <v>130</v>
      </c>
      <c r="E115" s="96"/>
      <c r="F115" s="96"/>
      <c r="G115" s="96"/>
      <c r="H115" s="96"/>
      <c r="I115" s="96"/>
      <c r="J115" s="96"/>
      <c r="K115" s="96"/>
      <c r="L115" s="96"/>
      <c r="M115" s="96"/>
      <c r="N115" s="74"/>
      <c r="O115" s="29">
        <f t="shared" si="27"/>
        <v>0</v>
      </c>
      <c r="P115" s="30">
        <f t="shared" si="28"/>
        <v>0</v>
      </c>
      <c r="Q115" s="30">
        <f t="shared" si="29"/>
        <v>0</v>
      </c>
    </row>
    <row r="116" spans="1:17" ht="27.6">
      <c r="A116" s="151"/>
      <c r="B116" s="151"/>
      <c r="C116" s="152"/>
      <c r="D116" s="36" t="s">
        <v>131</v>
      </c>
      <c r="E116" s="90"/>
      <c r="F116" s="90">
        <f>2578.6-1000-250</f>
        <v>1328.6</v>
      </c>
      <c r="G116" s="90">
        <v>232.7</v>
      </c>
      <c r="H116" s="90">
        <v>156.4</v>
      </c>
      <c r="I116" s="157"/>
      <c r="J116" s="157"/>
      <c r="K116" s="157"/>
      <c r="L116" s="96"/>
      <c r="M116" s="96"/>
      <c r="N116" s="74"/>
      <c r="O116" s="29">
        <f t="shared" si="27"/>
        <v>1717.7</v>
      </c>
      <c r="P116" s="30">
        <f t="shared" si="28"/>
        <v>1717.6999999999998</v>
      </c>
      <c r="Q116" s="30">
        <f t="shared" si="29"/>
        <v>0</v>
      </c>
    </row>
    <row r="117" spans="1:17" ht="41.4" outlineLevel="1">
      <c r="A117" s="151"/>
      <c r="B117" s="151"/>
      <c r="C117" s="152"/>
      <c r="D117" s="38" t="s">
        <v>132</v>
      </c>
      <c r="E117" s="79"/>
      <c r="F117" s="75"/>
      <c r="G117" s="96"/>
      <c r="H117" s="96"/>
      <c r="I117" s="96"/>
      <c r="J117" s="96"/>
      <c r="K117" s="96"/>
      <c r="L117" s="96"/>
      <c r="M117" s="96"/>
      <c r="N117" s="74"/>
      <c r="O117" s="29">
        <f t="shared" si="27"/>
        <v>0</v>
      </c>
      <c r="P117" s="30">
        <f t="shared" si="28"/>
        <v>0</v>
      </c>
      <c r="Q117" s="30">
        <f t="shared" si="29"/>
        <v>0</v>
      </c>
    </row>
    <row r="118" spans="1:17" ht="55.2">
      <c r="A118" s="151"/>
      <c r="B118" s="151"/>
      <c r="C118" s="152"/>
      <c r="D118" s="156" t="s">
        <v>133</v>
      </c>
      <c r="E118" s="90">
        <v>42</v>
      </c>
      <c r="F118" s="90">
        <v>42</v>
      </c>
      <c r="G118" s="91"/>
      <c r="H118" s="91"/>
      <c r="I118" s="91"/>
      <c r="J118" s="91"/>
      <c r="K118" s="91"/>
      <c r="L118" s="73"/>
      <c r="M118" s="73"/>
      <c r="N118" s="74"/>
      <c r="O118" s="29">
        <f t="shared" si="27"/>
        <v>84</v>
      </c>
      <c r="P118" s="30">
        <f t="shared" si="28"/>
        <v>84</v>
      </c>
      <c r="Q118" s="30">
        <f t="shared" si="29"/>
        <v>0</v>
      </c>
    </row>
    <row r="119" spans="1:17" ht="55.2" outlineLevel="1">
      <c r="A119" s="151"/>
      <c r="B119" s="151"/>
      <c r="C119" s="152"/>
      <c r="D119" s="38" t="s">
        <v>134</v>
      </c>
      <c r="E119" s="96"/>
      <c r="F119" s="96"/>
      <c r="G119" s="96"/>
      <c r="H119" s="96"/>
      <c r="I119" s="96"/>
      <c r="J119" s="96"/>
      <c r="K119" s="96"/>
      <c r="L119" s="96"/>
      <c r="M119" s="96"/>
      <c r="N119" s="74"/>
      <c r="O119" s="29">
        <f t="shared" si="27"/>
        <v>0</v>
      </c>
      <c r="P119" s="30">
        <f t="shared" si="28"/>
        <v>0</v>
      </c>
      <c r="Q119" s="30">
        <f t="shared" si="29"/>
        <v>0</v>
      </c>
    </row>
    <row r="120" spans="1:17" ht="27.6">
      <c r="A120" s="151"/>
      <c r="B120" s="151"/>
      <c r="C120" s="152"/>
      <c r="D120" s="38" t="s">
        <v>135</v>
      </c>
      <c r="E120" s="79">
        <v>5.7880000000000003</v>
      </c>
      <c r="F120" s="79">
        <v>10.537000000000001</v>
      </c>
      <c r="G120" s="96"/>
      <c r="H120" s="96"/>
      <c r="I120" s="96"/>
      <c r="J120" s="96"/>
      <c r="K120" s="96"/>
      <c r="L120" s="96"/>
      <c r="M120" s="96"/>
      <c r="N120" s="74"/>
      <c r="O120" s="29">
        <f t="shared" si="27"/>
        <v>16.325000000000003</v>
      </c>
      <c r="P120" s="30">
        <f t="shared" si="28"/>
        <v>16.325000000000003</v>
      </c>
      <c r="Q120" s="30">
        <f t="shared" si="29"/>
        <v>0</v>
      </c>
    </row>
    <row r="121" spans="1:17" ht="41.4">
      <c r="A121" s="151"/>
      <c r="B121" s="151"/>
      <c r="C121" s="152"/>
      <c r="D121" s="156" t="s">
        <v>136</v>
      </c>
      <c r="E121" s="75">
        <v>424</v>
      </c>
      <c r="F121" s="75">
        <v>732.6</v>
      </c>
      <c r="G121" s="75">
        <v>120.8</v>
      </c>
      <c r="H121" s="75">
        <v>30.2</v>
      </c>
      <c r="I121" s="73"/>
      <c r="J121" s="75">
        <v>120.8</v>
      </c>
      <c r="K121" s="73"/>
      <c r="L121" s="73"/>
      <c r="M121" s="73"/>
      <c r="N121" s="74"/>
      <c r="O121" s="29">
        <f t="shared" si="27"/>
        <v>1428.3999999999999</v>
      </c>
      <c r="P121" s="30">
        <f t="shared" si="28"/>
        <v>1428.4</v>
      </c>
      <c r="Q121" s="30">
        <f t="shared" si="29"/>
        <v>0</v>
      </c>
    </row>
    <row r="122" spans="1:17" ht="69">
      <c r="A122" s="151"/>
      <c r="B122" s="151"/>
      <c r="C122" s="152"/>
      <c r="D122" s="156" t="s">
        <v>137</v>
      </c>
      <c r="E122" s="75">
        <v>384.4</v>
      </c>
      <c r="F122" s="75">
        <v>327.60000000000002</v>
      </c>
      <c r="G122" s="75">
        <v>20.8</v>
      </c>
      <c r="H122" s="75">
        <v>10.4</v>
      </c>
      <c r="I122" s="73"/>
      <c r="J122" s="75">
        <v>36.4</v>
      </c>
      <c r="K122" s="73"/>
      <c r="L122" s="73"/>
      <c r="M122" s="73"/>
      <c r="N122" s="74"/>
      <c r="O122" s="29">
        <f t="shared" si="27"/>
        <v>779.59999999999991</v>
      </c>
      <c r="P122" s="30">
        <f t="shared" si="28"/>
        <v>779.6</v>
      </c>
      <c r="Q122" s="30">
        <f t="shared" si="29"/>
        <v>0</v>
      </c>
    </row>
    <row r="123" spans="1:17" ht="27.6">
      <c r="A123" s="151"/>
      <c r="B123" s="151"/>
      <c r="C123" s="152"/>
      <c r="D123" s="156" t="s">
        <v>138</v>
      </c>
      <c r="E123" s="75">
        <v>737.4</v>
      </c>
      <c r="F123" s="75">
        <v>841.1</v>
      </c>
      <c r="G123" s="75">
        <v>65</v>
      </c>
      <c r="H123" s="75">
        <v>45.5</v>
      </c>
      <c r="I123" s="73"/>
      <c r="J123" s="75">
        <v>109.2</v>
      </c>
      <c r="K123" s="73"/>
      <c r="L123" s="73"/>
      <c r="M123" s="73"/>
      <c r="N123" s="74"/>
      <c r="O123" s="29">
        <f t="shared" si="27"/>
        <v>1798.2</v>
      </c>
      <c r="P123" s="30">
        <f t="shared" si="28"/>
        <v>1798.1999999999998</v>
      </c>
      <c r="Q123" s="30">
        <f t="shared" si="29"/>
        <v>0</v>
      </c>
    </row>
    <row r="124" spans="1:17" ht="27.6" outlineLevel="1">
      <c r="A124" s="151"/>
      <c r="B124" s="151"/>
      <c r="C124" s="152"/>
      <c r="D124" s="38" t="s">
        <v>139</v>
      </c>
      <c r="E124" s="91"/>
      <c r="F124" s="157"/>
      <c r="G124" s="157"/>
      <c r="H124" s="96"/>
      <c r="I124" s="96"/>
      <c r="J124" s="157"/>
      <c r="K124" s="96"/>
      <c r="L124" s="96"/>
      <c r="M124" s="96"/>
      <c r="N124" s="74"/>
      <c r="O124" s="29">
        <f t="shared" si="27"/>
        <v>0</v>
      </c>
      <c r="P124" s="30">
        <f t="shared" si="28"/>
        <v>0</v>
      </c>
      <c r="Q124" s="30">
        <f t="shared" si="29"/>
        <v>0</v>
      </c>
    </row>
    <row r="125" spans="1:17" ht="41.4">
      <c r="A125" s="151"/>
      <c r="B125" s="151"/>
      <c r="C125" s="152"/>
      <c r="D125" s="156" t="s">
        <v>140</v>
      </c>
      <c r="E125" s="75">
        <v>170</v>
      </c>
      <c r="F125" s="75">
        <v>102</v>
      </c>
      <c r="G125" s="75">
        <v>17</v>
      </c>
      <c r="H125" s="73"/>
      <c r="I125" s="73"/>
      <c r="J125" s="75">
        <v>17</v>
      </c>
      <c r="K125" s="73"/>
      <c r="L125" s="73"/>
      <c r="M125" s="73"/>
      <c r="N125" s="74"/>
      <c r="O125" s="29">
        <f t="shared" si="27"/>
        <v>306</v>
      </c>
      <c r="P125" s="30">
        <f t="shared" si="28"/>
        <v>306</v>
      </c>
      <c r="Q125" s="30">
        <f t="shared" si="29"/>
        <v>0</v>
      </c>
    </row>
    <row r="126" spans="1:17" ht="13.8">
      <c r="A126" s="151"/>
      <c r="B126" s="151"/>
      <c r="C126" s="152"/>
      <c r="D126" s="39" t="s">
        <v>141</v>
      </c>
      <c r="E126" s="88">
        <f>593/2</f>
        <v>296.5</v>
      </c>
      <c r="F126" s="88">
        <f>679-50</f>
        <v>629</v>
      </c>
      <c r="G126" s="75">
        <v>58</v>
      </c>
      <c r="H126" s="75">
        <v>23</v>
      </c>
      <c r="I126" s="73"/>
      <c r="J126" s="75">
        <f>96-10</f>
        <v>86</v>
      </c>
      <c r="K126" s="73"/>
      <c r="L126" s="73"/>
      <c r="M126" s="73"/>
      <c r="N126" s="74"/>
      <c r="O126" s="29">
        <f t="shared" si="27"/>
        <v>1092.5</v>
      </c>
      <c r="P126" s="30">
        <f t="shared" si="28"/>
        <v>1092.5</v>
      </c>
      <c r="Q126" s="30">
        <f t="shared" si="29"/>
        <v>0</v>
      </c>
    </row>
    <row r="127" spans="1:17" ht="13.8">
      <c r="A127" s="151"/>
      <c r="B127" s="151"/>
      <c r="C127" s="152"/>
      <c r="D127" s="38" t="s">
        <v>142</v>
      </c>
      <c r="E127" s="92">
        <f>583/2+15</f>
        <v>306.5</v>
      </c>
      <c r="F127" s="92">
        <f>710-50+15</f>
        <v>675</v>
      </c>
      <c r="G127" s="92">
        <f>76+2.5</f>
        <v>78.5</v>
      </c>
      <c r="H127" s="92">
        <f>27+2.5</f>
        <v>29.5</v>
      </c>
      <c r="I127" s="158"/>
      <c r="J127" s="92">
        <f>113-20+2.5</f>
        <v>95.5</v>
      </c>
      <c r="K127" s="93"/>
      <c r="L127" s="73"/>
      <c r="M127" s="96"/>
      <c r="N127" s="74"/>
      <c r="O127" s="29">
        <f t="shared" si="27"/>
        <v>1185</v>
      </c>
      <c r="P127" s="30">
        <f t="shared" si="28"/>
        <v>1185</v>
      </c>
      <c r="Q127" s="30">
        <f t="shared" si="29"/>
        <v>0</v>
      </c>
    </row>
    <row r="128" spans="1:17" ht="13.8">
      <c r="A128" s="151"/>
      <c r="B128" s="151"/>
      <c r="C128" s="152"/>
      <c r="D128" s="38" t="s">
        <v>143</v>
      </c>
      <c r="E128" s="88">
        <f>336.7/2</f>
        <v>168.35</v>
      </c>
      <c r="F128" s="88">
        <f>279.5-41.9+0.4</f>
        <v>238</v>
      </c>
      <c r="G128" s="75">
        <v>30</v>
      </c>
      <c r="H128" s="75">
        <v>32.5</v>
      </c>
      <c r="I128" s="73"/>
      <c r="J128" s="75">
        <v>19.5</v>
      </c>
      <c r="K128" s="94">
        <f>15+10</f>
        <v>25</v>
      </c>
      <c r="L128" s="73"/>
      <c r="M128" s="96"/>
      <c r="N128" s="74"/>
      <c r="O128" s="29">
        <f t="shared" si="27"/>
        <v>513.35</v>
      </c>
      <c r="P128" s="30">
        <f t="shared" si="28"/>
        <v>513.35</v>
      </c>
      <c r="Q128" s="30">
        <f t="shared" si="29"/>
        <v>0</v>
      </c>
    </row>
    <row r="129" spans="1:17" ht="13.8" outlineLevel="1">
      <c r="A129" s="151"/>
      <c r="B129" s="151"/>
      <c r="C129" s="152"/>
      <c r="D129" s="38" t="s">
        <v>144</v>
      </c>
      <c r="E129" s="96"/>
      <c r="F129" s="93"/>
      <c r="G129" s="73"/>
      <c r="H129" s="73"/>
      <c r="I129" s="73"/>
      <c r="J129" s="73"/>
      <c r="K129" s="73"/>
      <c r="L129" s="73"/>
      <c r="M129" s="96"/>
      <c r="N129" s="74"/>
      <c r="O129" s="29">
        <f t="shared" si="27"/>
        <v>0</v>
      </c>
      <c r="P129" s="30">
        <f t="shared" si="28"/>
        <v>0</v>
      </c>
      <c r="Q129" s="30">
        <f t="shared" si="29"/>
        <v>0</v>
      </c>
    </row>
    <row r="130" spans="1:17" ht="27.6" outlineLevel="1">
      <c r="A130" s="151"/>
      <c r="B130" s="151"/>
      <c r="C130" s="152"/>
      <c r="D130" s="38" t="s">
        <v>145</v>
      </c>
      <c r="E130" s="96"/>
      <c r="F130" s="96"/>
      <c r="G130" s="96"/>
      <c r="H130" s="96"/>
      <c r="I130" s="96"/>
      <c r="J130" s="96"/>
      <c r="K130" s="96"/>
      <c r="L130" s="96"/>
      <c r="M130" s="96"/>
      <c r="N130" s="74"/>
      <c r="O130" s="29">
        <f t="shared" si="27"/>
        <v>0</v>
      </c>
      <c r="P130" s="30">
        <f t="shared" si="28"/>
        <v>0</v>
      </c>
      <c r="Q130" s="30">
        <f t="shared" si="29"/>
        <v>0</v>
      </c>
    </row>
    <row r="131" spans="1:17" ht="27.6" outlineLevel="1">
      <c r="A131" s="151"/>
      <c r="B131" s="151"/>
      <c r="C131" s="152"/>
      <c r="D131" s="38" t="s">
        <v>146</v>
      </c>
      <c r="E131" s="96"/>
      <c r="F131" s="96"/>
      <c r="G131" s="96"/>
      <c r="H131" s="96"/>
      <c r="I131" s="96"/>
      <c r="J131" s="96"/>
      <c r="K131" s="96"/>
      <c r="L131" s="96"/>
      <c r="M131" s="96"/>
      <c r="N131" s="74"/>
      <c r="O131" s="29">
        <f t="shared" si="27"/>
        <v>0</v>
      </c>
      <c r="P131" s="30">
        <f t="shared" si="28"/>
        <v>0</v>
      </c>
      <c r="Q131" s="30">
        <f t="shared" si="29"/>
        <v>0</v>
      </c>
    </row>
    <row r="132" spans="1:17" ht="13.8" outlineLevel="1">
      <c r="A132" s="151"/>
      <c r="B132" s="151"/>
      <c r="C132" s="152"/>
      <c r="D132" s="38" t="s">
        <v>147</v>
      </c>
      <c r="E132" s="96"/>
      <c r="F132" s="96"/>
      <c r="G132" s="96"/>
      <c r="H132" s="96"/>
      <c r="I132" s="96"/>
      <c r="J132" s="96"/>
      <c r="K132" s="96"/>
      <c r="L132" s="96"/>
      <c r="M132" s="96"/>
      <c r="N132" s="74"/>
      <c r="O132" s="29">
        <f t="shared" si="27"/>
        <v>0</v>
      </c>
      <c r="P132" s="30">
        <f t="shared" si="28"/>
        <v>0</v>
      </c>
      <c r="Q132" s="30">
        <f t="shared" si="29"/>
        <v>0</v>
      </c>
    </row>
    <row r="133" spans="1:17" ht="13.8" outlineLevel="1">
      <c r="A133" s="151"/>
      <c r="B133" s="151"/>
      <c r="C133" s="152"/>
      <c r="D133" s="38" t="s">
        <v>148</v>
      </c>
      <c r="E133" s="96"/>
      <c r="F133" s="96"/>
      <c r="G133" s="96"/>
      <c r="H133" s="96"/>
      <c r="I133" s="96"/>
      <c r="J133" s="96"/>
      <c r="K133" s="96"/>
      <c r="L133" s="96"/>
      <c r="M133" s="96"/>
      <c r="N133" s="74"/>
      <c r="O133" s="29">
        <f t="shared" si="27"/>
        <v>0</v>
      </c>
      <c r="P133" s="30">
        <f t="shared" si="28"/>
        <v>0</v>
      </c>
      <c r="Q133" s="30">
        <f t="shared" si="29"/>
        <v>0</v>
      </c>
    </row>
    <row r="134" spans="1:17" ht="27.6">
      <c r="A134" s="151"/>
      <c r="B134" s="151"/>
      <c r="C134" s="152"/>
      <c r="D134" s="38" t="s">
        <v>149</v>
      </c>
      <c r="E134" s="73"/>
      <c r="F134" s="75">
        <v>100</v>
      </c>
      <c r="G134" s="73"/>
      <c r="H134" s="73"/>
      <c r="I134" s="73"/>
      <c r="J134" s="73"/>
      <c r="K134" s="73"/>
      <c r="L134" s="96"/>
      <c r="M134" s="96"/>
      <c r="N134" s="74"/>
      <c r="O134" s="29">
        <f t="shared" si="27"/>
        <v>100</v>
      </c>
      <c r="P134" s="30">
        <f t="shared" si="28"/>
        <v>100</v>
      </c>
      <c r="Q134" s="30">
        <f t="shared" si="29"/>
        <v>0</v>
      </c>
    </row>
    <row r="135" spans="1:17" ht="27.6">
      <c r="A135" s="151"/>
      <c r="B135" s="151"/>
      <c r="C135" s="152"/>
      <c r="D135" s="38" t="s">
        <v>252</v>
      </c>
      <c r="E135" s="73"/>
      <c r="F135" s="73"/>
      <c r="G135" s="73"/>
      <c r="H135" s="73"/>
      <c r="I135" s="73"/>
      <c r="J135" s="73"/>
      <c r="K135" s="73">
        <f>21*0.35*12</f>
        <v>88.199999999999989</v>
      </c>
      <c r="L135" s="96"/>
      <c r="M135" s="96"/>
      <c r="N135" s="74"/>
      <c r="O135" s="29">
        <f t="shared" si="27"/>
        <v>88.199999999999989</v>
      </c>
      <c r="P135" s="30">
        <f t="shared" si="28"/>
        <v>88.199999999999989</v>
      </c>
      <c r="Q135" s="30">
        <f t="shared" si="29"/>
        <v>0</v>
      </c>
    </row>
    <row r="136" spans="1:17" ht="27.6" outlineLevel="1">
      <c r="A136" s="151"/>
      <c r="B136" s="151"/>
      <c r="C136" s="152"/>
      <c r="D136" s="38" t="s">
        <v>151</v>
      </c>
      <c r="E136" s="73"/>
      <c r="F136" s="73"/>
      <c r="G136" s="73"/>
      <c r="H136" s="73"/>
      <c r="I136" s="73"/>
      <c r="J136" s="73"/>
      <c r="K136" s="73"/>
      <c r="L136" s="96"/>
      <c r="M136" s="96"/>
      <c r="N136" s="74"/>
      <c r="O136" s="29">
        <f t="shared" si="27"/>
        <v>0</v>
      </c>
      <c r="P136" s="30">
        <f t="shared" si="28"/>
        <v>0</v>
      </c>
      <c r="Q136" s="30">
        <f t="shared" si="29"/>
        <v>0</v>
      </c>
    </row>
    <row r="137" spans="1:17" ht="27.6" outlineLevel="1">
      <c r="A137" s="151"/>
      <c r="B137" s="151"/>
      <c r="C137" s="152"/>
      <c r="D137" s="38" t="s">
        <v>152</v>
      </c>
      <c r="E137" s="73"/>
      <c r="F137" s="73"/>
      <c r="G137" s="73"/>
      <c r="H137" s="75"/>
      <c r="I137" s="75"/>
      <c r="J137" s="73"/>
      <c r="K137" s="73"/>
      <c r="L137" s="96"/>
      <c r="M137" s="96"/>
      <c r="N137" s="74"/>
      <c r="O137" s="29">
        <f t="shared" si="27"/>
        <v>0</v>
      </c>
      <c r="P137" s="30">
        <f t="shared" si="28"/>
        <v>0</v>
      </c>
      <c r="Q137" s="30">
        <f t="shared" si="29"/>
        <v>0</v>
      </c>
    </row>
    <row r="138" spans="1:17" ht="55.2">
      <c r="A138" s="151"/>
      <c r="B138" s="151"/>
      <c r="C138" s="152"/>
      <c r="D138" s="38" t="s">
        <v>153</v>
      </c>
      <c r="E138" s="75"/>
      <c r="F138" s="73">
        <f>3.5+107</f>
        <v>110.5</v>
      </c>
      <c r="G138" s="73"/>
      <c r="H138" s="73"/>
      <c r="I138" s="73"/>
      <c r="J138" s="73"/>
      <c r="K138" s="73"/>
      <c r="L138" s="96"/>
      <c r="M138" s="96"/>
      <c r="N138" s="74"/>
      <c r="O138" s="29">
        <f t="shared" si="27"/>
        <v>110.5</v>
      </c>
      <c r="P138" s="30">
        <f t="shared" si="28"/>
        <v>110.5</v>
      </c>
      <c r="Q138" s="30">
        <f t="shared" si="29"/>
        <v>0</v>
      </c>
    </row>
    <row r="139" spans="1:17" ht="13.8">
      <c r="A139" s="151"/>
      <c r="B139" s="151"/>
      <c r="C139" s="152"/>
      <c r="D139" s="38" t="s">
        <v>154</v>
      </c>
      <c r="E139" s="73"/>
      <c r="F139" s="73"/>
      <c r="G139" s="37">
        <f>40.6*10.8%+40.6</f>
        <v>44.9848</v>
      </c>
      <c r="H139" s="73"/>
      <c r="I139" s="73"/>
      <c r="J139" s="73"/>
      <c r="K139" s="73"/>
      <c r="L139" s="96"/>
      <c r="M139" s="96"/>
      <c r="N139" s="74"/>
      <c r="O139" s="29">
        <f t="shared" si="27"/>
        <v>44.9848</v>
      </c>
      <c r="P139" s="30">
        <f t="shared" si="28"/>
        <v>44.9848</v>
      </c>
      <c r="Q139" s="30">
        <f t="shared" si="29"/>
        <v>0</v>
      </c>
    </row>
    <row r="140" spans="1:17" ht="41.4" outlineLevel="1">
      <c r="A140" s="151"/>
      <c r="B140" s="151"/>
      <c r="C140" s="152"/>
      <c r="D140" s="38" t="s">
        <v>155</v>
      </c>
      <c r="E140" s="96"/>
      <c r="F140" s="96"/>
      <c r="G140" s="96"/>
      <c r="H140" s="96"/>
      <c r="I140" s="96"/>
      <c r="J140" s="96"/>
      <c r="K140" s="96"/>
      <c r="L140" s="96"/>
      <c r="M140" s="96"/>
      <c r="N140" s="74"/>
      <c r="O140" s="29">
        <f t="shared" si="27"/>
        <v>0</v>
      </c>
      <c r="P140" s="30">
        <f t="shared" si="28"/>
        <v>0</v>
      </c>
      <c r="Q140" s="30">
        <f t="shared" si="29"/>
        <v>0</v>
      </c>
    </row>
    <row r="141" spans="1:17" ht="41.4" outlineLevel="1">
      <c r="A141" s="151"/>
      <c r="B141" s="151"/>
      <c r="C141" s="152"/>
      <c r="D141" s="38" t="s">
        <v>156</v>
      </c>
      <c r="E141" s="96"/>
      <c r="F141" s="96"/>
      <c r="G141" s="96"/>
      <c r="H141" s="96"/>
      <c r="I141" s="96"/>
      <c r="J141" s="96"/>
      <c r="K141" s="96"/>
      <c r="L141" s="96"/>
      <c r="M141" s="96"/>
      <c r="N141" s="74"/>
      <c r="O141" s="29">
        <f t="shared" si="27"/>
        <v>0</v>
      </c>
      <c r="P141" s="30">
        <f t="shared" si="28"/>
        <v>0</v>
      </c>
      <c r="Q141" s="30">
        <f t="shared" si="29"/>
        <v>0</v>
      </c>
    </row>
    <row r="142" spans="1:17" ht="41.4">
      <c r="A142" s="151"/>
      <c r="B142" s="151"/>
      <c r="C142" s="152"/>
      <c r="D142" s="38" t="s">
        <v>157</v>
      </c>
      <c r="E142" s="79">
        <v>162</v>
      </c>
      <c r="F142" s="96"/>
      <c r="G142" s="96"/>
      <c r="H142" s="96"/>
      <c r="I142" s="96"/>
      <c r="J142" s="96"/>
      <c r="K142" s="96"/>
      <c r="L142" s="96"/>
      <c r="M142" s="96"/>
      <c r="N142" s="74"/>
      <c r="O142" s="29">
        <f t="shared" si="27"/>
        <v>162</v>
      </c>
      <c r="P142" s="30">
        <f t="shared" si="28"/>
        <v>162</v>
      </c>
      <c r="Q142" s="30">
        <f t="shared" si="29"/>
        <v>0</v>
      </c>
    </row>
    <row r="143" spans="1:17" ht="27.6" outlineLevel="1">
      <c r="A143" s="151"/>
      <c r="B143" s="151"/>
      <c r="C143" s="152"/>
      <c r="D143" s="38" t="s">
        <v>158</v>
      </c>
      <c r="E143" s="96"/>
      <c r="F143" s="96"/>
      <c r="G143" s="96"/>
      <c r="H143" s="96"/>
      <c r="I143" s="96"/>
      <c r="J143" s="96"/>
      <c r="K143" s="96"/>
      <c r="L143" s="96"/>
      <c r="M143" s="96"/>
      <c r="N143" s="74"/>
      <c r="O143" s="29">
        <f t="shared" si="27"/>
        <v>0</v>
      </c>
      <c r="P143" s="30">
        <f t="shared" si="28"/>
        <v>0</v>
      </c>
      <c r="Q143" s="30">
        <f t="shared" si="29"/>
        <v>0</v>
      </c>
    </row>
    <row r="144" spans="1:17" ht="13.8" outlineLevel="1">
      <c r="A144" s="151"/>
      <c r="B144" s="151"/>
      <c r="C144" s="152"/>
      <c r="D144" s="38" t="s">
        <v>159</v>
      </c>
      <c r="E144" s="96"/>
      <c r="F144" s="96"/>
      <c r="G144" s="96"/>
      <c r="H144" s="96"/>
      <c r="I144" s="96"/>
      <c r="J144" s="96"/>
      <c r="K144" s="96"/>
      <c r="L144" s="96"/>
      <c r="M144" s="96"/>
      <c r="N144" s="74"/>
      <c r="O144" s="29">
        <f t="shared" si="27"/>
        <v>0</v>
      </c>
      <c r="P144" s="30">
        <f t="shared" si="28"/>
        <v>0</v>
      </c>
      <c r="Q144" s="30">
        <f t="shared" si="29"/>
        <v>0</v>
      </c>
    </row>
    <row r="145" spans="1:17" ht="27.6" outlineLevel="1">
      <c r="A145" s="151"/>
      <c r="B145" s="151"/>
      <c r="C145" s="152"/>
      <c r="D145" s="38" t="s">
        <v>160</v>
      </c>
      <c r="E145" s="96"/>
      <c r="F145" s="96"/>
      <c r="G145" s="96"/>
      <c r="H145" s="96"/>
      <c r="I145" s="96"/>
      <c r="J145" s="96"/>
      <c r="K145" s="96"/>
      <c r="L145" s="96"/>
      <c r="M145" s="96"/>
      <c r="N145" s="74"/>
      <c r="O145" s="29">
        <f t="shared" si="27"/>
        <v>0</v>
      </c>
      <c r="P145" s="30">
        <f t="shared" si="28"/>
        <v>0</v>
      </c>
      <c r="Q145" s="30">
        <f t="shared" si="29"/>
        <v>0</v>
      </c>
    </row>
    <row r="146" spans="1:17" ht="27.6" outlineLevel="1">
      <c r="A146" s="151"/>
      <c r="B146" s="151"/>
      <c r="C146" s="152"/>
      <c r="D146" s="38" t="s">
        <v>161</v>
      </c>
      <c r="E146" s="96"/>
      <c r="F146" s="96"/>
      <c r="G146" s="96"/>
      <c r="H146" s="96"/>
      <c r="I146" s="96"/>
      <c r="J146" s="96"/>
      <c r="K146" s="96"/>
      <c r="L146" s="96"/>
      <c r="M146" s="96"/>
      <c r="N146" s="74"/>
      <c r="O146" s="29">
        <f t="shared" si="27"/>
        <v>0</v>
      </c>
      <c r="P146" s="30">
        <f t="shared" si="28"/>
        <v>0</v>
      </c>
      <c r="Q146" s="30">
        <f t="shared" si="29"/>
        <v>0</v>
      </c>
    </row>
    <row r="147" spans="1:17" ht="27.6" outlineLevel="1">
      <c r="A147" s="151"/>
      <c r="B147" s="151"/>
      <c r="C147" s="152"/>
      <c r="D147" s="38" t="s">
        <v>162</v>
      </c>
      <c r="E147" s="96"/>
      <c r="F147" s="96"/>
      <c r="G147" s="96"/>
      <c r="H147" s="96"/>
      <c r="I147" s="96"/>
      <c r="J147" s="96"/>
      <c r="K147" s="96"/>
      <c r="L147" s="96"/>
      <c r="M147" s="96"/>
      <c r="N147" s="74"/>
      <c r="O147" s="29">
        <f t="shared" si="27"/>
        <v>0</v>
      </c>
      <c r="P147" s="30">
        <f t="shared" si="28"/>
        <v>0</v>
      </c>
      <c r="Q147" s="30">
        <f t="shared" si="29"/>
        <v>0</v>
      </c>
    </row>
    <row r="148" spans="1:17" ht="27.6" outlineLevel="1">
      <c r="A148" s="151"/>
      <c r="B148" s="151"/>
      <c r="C148" s="152"/>
      <c r="D148" s="38" t="s">
        <v>163</v>
      </c>
      <c r="E148" s="96"/>
      <c r="F148" s="96"/>
      <c r="G148" s="96"/>
      <c r="H148" s="96"/>
      <c r="I148" s="96"/>
      <c r="J148" s="96"/>
      <c r="K148" s="96"/>
      <c r="L148" s="96"/>
      <c r="M148" s="96"/>
      <c r="N148" s="74"/>
      <c r="O148" s="29">
        <f t="shared" si="27"/>
        <v>0</v>
      </c>
      <c r="P148" s="30">
        <f t="shared" si="28"/>
        <v>0</v>
      </c>
      <c r="Q148" s="30">
        <f t="shared" si="29"/>
        <v>0</v>
      </c>
    </row>
    <row r="149" spans="1:17" ht="27.6" outlineLevel="1">
      <c r="A149" s="151"/>
      <c r="B149" s="151"/>
      <c r="C149" s="152"/>
      <c r="D149" s="38" t="s">
        <v>164</v>
      </c>
      <c r="E149" s="96"/>
      <c r="F149" s="96"/>
      <c r="G149" s="96"/>
      <c r="H149" s="96"/>
      <c r="I149" s="96"/>
      <c r="J149" s="96"/>
      <c r="K149" s="96"/>
      <c r="L149" s="96"/>
      <c r="M149" s="96"/>
      <c r="N149" s="74"/>
      <c r="O149" s="29">
        <f t="shared" si="27"/>
        <v>0</v>
      </c>
      <c r="P149" s="30">
        <f t="shared" si="28"/>
        <v>0</v>
      </c>
      <c r="Q149" s="30">
        <f t="shared" si="29"/>
        <v>0</v>
      </c>
    </row>
    <row r="150" spans="1:17" ht="27.6" outlineLevel="1">
      <c r="A150" s="151"/>
      <c r="B150" s="151"/>
      <c r="C150" s="152"/>
      <c r="D150" s="38" t="s">
        <v>165</v>
      </c>
      <c r="E150" s="96"/>
      <c r="F150" s="96"/>
      <c r="G150" s="96"/>
      <c r="H150" s="96"/>
      <c r="I150" s="96"/>
      <c r="J150" s="96"/>
      <c r="K150" s="96"/>
      <c r="L150" s="96"/>
      <c r="M150" s="96"/>
      <c r="N150" s="74"/>
      <c r="O150" s="29">
        <f t="shared" si="27"/>
        <v>0</v>
      </c>
      <c r="P150" s="30">
        <f t="shared" si="28"/>
        <v>0</v>
      </c>
      <c r="Q150" s="30">
        <f t="shared" si="29"/>
        <v>0</v>
      </c>
    </row>
    <row r="151" spans="1:17" ht="27.6">
      <c r="A151" s="151"/>
      <c r="B151" s="151"/>
      <c r="C151" s="152"/>
      <c r="D151" s="38" t="s">
        <v>166</v>
      </c>
      <c r="E151" s="96"/>
      <c r="F151" s="96"/>
      <c r="G151" s="96"/>
      <c r="H151" s="96"/>
      <c r="I151" s="96"/>
      <c r="J151" s="96"/>
      <c r="K151" s="96"/>
      <c r="L151" s="79">
        <v>49.238999999999997</v>
      </c>
      <c r="M151" s="96"/>
      <c r="N151" s="74"/>
      <c r="O151" s="29">
        <f t="shared" si="27"/>
        <v>49.238999999999997</v>
      </c>
      <c r="P151" s="30">
        <f t="shared" si="28"/>
        <v>49.238999999999997</v>
      </c>
      <c r="Q151" s="30">
        <f t="shared" si="29"/>
        <v>0</v>
      </c>
    </row>
    <row r="152" spans="1:17" ht="27.6">
      <c r="A152" s="151"/>
      <c r="B152" s="151"/>
      <c r="C152" s="152"/>
      <c r="D152" s="36" t="s">
        <v>253</v>
      </c>
      <c r="E152" s="90">
        <f>153-50</f>
        <v>103</v>
      </c>
      <c r="F152" s="90">
        <f>630-200-50</f>
        <v>380</v>
      </c>
      <c r="G152" s="90">
        <v>53.1</v>
      </c>
      <c r="H152" s="90">
        <v>6</v>
      </c>
      <c r="I152" s="91"/>
      <c r="J152" s="90">
        <v>27</v>
      </c>
      <c r="K152" s="90">
        <v>18</v>
      </c>
      <c r="L152" s="73"/>
      <c r="M152" s="96"/>
      <c r="N152" s="74"/>
      <c r="O152" s="29">
        <f t="shared" si="27"/>
        <v>587.1</v>
      </c>
      <c r="P152" s="30">
        <f t="shared" si="28"/>
        <v>587.1</v>
      </c>
      <c r="Q152" s="30">
        <f t="shared" si="29"/>
        <v>0</v>
      </c>
    </row>
    <row r="153" spans="1:17" ht="27.6">
      <c r="A153" s="159"/>
      <c r="B153" s="159"/>
      <c r="C153" s="152"/>
      <c r="D153" s="36" t="s">
        <v>168</v>
      </c>
      <c r="E153" s="88">
        <v>132</v>
      </c>
      <c r="F153" s="88">
        <v>176</v>
      </c>
      <c r="G153" s="75">
        <v>22</v>
      </c>
      <c r="H153" s="73"/>
      <c r="I153" s="73"/>
      <c r="J153" s="75">
        <v>22</v>
      </c>
      <c r="K153" s="73"/>
      <c r="L153" s="73"/>
      <c r="M153" s="96"/>
      <c r="N153" s="74"/>
      <c r="O153" s="29">
        <f t="shared" si="27"/>
        <v>352</v>
      </c>
      <c r="P153" s="30">
        <f t="shared" si="28"/>
        <v>352</v>
      </c>
      <c r="Q153" s="30">
        <f t="shared" si="29"/>
        <v>0</v>
      </c>
    </row>
    <row r="154" spans="1:17" ht="41.4">
      <c r="A154" s="155"/>
      <c r="B154" s="155"/>
      <c r="C154" s="148"/>
      <c r="D154" s="160" t="s">
        <v>169</v>
      </c>
      <c r="E154" s="75">
        <v>97.5</v>
      </c>
      <c r="F154" s="75">
        <v>70</v>
      </c>
      <c r="G154" s="75">
        <v>5</v>
      </c>
      <c r="H154" s="75">
        <v>2.5</v>
      </c>
      <c r="I154" s="75"/>
      <c r="J154" s="75">
        <v>10</v>
      </c>
      <c r="K154" s="75"/>
      <c r="L154" s="74"/>
      <c r="M154" s="161"/>
      <c r="N154" s="74"/>
      <c r="O154" s="29">
        <f t="shared" si="27"/>
        <v>185</v>
      </c>
      <c r="P154" s="30">
        <f t="shared" si="28"/>
        <v>185</v>
      </c>
      <c r="Q154" s="30">
        <f t="shared" si="29"/>
        <v>0</v>
      </c>
    </row>
    <row r="155" spans="1:17" ht="27.6">
      <c r="A155" s="155"/>
      <c r="B155" s="155"/>
      <c r="C155" s="148"/>
      <c r="D155" s="38" t="s">
        <v>254</v>
      </c>
      <c r="E155" s="96">
        <f>39*12*1.2</f>
        <v>561.6</v>
      </c>
      <c r="F155" s="96">
        <f>31*12*1.2</f>
        <v>446.4</v>
      </c>
      <c r="G155" s="96">
        <f>3*12*1.2</f>
        <v>43.199999999999996</v>
      </c>
      <c r="H155" s="96">
        <f>1*12*1.2</f>
        <v>14.399999999999999</v>
      </c>
      <c r="I155" s="96"/>
      <c r="J155" s="96">
        <f>4*12*1.2</f>
        <v>57.599999999999994</v>
      </c>
      <c r="K155" s="96"/>
      <c r="L155" s="79"/>
      <c r="M155" s="96"/>
      <c r="N155" s="74"/>
      <c r="O155" s="29">
        <f t="shared" si="27"/>
        <v>1123.2</v>
      </c>
      <c r="P155" s="30">
        <f t="shared" si="28"/>
        <v>1123.1999999999998</v>
      </c>
      <c r="Q155" s="30">
        <f t="shared" si="29"/>
        <v>0</v>
      </c>
    </row>
    <row r="156" spans="1:17" ht="13.8">
      <c r="A156" s="155"/>
      <c r="B156" s="148" t="e">
        <f>O156-C156</f>
        <v>#REF!</v>
      </c>
      <c r="C156" s="148">
        <v>91065.899000000005</v>
      </c>
      <c r="D156" s="78" t="s">
        <v>170</v>
      </c>
      <c r="E156" s="29" t="e">
        <f t="shared" ref="E156:P156" si="31">SUM(E70:E155)</f>
        <v>#REF!</v>
      </c>
      <c r="F156" s="29" t="e">
        <f t="shared" si="31"/>
        <v>#REF!</v>
      </c>
      <c r="G156" s="29" t="e">
        <f t="shared" si="31"/>
        <v>#REF!</v>
      </c>
      <c r="H156" s="29" t="e">
        <f t="shared" si="31"/>
        <v>#REF!</v>
      </c>
      <c r="I156" s="29" t="e">
        <f t="shared" si="31"/>
        <v>#REF!</v>
      </c>
      <c r="J156" s="29" t="e">
        <f t="shared" si="31"/>
        <v>#REF!</v>
      </c>
      <c r="K156" s="29" t="e">
        <f t="shared" si="31"/>
        <v>#REF!</v>
      </c>
      <c r="L156" s="29">
        <f t="shared" si="31"/>
        <v>349.27099999999996</v>
      </c>
      <c r="M156" s="29">
        <f t="shared" si="31"/>
        <v>0.2</v>
      </c>
      <c r="N156" s="29">
        <f t="shared" si="31"/>
        <v>0</v>
      </c>
      <c r="O156" s="29" t="e">
        <f t="shared" si="31"/>
        <v>#REF!</v>
      </c>
      <c r="P156" s="96" t="e">
        <f t="shared" si="31"/>
        <v>#REF!</v>
      </c>
      <c r="Q156" s="30" t="e">
        <f t="shared" si="29"/>
        <v>#REF!</v>
      </c>
    </row>
    <row r="157" spans="1:17" ht="13.8">
      <c r="A157" s="139"/>
      <c r="B157" s="139"/>
      <c r="C157" s="140"/>
      <c r="D157" s="334" t="s">
        <v>171</v>
      </c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17"/>
      <c r="P157" s="71"/>
      <c r="Q157" s="71"/>
    </row>
    <row r="158" spans="1:17" ht="13.8">
      <c r="A158" s="151"/>
      <c r="B158" s="151"/>
      <c r="C158" s="152"/>
      <c r="D158" s="39" t="s">
        <v>172</v>
      </c>
      <c r="E158" s="73"/>
      <c r="F158" s="73">
        <f>15+15+15</f>
        <v>45</v>
      </c>
      <c r="G158" s="73"/>
      <c r="H158" s="73"/>
      <c r="I158" s="73"/>
      <c r="J158" s="73"/>
      <c r="K158" s="73"/>
      <c r="L158" s="73"/>
      <c r="M158" s="73"/>
      <c r="N158" s="74"/>
      <c r="O158" s="29">
        <f t="shared" ref="O158:O159" si="32">SUM(E158:M158)</f>
        <v>45</v>
      </c>
      <c r="P158" s="30">
        <f t="shared" ref="P158:P159" si="33">M158+L158+K158+J158+I158+H158+G158+F158+E158</f>
        <v>45</v>
      </c>
      <c r="Q158" s="30">
        <f t="shared" ref="Q158:Q159" si="34">P158-O158</f>
        <v>0</v>
      </c>
    </row>
    <row r="159" spans="1:17" ht="13.8">
      <c r="A159" s="155"/>
      <c r="B159" s="155"/>
      <c r="C159" s="148"/>
      <c r="D159" s="78" t="s">
        <v>173</v>
      </c>
      <c r="E159" s="29">
        <f t="shared" ref="E159:M159" si="35">E158</f>
        <v>0</v>
      </c>
      <c r="F159" s="29">
        <f t="shared" si="35"/>
        <v>45</v>
      </c>
      <c r="G159" s="29">
        <f t="shared" si="35"/>
        <v>0</v>
      </c>
      <c r="H159" s="29">
        <f t="shared" si="35"/>
        <v>0</v>
      </c>
      <c r="I159" s="29">
        <f t="shared" si="35"/>
        <v>0</v>
      </c>
      <c r="J159" s="29">
        <f t="shared" si="35"/>
        <v>0</v>
      </c>
      <c r="K159" s="29">
        <f t="shared" si="35"/>
        <v>0</v>
      </c>
      <c r="L159" s="29">
        <f t="shared" si="35"/>
        <v>0</v>
      </c>
      <c r="M159" s="29">
        <f t="shared" si="35"/>
        <v>0</v>
      </c>
      <c r="N159" s="29"/>
      <c r="O159" s="29">
        <f t="shared" si="32"/>
        <v>45</v>
      </c>
      <c r="P159" s="30">
        <f t="shared" si="33"/>
        <v>45</v>
      </c>
      <c r="Q159" s="30">
        <f t="shared" si="34"/>
        <v>0</v>
      </c>
    </row>
    <row r="160" spans="1:17" ht="13.8">
      <c r="A160" s="139"/>
      <c r="B160" s="139"/>
      <c r="C160" s="140"/>
      <c r="D160" s="334" t="s">
        <v>174</v>
      </c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7"/>
      <c r="P160" s="71">
        <v>0</v>
      </c>
      <c r="Q160" s="71">
        <v>0</v>
      </c>
    </row>
    <row r="161" spans="1:17" ht="13.8">
      <c r="A161" s="151"/>
      <c r="B161" s="151"/>
      <c r="C161" s="152"/>
      <c r="D161" s="39" t="s">
        <v>175</v>
      </c>
      <c r="E161" s="75">
        <v>41000</v>
      </c>
      <c r="F161" s="75">
        <f>74894.685-5974.28</f>
        <v>68920.404999999999</v>
      </c>
      <c r="G161" s="75">
        <v>5483.8559999999998</v>
      </c>
      <c r="H161" s="75">
        <v>3848.32</v>
      </c>
      <c r="I161" s="75">
        <v>442.55700000000002</v>
      </c>
      <c r="J161" s="75">
        <f>2578.375-15.94</f>
        <v>2562.4349999999999</v>
      </c>
      <c r="K161" s="75">
        <v>230.9</v>
      </c>
      <c r="L161" s="75">
        <v>230.9</v>
      </c>
      <c r="M161" s="73"/>
      <c r="N161" s="74"/>
      <c r="O161" s="29">
        <f t="shared" ref="O161:O166" si="36">SUM(E161:M161)</f>
        <v>122719.37299999999</v>
      </c>
      <c r="P161" s="30">
        <f t="shared" ref="P161:P167" si="37">M161+L161+K161+J161+I161+H161+G161+F161+E161</f>
        <v>122719.37299999999</v>
      </c>
      <c r="Q161" s="30">
        <f t="shared" ref="Q161:Q167" si="38">P161-O161</f>
        <v>0</v>
      </c>
    </row>
    <row r="162" spans="1:17" ht="27.6">
      <c r="A162" s="151"/>
      <c r="B162" s="151"/>
      <c r="C162" s="152"/>
      <c r="D162" s="39" t="s">
        <v>176</v>
      </c>
      <c r="E162" s="75">
        <v>2976</v>
      </c>
      <c r="F162" s="75">
        <v>2666</v>
      </c>
      <c r="G162" s="75">
        <v>350.3</v>
      </c>
      <c r="H162" s="75">
        <v>375.1</v>
      </c>
      <c r="I162" s="75">
        <v>10.85</v>
      </c>
      <c r="J162" s="75">
        <v>189.1</v>
      </c>
      <c r="K162" s="75">
        <v>15.5</v>
      </c>
      <c r="L162" s="75">
        <v>31</v>
      </c>
      <c r="M162" s="73"/>
      <c r="N162" s="74"/>
      <c r="O162" s="29">
        <f t="shared" si="36"/>
        <v>6613.8500000000013</v>
      </c>
      <c r="P162" s="30">
        <f t="shared" si="37"/>
        <v>6613.85</v>
      </c>
      <c r="Q162" s="30">
        <f t="shared" si="38"/>
        <v>0</v>
      </c>
    </row>
    <row r="163" spans="1:17" ht="13.8">
      <c r="A163" s="151"/>
      <c r="B163" s="151"/>
      <c r="C163" s="152"/>
      <c r="D163" s="39" t="s">
        <v>177</v>
      </c>
      <c r="E163" s="75">
        <v>14212.8</v>
      </c>
      <c r="F163" s="75">
        <v>19152</v>
      </c>
      <c r="G163" s="75">
        <v>880.8</v>
      </c>
      <c r="H163" s="75">
        <v>2000</v>
      </c>
      <c r="I163" s="75">
        <v>80</v>
      </c>
      <c r="J163" s="75">
        <v>688</v>
      </c>
      <c r="K163" s="75">
        <v>104</v>
      </c>
      <c r="L163" s="75">
        <v>64</v>
      </c>
      <c r="M163" s="73"/>
      <c r="N163" s="74"/>
      <c r="O163" s="29">
        <f t="shared" si="36"/>
        <v>37181.600000000006</v>
      </c>
      <c r="P163" s="30">
        <f t="shared" si="37"/>
        <v>37181.599999999999</v>
      </c>
      <c r="Q163" s="30">
        <f t="shared" si="38"/>
        <v>0</v>
      </c>
    </row>
    <row r="164" spans="1:17" ht="13.8">
      <c r="A164" s="151"/>
      <c r="B164" s="151"/>
      <c r="C164" s="152"/>
      <c r="D164" s="39" t="s">
        <v>178</v>
      </c>
      <c r="E164" s="75">
        <v>158.19999999999999</v>
      </c>
      <c r="F164" s="75">
        <v>50.4</v>
      </c>
      <c r="G164" s="75">
        <v>56</v>
      </c>
      <c r="H164" s="75"/>
      <c r="I164" s="73"/>
      <c r="J164" s="73"/>
      <c r="K164" s="73"/>
      <c r="L164" s="73"/>
      <c r="M164" s="73"/>
      <c r="N164" s="74"/>
      <c r="O164" s="29">
        <f t="shared" si="36"/>
        <v>264.60000000000002</v>
      </c>
      <c r="P164" s="30">
        <f t="shared" si="37"/>
        <v>264.60000000000002</v>
      </c>
      <c r="Q164" s="30">
        <f t="shared" si="38"/>
        <v>0</v>
      </c>
    </row>
    <row r="165" spans="1:17" ht="27.6" collapsed="1">
      <c r="A165" s="151"/>
      <c r="B165" s="151"/>
      <c r="C165" s="152"/>
      <c r="D165" s="39" t="s">
        <v>223</v>
      </c>
      <c r="E165" s="75">
        <v>615.86699999999996</v>
      </c>
      <c r="F165" s="75">
        <f>548.808+19.8</f>
        <v>568.60799999999995</v>
      </c>
      <c r="G165" s="75">
        <v>34.356999999999999</v>
      </c>
      <c r="H165" s="75">
        <v>14.215</v>
      </c>
      <c r="I165" s="73"/>
      <c r="J165" s="75">
        <f>15.94+26.06</f>
        <v>42</v>
      </c>
      <c r="K165" s="73"/>
      <c r="L165" s="73"/>
      <c r="M165" s="73"/>
      <c r="N165" s="74"/>
      <c r="O165" s="29">
        <f t="shared" si="36"/>
        <v>1275.0469999999998</v>
      </c>
      <c r="P165" s="30">
        <f t="shared" si="37"/>
        <v>1275.047</v>
      </c>
      <c r="Q165" s="30">
        <f t="shared" si="38"/>
        <v>0</v>
      </c>
    </row>
    <row r="166" spans="1:17" ht="13.8" hidden="1" outlineLevel="1">
      <c r="A166" s="151"/>
      <c r="B166" s="151"/>
      <c r="C166" s="152"/>
      <c r="D166" s="39" t="s">
        <v>180</v>
      </c>
      <c r="E166" s="73"/>
      <c r="F166" s="73"/>
      <c r="G166" s="73"/>
      <c r="H166" s="73"/>
      <c r="I166" s="73"/>
      <c r="J166" s="73"/>
      <c r="K166" s="73"/>
      <c r="L166" s="73"/>
      <c r="M166" s="73"/>
      <c r="N166" s="74"/>
      <c r="O166" s="29">
        <f t="shared" si="36"/>
        <v>0</v>
      </c>
      <c r="P166" s="30">
        <f t="shared" si="37"/>
        <v>0</v>
      </c>
      <c r="Q166" s="30">
        <f t="shared" si="38"/>
        <v>0</v>
      </c>
    </row>
    <row r="167" spans="1:17" ht="13.8">
      <c r="A167" s="155"/>
      <c r="B167" s="148">
        <f>O167-C167</f>
        <v>13362.25</v>
      </c>
      <c r="C167" s="148">
        <v>154692.22</v>
      </c>
      <c r="D167" s="78" t="s">
        <v>181</v>
      </c>
      <c r="E167" s="29">
        <f t="shared" ref="E167:O167" si="39">SUM(E161:E166)</f>
        <v>58962.866999999998</v>
      </c>
      <c r="F167" s="29">
        <f t="shared" si="39"/>
        <v>91357.412999999986</v>
      </c>
      <c r="G167" s="29">
        <f t="shared" si="39"/>
        <v>6805.3130000000001</v>
      </c>
      <c r="H167" s="29">
        <f t="shared" si="39"/>
        <v>6237.6350000000002</v>
      </c>
      <c r="I167" s="29">
        <f t="shared" si="39"/>
        <v>533.40700000000004</v>
      </c>
      <c r="J167" s="29">
        <f t="shared" si="39"/>
        <v>3481.5349999999999</v>
      </c>
      <c r="K167" s="29">
        <f t="shared" si="39"/>
        <v>350.4</v>
      </c>
      <c r="L167" s="29">
        <f t="shared" si="39"/>
        <v>325.89999999999998</v>
      </c>
      <c r="M167" s="29">
        <f t="shared" si="39"/>
        <v>0</v>
      </c>
      <c r="N167" s="29">
        <f t="shared" si="39"/>
        <v>0</v>
      </c>
      <c r="O167" s="29">
        <f t="shared" si="39"/>
        <v>168054.47</v>
      </c>
      <c r="P167" s="30">
        <f t="shared" si="37"/>
        <v>168054.46999999997</v>
      </c>
      <c r="Q167" s="30">
        <f t="shared" si="38"/>
        <v>0</v>
      </c>
    </row>
    <row r="168" spans="1:17" ht="13.8">
      <c r="A168" s="139"/>
      <c r="B168" s="139"/>
      <c r="C168" s="140"/>
      <c r="D168" s="334" t="s">
        <v>182</v>
      </c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7"/>
      <c r="P168" s="71"/>
      <c r="Q168" s="71"/>
    </row>
    <row r="169" spans="1:17" ht="27.6">
      <c r="A169" s="151"/>
      <c r="B169" s="151"/>
      <c r="C169" s="152"/>
      <c r="D169" s="39" t="s">
        <v>183</v>
      </c>
      <c r="E169" s="73">
        <f>37*1</f>
        <v>37</v>
      </c>
      <c r="F169" s="73">
        <f>30*1</f>
        <v>30</v>
      </c>
      <c r="G169" s="73">
        <f>3*1</f>
        <v>3</v>
      </c>
      <c r="H169" s="73">
        <f>1*1</f>
        <v>1</v>
      </c>
      <c r="I169" s="75">
        <v>1</v>
      </c>
      <c r="J169" s="73">
        <f>2*1</f>
        <v>2</v>
      </c>
      <c r="K169" s="73">
        <f>1*1</f>
        <v>1</v>
      </c>
      <c r="L169" s="73"/>
      <c r="M169" s="73"/>
      <c r="N169" s="74"/>
      <c r="O169" s="29">
        <f t="shared" ref="O169:O177" si="40">SUM(E169:M169)</f>
        <v>75</v>
      </c>
      <c r="P169" s="30">
        <f t="shared" ref="P169:P178" si="41">M169+L169+K169+J169+I169+H169+G169+F169+E169</f>
        <v>75</v>
      </c>
      <c r="Q169" s="30">
        <f t="shared" ref="Q169:Q178" si="42">P169-O169</f>
        <v>0</v>
      </c>
    </row>
    <row r="170" spans="1:17" ht="27.6">
      <c r="A170" s="151"/>
      <c r="B170" s="151"/>
      <c r="C170" s="152"/>
      <c r="D170" s="39" t="s">
        <v>224</v>
      </c>
      <c r="E170" s="73"/>
      <c r="F170" s="73">
        <f>1</f>
        <v>1</v>
      </c>
      <c r="G170" s="73"/>
      <c r="H170" s="73"/>
      <c r="I170" s="73"/>
      <c r="J170" s="73"/>
      <c r="K170" s="75">
        <v>2.5</v>
      </c>
      <c r="L170" s="75"/>
      <c r="M170" s="73"/>
      <c r="N170" s="74"/>
      <c r="O170" s="29">
        <f t="shared" si="40"/>
        <v>3.5</v>
      </c>
      <c r="P170" s="30">
        <f t="shared" si="41"/>
        <v>3.5</v>
      </c>
      <c r="Q170" s="30">
        <f t="shared" si="42"/>
        <v>0</v>
      </c>
    </row>
    <row r="171" spans="1:17" ht="27.6">
      <c r="A171" s="151"/>
      <c r="B171" s="151"/>
      <c r="C171" s="152"/>
      <c r="D171" s="39" t="s">
        <v>185</v>
      </c>
      <c r="E171" s="73">
        <f>0.7*5</f>
        <v>3.5</v>
      </c>
      <c r="F171" s="73">
        <f>0.7*2</f>
        <v>1.4</v>
      </c>
      <c r="G171" s="73">
        <f>0.7*1</f>
        <v>0.7</v>
      </c>
      <c r="H171" s="73"/>
      <c r="I171" s="73"/>
      <c r="J171" s="73"/>
      <c r="K171" s="73">
        <f>2*0.7</f>
        <v>1.4</v>
      </c>
      <c r="L171" s="73"/>
      <c r="M171" s="73"/>
      <c r="N171" s="74"/>
      <c r="O171" s="29">
        <f t="shared" si="40"/>
        <v>7</v>
      </c>
      <c r="P171" s="30">
        <f t="shared" si="41"/>
        <v>7</v>
      </c>
      <c r="Q171" s="30">
        <f t="shared" si="42"/>
        <v>0</v>
      </c>
    </row>
    <row r="172" spans="1:17" ht="27.6">
      <c r="A172" s="151"/>
      <c r="B172" s="151"/>
      <c r="C172" s="152"/>
      <c r="D172" s="39" t="s">
        <v>225</v>
      </c>
      <c r="E172" s="73"/>
      <c r="F172" s="73">
        <f>15</f>
        <v>15</v>
      </c>
      <c r="G172" s="73"/>
      <c r="H172" s="73"/>
      <c r="I172" s="73"/>
      <c r="J172" s="73"/>
      <c r="K172" s="75">
        <v>30.3</v>
      </c>
      <c r="L172" s="75"/>
      <c r="M172" s="73"/>
      <c r="N172" s="74"/>
      <c r="O172" s="29">
        <f t="shared" si="40"/>
        <v>45.3</v>
      </c>
      <c r="P172" s="30">
        <f t="shared" si="41"/>
        <v>45.3</v>
      </c>
      <c r="Q172" s="30">
        <f t="shared" si="42"/>
        <v>0</v>
      </c>
    </row>
    <row r="173" spans="1:17" ht="41.4" collapsed="1">
      <c r="A173" s="151"/>
      <c r="B173" s="151"/>
      <c r="C173" s="152"/>
      <c r="D173" s="39" t="s">
        <v>187</v>
      </c>
      <c r="E173" s="75">
        <v>89.4</v>
      </c>
      <c r="F173" s="75">
        <v>91.42</v>
      </c>
      <c r="G173" s="75">
        <v>3.9</v>
      </c>
      <c r="H173" s="75">
        <v>3.2</v>
      </c>
      <c r="I173" s="73"/>
      <c r="J173" s="73"/>
      <c r="K173" s="73"/>
      <c r="L173" s="73"/>
      <c r="M173" s="73"/>
      <c r="N173" s="74"/>
      <c r="O173" s="29">
        <f t="shared" si="40"/>
        <v>187.92</v>
      </c>
      <c r="P173" s="30">
        <f t="shared" si="41"/>
        <v>187.92000000000002</v>
      </c>
      <c r="Q173" s="30">
        <f t="shared" si="42"/>
        <v>0</v>
      </c>
    </row>
    <row r="174" spans="1:17" ht="82.8" hidden="1" outlineLevel="1">
      <c r="A174" s="162"/>
      <c r="B174" s="162"/>
      <c r="C174" s="163"/>
      <c r="D174" s="97" t="s">
        <v>188</v>
      </c>
      <c r="E174" s="73"/>
      <c r="F174" s="73"/>
      <c r="G174" s="73"/>
      <c r="H174" s="73"/>
      <c r="I174" s="73"/>
      <c r="J174" s="73"/>
      <c r="K174" s="73"/>
      <c r="L174" s="73"/>
      <c r="M174" s="73"/>
      <c r="N174" s="74"/>
      <c r="O174" s="29">
        <f t="shared" si="40"/>
        <v>0</v>
      </c>
      <c r="P174" s="30">
        <f t="shared" si="41"/>
        <v>0</v>
      </c>
      <c r="Q174" s="30">
        <f t="shared" si="42"/>
        <v>0</v>
      </c>
    </row>
    <row r="175" spans="1:17" ht="55.2" hidden="1" outlineLevel="1">
      <c r="A175" s="162"/>
      <c r="B175" s="162"/>
      <c r="C175" s="163"/>
      <c r="D175" s="97" t="s">
        <v>189</v>
      </c>
      <c r="E175" s="73"/>
      <c r="F175" s="73"/>
      <c r="G175" s="73"/>
      <c r="H175" s="73"/>
      <c r="I175" s="73"/>
      <c r="J175" s="73"/>
      <c r="K175" s="73"/>
      <c r="L175" s="73"/>
      <c r="M175" s="73"/>
      <c r="N175" s="74"/>
      <c r="O175" s="29">
        <f t="shared" si="40"/>
        <v>0</v>
      </c>
      <c r="P175" s="30">
        <f t="shared" si="41"/>
        <v>0</v>
      </c>
      <c r="Q175" s="30">
        <f t="shared" si="42"/>
        <v>0</v>
      </c>
    </row>
    <row r="176" spans="1:17" ht="41.4" hidden="1" outlineLevel="1">
      <c r="A176" s="162"/>
      <c r="B176" s="162"/>
      <c r="C176" s="163"/>
      <c r="D176" s="97" t="s">
        <v>190</v>
      </c>
      <c r="E176" s="73"/>
      <c r="F176" s="73"/>
      <c r="G176" s="73"/>
      <c r="H176" s="73"/>
      <c r="I176" s="73"/>
      <c r="J176" s="73"/>
      <c r="K176" s="73"/>
      <c r="L176" s="73"/>
      <c r="M176" s="73"/>
      <c r="N176" s="74"/>
      <c r="O176" s="29">
        <f t="shared" si="40"/>
        <v>0</v>
      </c>
      <c r="P176" s="30">
        <f t="shared" si="41"/>
        <v>0</v>
      </c>
      <c r="Q176" s="30">
        <f t="shared" si="42"/>
        <v>0</v>
      </c>
    </row>
    <row r="177" spans="1:17" ht="13.8">
      <c r="A177" s="162"/>
      <c r="B177" s="162"/>
      <c r="C177" s="163"/>
      <c r="D177" s="97" t="s">
        <v>191</v>
      </c>
      <c r="E177" s="73"/>
      <c r="F177" s="75">
        <v>23.4</v>
      </c>
      <c r="G177" s="73"/>
      <c r="H177" s="73"/>
      <c r="I177" s="73"/>
      <c r="J177" s="73"/>
      <c r="K177" s="73"/>
      <c r="L177" s="73"/>
      <c r="M177" s="73"/>
      <c r="N177" s="74"/>
      <c r="O177" s="29">
        <f t="shared" si="40"/>
        <v>23.4</v>
      </c>
      <c r="P177" s="30">
        <f t="shared" si="41"/>
        <v>23.4</v>
      </c>
      <c r="Q177" s="30">
        <f t="shared" si="42"/>
        <v>0</v>
      </c>
    </row>
    <row r="178" spans="1:17" ht="13.8">
      <c r="A178" s="155"/>
      <c r="B178" s="148">
        <f>O178-C178</f>
        <v>25.899999999999977</v>
      </c>
      <c r="C178" s="148">
        <v>316.22000000000003</v>
      </c>
      <c r="D178" s="78" t="s">
        <v>192</v>
      </c>
      <c r="E178" s="29">
        <f t="shared" ref="E178:M178" si="43">SUM(E169:E177)</f>
        <v>129.9</v>
      </c>
      <c r="F178" s="29">
        <f t="shared" si="43"/>
        <v>162.22</v>
      </c>
      <c r="G178" s="29">
        <f t="shared" si="43"/>
        <v>7.6</v>
      </c>
      <c r="H178" s="29">
        <f t="shared" si="43"/>
        <v>4.2</v>
      </c>
      <c r="I178" s="29">
        <f t="shared" si="43"/>
        <v>1</v>
      </c>
      <c r="J178" s="29">
        <f t="shared" si="43"/>
        <v>2</v>
      </c>
      <c r="K178" s="29">
        <f t="shared" si="43"/>
        <v>35.200000000000003</v>
      </c>
      <c r="L178" s="29">
        <f t="shared" si="43"/>
        <v>0</v>
      </c>
      <c r="M178" s="29">
        <f t="shared" si="43"/>
        <v>0</v>
      </c>
      <c r="N178" s="29"/>
      <c r="O178" s="29">
        <f>SUM(O169:O177)</f>
        <v>342.12</v>
      </c>
      <c r="P178" s="30">
        <f t="shared" si="41"/>
        <v>342.12</v>
      </c>
      <c r="Q178" s="30">
        <f t="shared" si="42"/>
        <v>0</v>
      </c>
    </row>
    <row r="179" spans="1:17" ht="13.8">
      <c r="A179" s="139"/>
      <c r="B179" s="139"/>
      <c r="C179" s="140"/>
      <c r="D179" s="334" t="s">
        <v>193</v>
      </c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7"/>
      <c r="P179" s="71"/>
      <c r="Q179" s="71"/>
    </row>
    <row r="180" spans="1:17" ht="13.8">
      <c r="A180" s="151"/>
      <c r="B180" s="151"/>
      <c r="C180" s="152"/>
      <c r="D180" s="39" t="s">
        <v>194</v>
      </c>
      <c r="E180" s="73"/>
      <c r="F180" s="75">
        <v>33411.156000000003</v>
      </c>
      <c r="G180" s="73"/>
      <c r="H180" s="73"/>
      <c r="I180" s="73"/>
      <c r="J180" s="73"/>
      <c r="K180" s="73"/>
      <c r="L180" s="73"/>
      <c r="M180" s="73"/>
      <c r="N180" s="74"/>
      <c r="O180" s="29">
        <f>SUM(E180:M180)</f>
        <v>33411.156000000003</v>
      </c>
      <c r="P180" s="30">
        <f t="shared" ref="P180:P181" si="44">M180+L180+K180+J180+I180+H180+G180+F180+E180</f>
        <v>33411.156000000003</v>
      </c>
      <c r="Q180" s="30">
        <f t="shared" ref="Q180:Q181" si="45">P180-O180</f>
        <v>0</v>
      </c>
    </row>
    <row r="181" spans="1:17" ht="13.8">
      <c r="A181" s="155"/>
      <c r="B181" s="155"/>
      <c r="C181" s="148"/>
      <c r="D181" s="78" t="s">
        <v>195</v>
      </c>
      <c r="E181" s="29">
        <f t="shared" ref="E181:M181" si="46">E180</f>
        <v>0</v>
      </c>
      <c r="F181" s="29">
        <f t="shared" si="46"/>
        <v>33411.156000000003</v>
      </c>
      <c r="G181" s="29">
        <f t="shared" si="46"/>
        <v>0</v>
      </c>
      <c r="H181" s="29">
        <f t="shared" si="46"/>
        <v>0</v>
      </c>
      <c r="I181" s="29">
        <f t="shared" si="46"/>
        <v>0</v>
      </c>
      <c r="J181" s="29">
        <f t="shared" si="46"/>
        <v>0</v>
      </c>
      <c r="K181" s="29">
        <f t="shared" si="46"/>
        <v>0</v>
      </c>
      <c r="L181" s="29">
        <f t="shared" si="46"/>
        <v>0</v>
      </c>
      <c r="M181" s="29">
        <f t="shared" si="46"/>
        <v>0</v>
      </c>
      <c r="N181" s="29"/>
      <c r="O181" s="29">
        <f>O180</f>
        <v>33411.156000000003</v>
      </c>
      <c r="P181" s="30">
        <f t="shared" si="44"/>
        <v>33411.156000000003</v>
      </c>
      <c r="Q181" s="30">
        <f t="shared" si="45"/>
        <v>0</v>
      </c>
    </row>
    <row r="182" spans="1:17" ht="13.8">
      <c r="A182" s="139"/>
      <c r="B182" s="139"/>
      <c r="C182" s="140"/>
      <c r="D182" s="334" t="s">
        <v>196</v>
      </c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7"/>
      <c r="P182" s="71"/>
      <c r="Q182" s="71"/>
    </row>
    <row r="183" spans="1:17" ht="13.8">
      <c r="A183" s="151"/>
      <c r="B183" s="151"/>
      <c r="C183" s="152"/>
      <c r="D183" s="39" t="s">
        <v>197</v>
      </c>
      <c r="E183" s="73"/>
      <c r="F183" s="73" t="e">
        <f>#REF!/1000</f>
        <v>#REF!</v>
      </c>
      <c r="G183" s="73"/>
      <c r="H183" s="73" t="e">
        <f>#REF!/1000</f>
        <v>#REF!</v>
      </c>
      <c r="I183" s="73"/>
      <c r="J183" s="73"/>
      <c r="K183" s="73"/>
      <c r="L183" s="73"/>
      <c r="M183" s="73">
        <f>31*1.81</f>
        <v>56.11</v>
      </c>
      <c r="N183" s="74"/>
      <c r="O183" s="29" t="e">
        <f>SUM(E183:M183)</f>
        <v>#REF!</v>
      </c>
      <c r="P183" s="30" t="e">
        <f t="shared" ref="P183:P187" si="47">M183+L183+K183+J183+I183+H183+G183+F183+E183</f>
        <v>#REF!</v>
      </c>
      <c r="Q183" s="30" t="e">
        <f t="shared" ref="Q183:Q187" si="48">P183-O183</f>
        <v>#REF!</v>
      </c>
    </row>
    <row r="184" spans="1:17" ht="13.8" collapsed="1">
      <c r="A184" s="155"/>
      <c r="B184" s="148" t="e">
        <f>O184-C184</f>
        <v>#REF!</v>
      </c>
      <c r="C184" s="148">
        <v>59.73</v>
      </c>
      <c r="D184" s="78" t="s">
        <v>198</v>
      </c>
      <c r="E184" s="29">
        <f t="shared" ref="E184:M184" si="49">E183</f>
        <v>0</v>
      </c>
      <c r="F184" s="29" t="e">
        <f t="shared" si="49"/>
        <v>#REF!</v>
      </c>
      <c r="G184" s="29">
        <f t="shared" si="49"/>
        <v>0</v>
      </c>
      <c r="H184" s="29" t="e">
        <f t="shared" si="49"/>
        <v>#REF!</v>
      </c>
      <c r="I184" s="29">
        <f t="shared" si="49"/>
        <v>0</v>
      </c>
      <c r="J184" s="29">
        <f t="shared" si="49"/>
        <v>0</v>
      </c>
      <c r="K184" s="29">
        <f t="shared" si="49"/>
        <v>0</v>
      </c>
      <c r="L184" s="29">
        <f t="shared" si="49"/>
        <v>0</v>
      </c>
      <c r="M184" s="29">
        <f t="shared" si="49"/>
        <v>56.11</v>
      </c>
      <c r="N184" s="29"/>
      <c r="O184" s="29" t="e">
        <f>O183</f>
        <v>#REF!</v>
      </c>
      <c r="P184" s="30" t="e">
        <f t="shared" si="47"/>
        <v>#REF!</v>
      </c>
      <c r="Q184" s="30" t="e">
        <f t="shared" si="48"/>
        <v>#REF!</v>
      </c>
    </row>
    <row r="185" spans="1:17" ht="13.8" hidden="1" outlineLevel="1">
      <c r="A185" s="139"/>
      <c r="B185" s="139"/>
      <c r="C185" s="140"/>
      <c r="D185" s="334" t="s">
        <v>199</v>
      </c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7"/>
      <c r="P185" s="71">
        <f t="shared" si="47"/>
        <v>0</v>
      </c>
      <c r="Q185" s="71">
        <f t="shared" si="48"/>
        <v>0</v>
      </c>
    </row>
    <row r="186" spans="1:17" ht="13.8" hidden="1" outlineLevel="1">
      <c r="A186" s="151"/>
      <c r="B186" s="151"/>
      <c r="C186" s="152"/>
      <c r="D186" s="39" t="s">
        <v>200</v>
      </c>
      <c r="E186" s="73"/>
      <c r="F186" s="75"/>
      <c r="G186" s="75"/>
      <c r="H186" s="75"/>
      <c r="I186" s="73"/>
      <c r="J186" s="75"/>
      <c r="K186" s="75"/>
      <c r="L186" s="73"/>
      <c r="M186" s="73"/>
      <c r="N186" s="74"/>
      <c r="O186" s="29">
        <f>SUM(E186:M186)</f>
        <v>0</v>
      </c>
      <c r="P186" s="30">
        <f t="shared" si="47"/>
        <v>0</v>
      </c>
      <c r="Q186" s="30">
        <f t="shared" si="48"/>
        <v>0</v>
      </c>
    </row>
    <row r="187" spans="1:17" ht="13.8" hidden="1" outlineLevel="1">
      <c r="A187" s="155"/>
      <c r="B187" s="148">
        <f>O187-C187</f>
        <v>0</v>
      </c>
      <c r="C187" s="148"/>
      <c r="D187" s="78" t="s">
        <v>201</v>
      </c>
      <c r="E187" s="29">
        <f t="shared" ref="E187:M187" si="50">E186</f>
        <v>0</v>
      </c>
      <c r="F187" s="29">
        <f t="shared" si="50"/>
        <v>0</v>
      </c>
      <c r="G187" s="29">
        <f t="shared" si="50"/>
        <v>0</v>
      </c>
      <c r="H187" s="29">
        <f t="shared" si="50"/>
        <v>0</v>
      </c>
      <c r="I187" s="29">
        <f t="shared" si="50"/>
        <v>0</v>
      </c>
      <c r="J187" s="29">
        <f t="shared" si="50"/>
        <v>0</v>
      </c>
      <c r="K187" s="29">
        <f t="shared" si="50"/>
        <v>0</v>
      </c>
      <c r="L187" s="29">
        <f t="shared" si="50"/>
        <v>0</v>
      </c>
      <c r="M187" s="29">
        <f t="shared" si="50"/>
        <v>0</v>
      </c>
      <c r="N187" s="29"/>
      <c r="O187" s="29">
        <f>O186</f>
        <v>0</v>
      </c>
      <c r="P187" s="30">
        <f t="shared" si="47"/>
        <v>0</v>
      </c>
      <c r="Q187" s="30">
        <f t="shared" si="48"/>
        <v>0</v>
      </c>
    </row>
    <row r="188" spans="1:17" ht="13.8">
      <c r="A188" s="137"/>
      <c r="B188" s="137"/>
      <c r="C188" s="138"/>
      <c r="D188" s="55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71"/>
      <c r="Q188" s="71"/>
    </row>
    <row r="189" spans="1:17" ht="13.8">
      <c r="A189" s="162"/>
      <c r="B189" s="162"/>
      <c r="C189" s="163"/>
      <c r="D189" s="98" t="s">
        <v>255</v>
      </c>
      <c r="E189" s="56"/>
      <c r="F189" s="56"/>
      <c r="G189" s="56"/>
      <c r="H189" s="56"/>
      <c r="I189" s="335" t="s">
        <v>256</v>
      </c>
      <c r="J189" s="319"/>
      <c r="K189" s="56"/>
      <c r="L189" s="56"/>
      <c r="M189" s="56"/>
      <c r="N189" s="56"/>
      <c r="O189" s="56"/>
      <c r="P189" s="58"/>
      <c r="Q189" s="58"/>
    </row>
    <row r="190" spans="1:17" ht="13.8">
      <c r="A190" s="137"/>
      <c r="B190" s="137"/>
      <c r="C190" s="138"/>
      <c r="D190" s="55"/>
      <c r="E190" s="56"/>
      <c r="F190" s="56"/>
      <c r="G190" s="56"/>
      <c r="H190" s="56"/>
      <c r="I190" s="99"/>
      <c r="J190" s="56"/>
      <c r="K190" s="56"/>
      <c r="L190" s="56"/>
      <c r="M190" s="56"/>
      <c r="N190" s="56"/>
      <c r="O190" s="56"/>
      <c r="P190" s="58"/>
      <c r="Q190" s="58"/>
    </row>
    <row r="191" spans="1:17" ht="13.8">
      <c r="A191" s="162"/>
      <c r="B191" s="162"/>
      <c r="C191" s="163"/>
      <c r="D191" s="98" t="s">
        <v>202</v>
      </c>
      <c r="E191" s="56"/>
      <c r="F191" s="56"/>
      <c r="G191" s="56"/>
      <c r="H191" s="56"/>
      <c r="I191" s="335" t="s">
        <v>203</v>
      </c>
      <c r="J191" s="319"/>
      <c r="K191" s="56"/>
      <c r="L191" s="56"/>
      <c r="M191" s="56"/>
      <c r="N191" s="56"/>
      <c r="O191" s="56"/>
      <c r="P191" s="58"/>
      <c r="Q191" s="58"/>
    </row>
    <row r="192" spans="1:17" ht="13.8">
      <c r="A192" s="137"/>
      <c r="B192" s="137"/>
      <c r="C192" s="138"/>
      <c r="D192" s="55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8"/>
      <c r="Q192" s="58"/>
    </row>
    <row r="193" spans="1:17" ht="13.8">
      <c r="A193" s="137"/>
      <c r="B193" s="137"/>
      <c r="C193" s="138"/>
      <c r="D193" s="55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8"/>
      <c r="Q193" s="58"/>
    </row>
    <row r="194" spans="1:17" ht="13.8">
      <c r="A194" s="137"/>
      <c r="B194" s="137"/>
      <c r="C194" s="138"/>
      <c r="D194" s="55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8"/>
      <c r="Q194" s="58"/>
    </row>
    <row r="195" spans="1:17" ht="13.8">
      <c r="A195" s="137"/>
      <c r="B195" s="137"/>
      <c r="C195" s="138"/>
      <c r="D195" s="55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8"/>
      <c r="Q195" s="58"/>
    </row>
    <row r="196" spans="1:17" ht="13.2">
      <c r="A196" s="164"/>
      <c r="B196" s="164"/>
      <c r="C196" s="165"/>
      <c r="D196" s="100" t="s">
        <v>204</v>
      </c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2"/>
      <c r="Q196" s="102"/>
    </row>
    <row r="197" spans="1:17" ht="13.2">
      <c r="A197" s="164"/>
      <c r="B197" s="164"/>
      <c r="C197" s="165"/>
      <c r="D197" s="100" t="s">
        <v>205</v>
      </c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2"/>
      <c r="Q197" s="102"/>
    </row>
    <row r="198" spans="1:17" ht="13.2">
      <c r="A198" s="164"/>
      <c r="B198" s="164"/>
      <c r="C198" s="165"/>
      <c r="D198" s="100" t="s">
        <v>206</v>
      </c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2"/>
      <c r="Q198" s="102"/>
    </row>
    <row r="199" spans="1:17" ht="13.8">
      <c r="A199" s="137"/>
      <c r="B199" s="137"/>
      <c r="C199" s="138"/>
      <c r="D199" s="55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8"/>
      <c r="Q199" s="58"/>
    </row>
    <row r="200" spans="1:17" ht="13.8">
      <c r="A200" s="137"/>
      <c r="B200" s="137"/>
      <c r="C200" s="138"/>
      <c r="D200" s="55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8"/>
      <c r="Q200" s="58"/>
    </row>
    <row r="201" spans="1:17" ht="13.8">
      <c r="A201" s="137"/>
      <c r="B201" s="137"/>
      <c r="C201" s="138"/>
      <c r="D201" s="55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8"/>
      <c r="Q201" s="58"/>
    </row>
    <row r="202" spans="1:17" ht="13.8">
      <c r="A202" s="137"/>
      <c r="B202" s="137"/>
      <c r="C202" s="138"/>
      <c r="D202" s="55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8"/>
      <c r="Q202" s="58"/>
    </row>
    <row r="203" spans="1:17" ht="13.8">
      <c r="A203" s="137"/>
      <c r="B203" s="137"/>
      <c r="C203" s="138"/>
      <c r="D203" s="55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8"/>
      <c r="Q203" s="58"/>
    </row>
    <row r="204" spans="1:17" ht="13.8">
      <c r="A204" s="137"/>
      <c r="B204" s="137"/>
      <c r="C204" s="138"/>
      <c r="D204" s="55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8"/>
      <c r="Q204" s="58"/>
    </row>
    <row r="205" spans="1:17" ht="13.8">
      <c r="A205" s="137"/>
      <c r="B205" s="137"/>
      <c r="C205" s="138"/>
      <c r="D205" s="55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8"/>
      <c r="Q205" s="58"/>
    </row>
    <row r="206" spans="1:17" ht="13.8">
      <c r="A206" s="137"/>
      <c r="B206" s="137"/>
      <c r="C206" s="138"/>
      <c r="D206" s="55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8"/>
      <c r="Q206" s="58"/>
    </row>
    <row r="207" spans="1:17" ht="13.8">
      <c r="A207" s="137"/>
      <c r="B207" s="137"/>
      <c r="C207" s="138"/>
      <c r="D207" s="55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8"/>
      <c r="Q207" s="58"/>
    </row>
    <row r="208" spans="1:17" ht="13.8">
      <c r="A208" s="137"/>
      <c r="B208" s="137"/>
      <c r="C208" s="138"/>
      <c r="D208" s="55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8"/>
      <c r="Q208" s="58"/>
    </row>
    <row r="209" spans="1:17" ht="13.8">
      <c r="A209" s="137"/>
      <c r="B209" s="137"/>
      <c r="C209" s="138"/>
      <c r="D209" s="55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8"/>
      <c r="Q209" s="58"/>
    </row>
    <row r="210" spans="1:17" ht="13.8">
      <c r="A210" s="137"/>
      <c r="B210" s="137"/>
      <c r="C210" s="138"/>
      <c r="D210" s="55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8"/>
      <c r="Q210" s="58"/>
    </row>
    <row r="211" spans="1:17" ht="13.8">
      <c r="A211" s="137"/>
      <c r="B211" s="137"/>
      <c r="C211" s="138"/>
      <c r="D211" s="55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8"/>
      <c r="Q211" s="58"/>
    </row>
    <row r="212" spans="1:17" ht="13.8">
      <c r="A212" s="137"/>
      <c r="B212" s="137"/>
      <c r="C212" s="138"/>
      <c r="D212" s="55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8"/>
      <c r="Q212" s="58"/>
    </row>
    <row r="213" spans="1:17" ht="13.8">
      <c r="A213" s="137"/>
      <c r="B213" s="137"/>
      <c r="C213" s="138"/>
      <c r="D213" s="55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8"/>
      <c r="Q213" s="58"/>
    </row>
    <row r="214" spans="1:17" ht="13.8">
      <c r="A214" s="137"/>
      <c r="B214" s="137"/>
      <c r="C214" s="138"/>
      <c r="D214" s="55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8"/>
      <c r="Q214" s="58"/>
    </row>
    <row r="215" spans="1:17" ht="13.8">
      <c r="A215" s="137"/>
      <c r="B215" s="137"/>
      <c r="C215" s="138"/>
      <c r="D215" s="55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8"/>
      <c r="Q215" s="58"/>
    </row>
    <row r="216" spans="1:17" ht="13.8">
      <c r="A216" s="137"/>
      <c r="B216" s="137"/>
      <c r="C216" s="138"/>
      <c r="D216" s="55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8"/>
      <c r="Q216" s="58"/>
    </row>
    <row r="217" spans="1:17" ht="13.8">
      <c r="A217" s="137"/>
      <c r="B217" s="137"/>
      <c r="C217" s="138"/>
      <c r="D217" s="55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8"/>
      <c r="Q217" s="58"/>
    </row>
    <row r="218" spans="1:17" ht="13.8">
      <c r="A218" s="137"/>
      <c r="B218" s="137"/>
      <c r="C218" s="138"/>
      <c r="D218" s="55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8"/>
      <c r="Q218" s="58"/>
    </row>
    <row r="219" spans="1:17" ht="13.8">
      <c r="A219" s="137"/>
      <c r="B219" s="137"/>
      <c r="C219" s="138"/>
      <c r="D219" s="55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8"/>
      <c r="Q219" s="58"/>
    </row>
    <row r="220" spans="1:17" ht="13.8">
      <c r="A220" s="137"/>
      <c r="B220" s="137"/>
      <c r="C220" s="138"/>
      <c r="D220" s="55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8"/>
      <c r="Q220" s="58"/>
    </row>
    <row r="221" spans="1:17" ht="13.8">
      <c r="A221" s="137"/>
      <c r="B221" s="137"/>
      <c r="C221" s="138"/>
      <c r="D221" s="55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8"/>
      <c r="Q221" s="58"/>
    </row>
    <row r="222" spans="1:17" ht="13.2">
      <c r="A222" s="166"/>
      <c r="B222" s="166"/>
      <c r="C222" s="167"/>
      <c r="D222" s="103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5"/>
      <c r="Q222" s="105"/>
    </row>
    <row r="223" spans="1:17" ht="13.2">
      <c r="A223" s="166"/>
      <c r="B223" s="166"/>
      <c r="C223" s="167"/>
      <c r="D223" s="103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5"/>
      <c r="Q223" s="105"/>
    </row>
    <row r="224" spans="1:17" ht="13.2">
      <c r="A224" s="166"/>
      <c r="B224" s="166"/>
      <c r="C224" s="167"/>
      <c r="D224" s="103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5"/>
      <c r="Q224" s="105"/>
    </row>
    <row r="225" spans="1:17" ht="13.2">
      <c r="A225" s="166"/>
      <c r="B225" s="166"/>
      <c r="C225" s="167"/>
      <c r="D225" s="103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5"/>
      <c r="Q225" s="105"/>
    </row>
    <row r="226" spans="1:17" ht="13.2">
      <c r="A226" s="166"/>
      <c r="B226" s="166"/>
      <c r="C226" s="167"/>
      <c r="D226" s="103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5"/>
      <c r="Q226" s="105"/>
    </row>
    <row r="227" spans="1:17" ht="13.2">
      <c r="A227" s="166"/>
      <c r="B227" s="166"/>
      <c r="C227" s="167"/>
      <c r="D227" s="103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5"/>
      <c r="Q227" s="105"/>
    </row>
    <row r="228" spans="1:17" ht="13.2">
      <c r="A228" s="166"/>
      <c r="B228" s="166"/>
      <c r="C228" s="167"/>
      <c r="D228" s="103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5"/>
      <c r="Q228" s="105"/>
    </row>
    <row r="229" spans="1:17" ht="13.2">
      <c r="A229" s="166"/>
      <c r="B229" s="166"/>
      <c r="C229" s="167"/>
      <c r="D229" s="103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5"/>
      <c r="Q229" s="105"/>
    </row>
    <row r="230" spans="1:17" ht="13.2">
      <c r="A230" s="166"/>
      <c r="B230" s="166"/>
      <c r="C230" s="167"/>
      <c r="D230" s="103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5"/>
      <c r="Q230" s="105"/>
    </row>
    <row r="231" spans="1:17" ht="13.2">
      <c r="A231" s="166"/>
      <c r="B231" s="166"/>
      <c r="C231" s="167"/>
      <c r="D231" s="103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5"/>
      <c r="Q231" s="105"/>
    </row>
    <row r="232" spans="1:17" ht="13.2">
      <c r="A232" s="166"/>
      <c r="B232" s="166"/>
      <c r="C232" s="167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5"/>
      <c r="Q232" s="105"/>
    </row>
    <row r="233" spans="1:17" ht="13.2">
      <c r="A233" s="166"/>
      <c r="B233" s="166"/>
      <c r="C233" s="167"/>
      <c r="D233" s="103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5"/>
      <c r="Q233" s="105"/>
    </row>
    <row r="234" spans="1:17" ht="13.2">
      <c r="A234" s="166"/>
      <c r="B234" s="166"/>
      <c r="C234" s="167"/>
      <c r="D234" s="103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5"/>
      <c r="Q234" s="105"/>
    </row>
    <row r="235" spans="1:17" ht="13.2">
      <c r="A235" s="166"/>
      <c r="B235" s="166"/>
      <c r="C235" s="167"/>
      <c r="D235" s="103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5"/>
      <c r="Q235" s="105"/>
    </row>
    <row r="236" spans="1:17" ht="13.2">
      <c r="A236" s="166"/>
      <c r="B236" s="166"/>
      <c r="C236" s="167"/>
      <c r="D236" s="103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5"/>
      <c r="Q236" s="105"/>
    </row>
    <row r="237" spans="1:17" ht="13.2">
      <c r="A237" s="166"/>
      <c r="B237" s="166"/>
      <c r="C237" s="167"/>
      <c r="D237" s="103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5"/>
      <c r="Q237" s="105"/>
    </row>
    <row r="238" spans="1:17" ht="13.2">
      <c r="A238" s="166"/>
      <c r="B238" s="166"/>
      <c r="C238" s="167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5"/>
      <c r="Q238" s="105"/>
    </row>
    <row r="239" spans="1:17" ht="13.2">
      <c r="A239" s="166"/>
      <c r="B239" s="166"/>
      <c r="C239" s="167"/>
      <c r="D239" s="103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5"/>
      <c r="Q239" s="105"/>
    </row>
    <row r="240" spans="1:17" ht="13.2">
      <c r="A240" s="166"/>
      <c r="B240" s="166"/>
      <c r="C240" s="167"/>
      <c r="D240" s="103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5"/>
      <c r="Q240" s="105"/>
    </row>
    <row r="241" spans="1:17" ht="13.2">
      <c r="A241" s="166"/>
      <c r="B241" s="166"/>
      <c r="C241" s="167"/>
      <c r="D241" s="103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5"/>
      <c r="Q241" s="105"/>
    </row>
    <row r="242" spans="1:17" ht="13.2">
      <c r="A242" s="166"/>
      <c r="B242" s="166"/>
      <c r="C242" s="167"/>
      <c r="D242" s="103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5"/>
      <c r="Q242" s="105"/>
    </row>
    <row r="243" spans="1:17" ht="13.2">
      <c r="A243" s="166"/>
      <c r="B243" s="166"/>
      <c r="C243" s="167"/>
      <c r="D243" s="103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5"/>
      <c r="Q243" s="105"/>
    </row>
    <row r="244" spans="1:17" ht="13.2">
      <c r="A244" s="166"/>
      <c r="B244" s="166"/>
      <c r="C244" s="167"/>
      <c r="D244" s="103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5"/>
      <c r="Q244" s="105"/>
    </row>
    <row r="245" spans="1:17" ht="13.2">
      <c r="A245" s="166"/>
      <c r="B245" s="166"/>
      <c r="C245" s="167"/>
      <c r="D245" s="103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5"/>
      <c r="Q245" s="105"/>
    </row>
    <row r="246" spans="1:17" ht="13.2">
      <c r="A246" s="166"/>
      <c r="B246" s="166"/>
      <c r="C246" s="167"/>
      <c r="D246" s="103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5"/>
      <c r="Q246" s="105"/>
    </row>
    <row r="247" spans="1:17" ht="13.2">
      <c r="A247" s="166"/>
      <c r="B247" s="166"/>
      <c r="C247" s="167"/>
      <c r="D247" s="103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5"/>
      <c r="Q247" s="105"/>
    </row>
    <row r="248" spans="1:17" ht="13.2">
      <c r="A248" s="166"/>
      <c r="B248" s="166"/>
      <c r="C248" s="167"/>
      <c r="D248" s="103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5"/>
      <c r="Q248" s="105"/>
    </row>
    <row r="249" spans="1:17" ht="13.2">
      <c r="A249" s="166"/>
      <c r="B249" s="166"/>
      <c r="C249" s="167"/>
      <c r="D249" s="103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5"/>
      <c r="Q249" s="105"/>
    </row>
    <row r="250" spans="1:17" ht="13.2">
      <c r="A250" s="166"/>
      <c r="B250" s="166"/>
      <c r="C250" s="167"/>
      <c r="D250" s="103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5"/>
      <c r="Q250" s="105"/>
    </row>
    <row r="251" spans="1:17" ht="13.2">
      <c r="A251" s="166"/>
      <c r="B251" s="166"/>
      <c r="C251" s="167"/>
      <c r="D251" s="103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5"/>
      <c r="Q251" s="105"/>
    </row>
    <row r="252" spans="1:17" ht="13.2">
      <c r="A252" s="166"/>
      <c r="B252" s="166"/>
      <c r="C252" s="167"/>
      <c r="D252" s="103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5"/>
      <c r="Q252" s="105"/>
    </row>
    <row r="253" spans="1:17" ht="13.2">
      <c r="A253" s="166"/>
      <c r="B253" s="166"/>
      <c r="C253" s="167"/>
      <c r="D253" s="103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5"/>
      <c r="Q253" s="105"/>
    </row>
    <row r="254" spans="1:17" ht="13.2">
      <c r="A254" s="166"/>
      <c r="B254" s="166"/>
      <c r="C254" s="167"/>
      <c r="D254" s="103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5"/>
      <c r="Q254" s="105"/>
    </row>
    <row r="255" spans="1:17" ht="13.2">
      <c r="A255" s="166"/>
      <c r="B255" s="166"/>
      <c r="C255" s="167"/>
      <c r="D255" s="103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5"/>
      <c r="Q255" s="105"/>
    </row>
    <row r="256" spans="1:17" ht="13.2">
      <c r="A256" s="166"/>
      <c r="B256" s="166"/>
      <c r="C256" s="167"/>
      <c r="D256" s="103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5"/>
      <c r="Q256" s="105"/>
    </row>
    <row r="257" spans="1:17" ht="13.2">
      <c r="A257" s="166"/>
      <c r="B257" s="166"/>
      <c r="C257" s="167"/>
      <c r="D257" s="103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5"/>
      <c r="Q257" s="105"/>
    </row>
    <row r="258" spans="1:17" ht="13.2">
      <c r="A258" s="166"/>
      <c r="B258" s="166"/>
      <c r="C258" s="167"/>
      <c r="D258" s="103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5"/>
      <c r="Q258" s="105"/>
    </row>
    <row r="259" spans="1:17" ht="13.2">
      <c r="A259" s="166"/>
      <c r="B259" s="166"/>
      <c r="C259" s="167"/>
      <c r="D259" s="103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5"/>
      <c r="Q259" s="105"/>
    </row>
    <row r="260" spans="1:17" ht="13.2">
      <c r="A260" s="166"/>
      <c r="B260" s="166"/>
      <c r="C260" s="167"/>
      <c r="D260" s="103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5"/>
      <c r="Q260" s="105"/>
    </row>
    <row r="261" spans="1:17" ht="13.2">
      <c r="A261" s="166"/>
      <c r="B261" s="166"/>
      <c r="C261" s="167"/>
      <c r="D261" s="103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5"/>
      <c r="Q261" s="105"/>
    </row>
    <row r="262" spans="1:17" ht="13.2">
      <c r="A262" s="166"/>
      <c r="B262" s="166"/>
      <c r="C262" s="167"/>
      <c r="D262" s="103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5"/>
      <c r="Q262" s="105"/>
    </row>
    <row r="263" spans="1:17" ht="13.2">
      <c r="A263" s="166"/>
      <c r="B263" s="166"/>
      <c r="C263" s="167"/>
      <c r="D263" s="103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5"/>
      <c r="Q263" s="105"/>
    </row>
    <row r="264" spans="1:17" ht="13.2">
      <c r="A264" s="166"/>
      <c r="B264" s="166"/>
      <c r="C264" s="167"/>
      <c r="D264" s="103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5"/>
      <c r="Q264" s="105"/>
    </row>
    <row r="265" spans="1:17" ht="13.2">
      <c r="A265" s="166"/>
      <c r="B265" s="166"/>
      <c r="C265" s="167"/>
      <c r="D265" s="103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5"/>
      <c r="Q265" s="105"/>
    </row>
    <row r="266" spans="1:17" ht="13.2">
      <c r="A266" s="166"/>
      <c r="B266" s="166"/>
      <c r="C266" s="167"/>
      <c r="D266" s="103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5"/>
      <c r="Q266" s="105"/>
    </row>
    <row r="267" spans="1:17" ht="13.2">
      <c r="A267" s="166"/>
      <c r="B267" s="166"/>
      <c r="C267" s="167"/>
      <c r="D267" s="103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5"/>
      <c r="Q267" s="105"/>
    </row>
    <row r="268" spans="1:17" ht="13.2">
      <c r="A268" s="166"/>
      <c r="B268" s="166"/>
      <c r="C268" s="167"/>
      <c r="D268" s="103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5"/>
      <c r="Q268" s="105"/>
    </row>
    <row r="269" spans="1:17" ht="13.2">
      <c r="A269" s="166"/>
      <c r="B269" s="166"/>
      <c r="C269" s="167"/>
      <c r="D269" s="103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5"/>
      <c r="Q269" s="105"/>
    </row>
    <row r="270" spans="1:17" ht="13.2">
      <c r="A270" s="166"/>
      <c r="B270" s="166"/>
      <c r="C270" s="167"/>
      <c r="D270" s="103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5"/>
      <c r="Q270" s="105"/>
    </row>
    <row r="271" spans="1:17" ht="13.2">
      <c r="A271" s="166"/>
      <c r="B271" s="166"/>
      <c r="C271" s="167"/>
      <c r="D271" s="103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5"/>
      <c r="Q271" s="105"/>
    </row>
    <row r="272" spans="1:17" ht="13.2">
      <c r="A272" s="166"/>
      <c r="B272" s="166"/>
      <c r="C272" s="167"/>
      <c r="D272" s="103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5"/>
      <c r="Q272" s="105"/>
    </row>
    <row r="273" spans="1:17" ht="13.2">
      <c r="A273" s="166"/>
      <c r="B273" s="166"/>
      <c r="C273" s="167"/>
      <c r="D273" s="103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5"/>
      <c r="Q273" s="105"/>
    </row>
    <row r="274" spans="1:17" ht="13.2">
      <c r="A274" s="166"/>
      <c r="B274" s="166"/>
      <c r="C274" s="167"/>
      <c r="D274" s="103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5"/>
      <c r="Q274" s="105"/>
    </row>
    <row r="275" spans="1:17" ht="13.2">
      <c r="A275" s="166"/>
      <c r="B275" s="166"/>
      <c r="C275" s="167"/>
      <c r="D275" s="103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5"/>
      <c r="Q275" s="105"/>
    </row>
    <row r="276" spans="1:17" ht="13.2">
      <c r="A276" s="166"/>
      <c r="B276" s="166"/>
      <c r="C276" s="167"/>
      <c r="D276" s="103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5"/>
      <c r="Q276" s="105"/>
    </row>
    <row r="277" spans="1:17" ht="13.2">
      <c r="A277" s="166"/>
      <c r="B277" s="166"/>
      <c r="C277" s="167"/>
      <c r="D277" s="103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5"/>
      <c r="Q277" s="105"/>
    </row>
    <row r="278" spans="1:17" ht="13.2">
      <c r="A278" s="166"/>
      <c r="B278" s="166"/>
      <c r="C278" s="167"/>
      <c r="D278" s="103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5"/>
      <c r="Q278" s="105"/>
    </row>
    <row r="279" spans="1:17" ht="13.2">
      <c r="A279" s="166"/>
      <c r="B279" s="166"/>
      <c r="C279" s="167"/>
      <c r="D279" s="103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5"/>
      <c r="Q279" s="105"/>
    </row>
    <row r="280" spans="1:17" ht="13.2">
      <c r="A280" s="166"/>
      <c r="B280" s="166"/>
      <c r="C280" s="167"/>
      <c r="D280" s="103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5"/>
      <c r="Q280" s="105"/>
    </row>
    <row r="281" spans="1:17" ht="13.2">
      <c r="A281" s="166"/>
      <c r="B281" s="166"/>
      <c r="C281" s="167"/>
      <c r="D281" s="103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5"/>
      <c r="Q281" s="105"/>
    </row>
    <row r="282" spans="1:17" ht="13.2">
      <c r="A282" s="166"/>
      <c r="B282" s="166"/>
      <c r="C282" s="167"/>
      <c r="D282" s="103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5"/>
      <c r="Q282" s="105"/>
    </row>
    <row r="283" spans="1:17" ht="13.2">
      <c r="A283" s="166"/>
      <c r="B283" s="166"/>
      <c r="C283" s="167"/>
      <c r="D283" s="103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5"/>
      <c r="Q283" s="105"/>
    </row>
    <row r="284" spans="1:17" ht="13.2">
      <c r="A284" s="166"/>
      <c r="B284" s="166"/>
      <c r="C284" s="167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5"/>
      <c r="Q284" s="105"/>
    </row>
    <row r="285" spans="1:17" ht="13.2">
      <c r="A285" s="166"/>
      <c r="B285" s="166"/>
      <c r="C285" s="167"/>
      <c r="D285" s="103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5"/>
      <c r="Q285" s="105"/>
    </row>
    <row r="286" spans="1:17" ht="13.2">
      <c r="A286" s="166"/>
      <c r="B286" s="166"/>
      <c r="C286" s="167"/>
      <c r="D286" s="103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5"/>
      <c r="Q286" s="105"/>
    </row>
    <row r="287" spans="1:17" ht="13.2">
      <c r="A287" s="166"/>
      <c r="B287" s="166"/>
      <c r="C287" s="167"/>
      <c r="D287" s="103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5"/>
      <c r="Q287" s="105"/>
    </row>
    <row r="288" spans="1:17" ht="13.2">
      <c r="A288" s="166"/>
      <c r="B288" s="166"/>
      <c r="C288" s="167"/>
      <c r="D288" s="103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5"/>
      <c r="Q288" s="105"/>
    </row>
    <row r="289" spans="1:17" ht="13.2">
      <c r="A289" s="166"/>
      <c r="B289" s="166"/>
      <c r="C289" s="167"/>
      <c r="D289" s="103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5"/>
      <c r="Q289" s="105"/>
    </row>
    <row r="290" spans="1:17" ht="13.2">
      <c r="A290" s="166"/>
      <c r="B290" s="166"/>
      <c r="C290" s="167"/>
      <c r="D290" s="103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5"/>
      <c r="Q290" s="105"/>
    </row>
    <row r="291" spans="1:17" ht="13.2">
      <c r="A291" s="166"/>
      <c r="B291" s="166"/>
      <c r="C291" s="167"/>
      <c r="D291" s="103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5"/>
      <c r="Q291" s="105"/>
    </row>
    <row r="292" spans="1:17" ht="13.2">
      <c r="A292" s="166"/>
      <c r="B292" s="166"/>
      <c r="C292" s="167"/>
      <c r="D292" s="103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5"/>
      <c r="Q292" s="105"/>
    </row>
    <row r="293" spans="1:17" ht="13.2">
      <c r="A293" s="166"/>
      <c r="B293" s="166"/>
      <c r="C293" s="167"/>
      <c r="D293" s="103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5"/>
      <c r="Q293" s="105"/>
    </row>
    <row r="294" spans="1:17" ht="13.2">
      <c r="A294" s="166"/>
      <c r="B294" s="166"/>
      <c r="C294" s="167"/>
      <c r="D294" s="103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5"/>
      <c r="Q294" s="105"/>
    </row>
    <row r="295" spans="1:17" ht="13.2">
      <c r="A295" s="166"/>
      <c r="B295" s="166"/>
      <c r="C295" s="167"/>
      <c r="D295" s="103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5"/>
      <c r="Q295" s="105"/>
    </row>
    <row r="296" spans="1:17" ht="13.2">
      <c r="A296" s="166"/>
      <c r="B296" s="166"/>
      <c r="C296" s="167"/>
      <c r="D296" s="103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5"/>
      <c r="Q296" s="105"/>
    </row>
    <row r="297" spans="1:17" ht="13.2">
      <c r="A297" s="166"/>
      <c r="B297" s="166"/>
      <c r="C297" s="167"/>
      <c r="D297" s="103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5"/>
      <c r="Q297" s="105"/>
    </row>
    <row r="298" spans="1:17" ht="13.2">
      <c r="A298" s="166"/>
      <c r="B298" s="166"/>
      <c r="C298" s="167"/>
      <c r="D298" s="103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5"/>
      <c r="Q298" s="105"/>
    </row>
    <row r="299" spans="1:17" ht="13.2">
      <c r="A299" s="166"/>
      <c r="B299" s="166"/>
      <c r="C299" s="167"/>
      <c r="D299" s="103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5"/>
      <c r="Q299" s="105"/>
    </row>
    <row r="300" spans="1:17" ht="13.2">
      <c r="A300" s="166"/>
      <c r="B300" s="166"/>
      <c r="C300" s="167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5"/>
      <c r="Q300" s="105"/>
    </row>
    <row r="301" spans="1:17" ht="13.2">
      <c r="A301" s="166"/>
      <c r="B301" s="166"/>
      <c r="C301" s="167"/>
      <c r="D301" s="103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5"/>
      <c r="Q301" s="105"/>
    </row>
    <row r="302" spans="1:17" ht="13.2">
      <c r="A302" s="166"/>
      <c r="B302" s="166"/>
      <c r="C302" s="167"/>
      <c r="D302" s="103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5"/>
      <c r="Q302" s="105"/>
    </row>
    <row r="303" spans="1:17" ht="13.2">
      <c r="A303" s="166"/>
      <c r="B303" s="166"/>
      <c r="C303" s="167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5"/>
      <c r="Q303" s="105"/>
    </row>
    <row r="304" spans="1:17" ht="13.2">
      <c r="A304" s="166"/>
      <c r="B304" s="166"/>
      <c r="C304" s="167"/>
      <c r="D304" s="103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5"/>
      <c r="Q304" s="105"/>
    </row>
    <row r="305" spans="1:17" ht="13.2">
      <c r="A305" s="166"/>
      <c r="B305" s="166"/>
      <c r="C305" s="167"/>
      <c r="D305" s="103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5"/>
      <c r="Q305" s="105"/>
    </row>
    <row r="306" spans="1:17" ht="13.2">
      <c r="A306" s="166"/>
      <c r="B306" s="166"/>
      <c r="C306" s="167"/>
      <c r="D306" s="103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5"/>
      <c r="Q306" s="105"/>
    </row>
    <row r="307" spans="1:17" ht="13.2">
      <c r="A307" s="166"/>
      <c r="B307" s="166"/>
      <c r="C307" s="167"/>
      <c r="D307" s="103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5"/>
      <c r="Q307" s="105"/>
    </row>
    <row r="308" spans="1:17" ht="13.2">
      <c r="A308" s="166"/>
      <c r="B308" s="166"/>
      <c r="C308" s="167"/>
      <c r="D308" s="103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5"/>
      <c r="Q308" s="105"/>
    </row>
    <row r="309" spans="1:17" ht="13.2">
      <c r="A309" s="166"/>
      <c r="B309" s="166"/>
      <c r="C309" s="167"/>
      <c r="D309" s="103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5"/>
      <c r="Q309" s="105"/>
    </row>
    <row r="310" spans="1:17" ht="13.2">
      <c r="A310" s="166"/>
      <c r="B310" s="166"/>
      <c r="C310" s="167"/>
      <c r="D310" s="103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5"/>
      <c r="Q310" s="105"/>
    </row>
    <row r="311" spans="1:17" ht="13.2">
      <c r="A311" s="166"/>
      <c r="B311" s="166"/>
      <c r="C311" s="167"/>
      <c r="D311" s="103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5"/>
      <c r="Q311" s="105"/>
    </row>
    <row r="312" spans="1:17" ht="13.2">
      <c r="A312" s="166"/>
      <c r="B312" s="166"/>
      <c r="C312" s="167"/>
      <c r="D312" s="103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5"/>
      <c r="Q312" s="105"/>
    </row>
    <row r="313" spans="1:17" ht="13.2">
      <c r="A313" s="166"/>
      <c r="B313" s="166"/>
      <c r="C313" s="167"/>
      <c r="D313" s="103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5"/>
      <c r="Q313" s="105"/>
    </row>
    <row r="314" spans="1:17" ht="13.2">
      <c r="A314" s="166"/>
      <c r="B314" s="166"/>
      <c r="C314" s="167"/>
      <c r="D314" s="103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5"/>
      <c r="Q314" s="105"/>
    </row>
    <row r="315" spans="1:17" ht="13.2">
      <c r="A315" s="166"/>
      <c r="B315" s="166"/>
      <c r="C315" s="167"/>
      <c r="D315" s="103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5"/>
      <c r="Q315" s="105"/>
    </row>
    <row r="316" spans="1:17" ht="13.2">
      <c r="A316" s="166"/>
      <c r="B316" s="166"/>
      <c r="C316" s="167"/>
      <c r="D316" s="103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5"/>
      <c r="Q316" s="105"/>
    </row>
    <row r="317" spans="1:17" ht="13.2">
      <c r="A317" s="166"/>
      <c r="B317" s="166"/>
      <c r="C317" s="167"/>
      <c r="D317" s="103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5"/>
      <c r="Q317" s="105"/>
    </row>
    <row r="318" spans="1:17" ht="13.2">
      <c r="A318" s="166"/>
      <c r="B318" s="166"/>
      <c r="C318" s="167"/>
      <c r="D318" s="103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5"/>
      <c r="Q318" s="105"/>
    </row>
    <row r="319" spans="1:17" ht="13.2">
      <c r="A319" s="166"/>
      <c r="B319" s="166"/>
      <c r="C319" s="167"/>
      <c r="D319" s="103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5"/>
      <c r="Q319" s="105"/>
    </row>
    <row r="320" spans="1:17" ht="13.2">
      <c r="A320" s="166"/>
      <c r="B320" s="166"/>
      <c r="C320" s="167"/>
      <c r="D320" s="103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5"/>
      <c r="Q320" s="105"/>
    </row>
    <row r="321" spans="1:17" ht="13.2">
      <c r="A321" s="166"/>
      <c r="B321" s="166"/>
      <c r="C321" s="167"/>
      <c r="D321" s="103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5"/>
      <c r="Q321" s="105"/>
    </row>
    <row r="322" spans="1:17" ht="13.2">
      <c r="A322" s="166"/>
      <c r="B322" s="166"/>
      <c r="C322" s="167"/>
      <c r="D322" s="103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5"/>
      <c r="Q322" s="105"/>
    </row>
    <row r="323" spans="1:17" ht="13.2">
      <c r="A323" s="166"/>
      <c r="B323" s="166"/>
      <c r="C323" s="167"/>
      <c r="D323" s="103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5"/>
      <c r="Q323" s="105"/>
    </row>
    <row r="324" spans="1:17" ht="13.2">
      <c r="A324" s="166"/>
      <c r="B324" s="166"/>
      <c r="C324" s="167"/>
      <c r="D324" s="103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5"/>
      <c r="Q324" s="105"/>
    </row>
    <row r="325" spans="1:17" ht="13.2">
      <c r="A325" s="166"/>
      <c r="B325" s="166"/>
      <c r="C325" s="167"/>
      <c r="D325" s="103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5"/>
      <c r="Q325" s="105"/>
    </row>
    <row r="326" spans="1:17" ht="13.2">
      <c r="A326" s="166"/>
      <c r="B326" s="166"/>
      <c r="C326" s="167"/>
      <c r="D326" s="103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5"/>
      <c r="Q326" s="105"/>
    </row>
    <row r="327" spans="1:17" ht="13.2">
      <c r="A327" s="166"/>
      <c r="B327" s="166"/>
      <c r="C327" s="167"/>
      <c r="D327" s="103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5"/>
      <c r="Q327" s="105"/>
    </row>
    <row r="328" spans="1:17" ht="13.2">
      <c r="A328" s="166"/>
      <c r="B328" s="166"/>
      <c r="C328" s="167"/>
      <c r="D328" s="103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5"/>
      <c r="Q328" s="105"/>
    </row>
    <row r="329" spans="1:17" ht="13.2">
      <c r="A329" s="166"/>
      <c r="B329" s="166"/>
      <c r="C329" s="167"/>
      <c r="D329" s="103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5"/>
      <c r="Q329" s="105"/>
    </row>
    <row r="330" spans="1:17" ht="13.2">
      <c r="A330" s="166"/>
      <c r="B330" s="166"/>
      <c r="C330" s="167"/>
      <c r="D330" s="103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5"/>
      <c r="Q330" s="105"/>
    </row>
    <row r="331" spans="1:17" ht="13.2">
      <c r="A331" s="166"/>
      <c r="B331" s="166"/>
      <c r="C331" s="167"/>
      <c r="D331" s="103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5"/>
      <c r="Q331" s="105"/>
    </row>
    <row r="332" spans="1:17" ht="13.2">
      <c r="A332" s="166"/>
      <c r="B332" s="166"/>
      <c r="C332" s="167"/>
      <c r="D332" s="103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5"/>
      <c r="Q332" s="105"/>
    </row>
    <row r="333" spans="1:17" ht="13.2">
      <c r="A333" s="166"/>
      <c r="B333" s="166"/>
      <c r="C333" s="167"/>
      <c r="D333" s="103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5"/>
      <c r="Q333" s="105"/>
    </row>
    <row r="334" spans="1:17" ht="13.2">
      <c r="A334" s="166"/>
      <c r="B334" s="166"/>
      <c r="C334" s="167"/>
      <c r="D334" s="103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5"/>
      <c r="Q334" s="105"/>
    </row>
    <row r="335" spans="1:17" ht="13.2">
      <c r="A335" s="166"/>
      <c r="B335" s="166"/>
      <c r="C335" s="167"/>
      <c r="D335" s="103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5"/>
      <c r="Q335" s="105"/>
    </row>
    <row r="336" spans="1:17" ht="13.2">
      <c r="A336" s="166"/>
      <c r="B336" s="166"/>
      <c r="C336" s="167"/>
      <c r="D336" s="103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5"/>
      <c r="Q336" s="105"/>
    </row>
    <row r="337" spans="1:17" ht="13.2">
      <c r="A337" s="166"/>
      <c r="B337" s="166"/>
      <c r="C337" s="167"/>
      <c r="D337" s="103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5"/>
      <c r="Q337" s="105"/>
    </row>
    <row r="338" spans="1:17" ht="13.2">
      <c r="A338" s="166"/>
      <c r="B338" s="166"/>
      <c r="C338" s="167"/>
      <c r="D338" s="103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5"/>
      <c r="Q338" s="105"/>
    </row>
    <row r="339" spans="1:17" ht="13.2">
      <c r="A339" s="166"/>
      <c r="B339" s="166"/>
      <c r="C339" s="167"/>
      <c r="D339" s="103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5"/>
      <c r="Q339" s="105"/>
    </row>
    <row r="340" spans="1:17" ht="13.2">
      <c r="A340" s="166"/>
      <c r="B340" s="166"/>
      <c r="C340" s="167"/>
      <c r="D340" s="103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5"/>
      <c r="Q340" s="105"/>
    </row>
    <row r="341" spans="1:17" ht="13.2">
      <c r="A341" s="166"/>
      <c r="B341" s="166"/>
      <c r="C341" s="167"/>
      <c r="D341" s="103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5"/>
      <c r="Q341" s="105"/>
    </row>
    <row r="342" spans="1:17" ht="13.2">
      <c r="A342" s="166"/>
      <c r="B342" s="166"/>
      <c r="C342" s="167"/>
      <c r="D342" s="103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5"/>
      <c r="Q342" s="105"/>
    </row>
    <row r="343" spans="1:17" ht="13.2">
      <c r="A343" s="166"/>
      <c r="B343" s="166"/>
      <c r="C343" s="167"/>
      <c r="D343" s="103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5"/>
      <c r="Q343" s="105"/>
    </row>
    <row r="344" spans="1:17" ht="13.2">
      <c r="A344" s="166"/>
      <c r="B344" s="166"/>
      <c r="C344" s="167"/>
      <c r="D344" s="103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5"/>
      <c r="Q344" s="105"/>
    </row>
    <row r="345" spans="1:17" ht="13.2">
      <c r="A345" s="166"/>
      <c r="B345" s="166"/>
      <c r="C345" s="167"/>
      <c r="D345" s="103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5"/>
      <c r="Q345" s="105"/>
    </row>
    <row r="346" spans="1:17" ht="13.2">
      <c r="A346" s="166"/>
      <c r="B346" s="166"/>
      <c r="C346" s="167"/>
      <c r="D346" s="103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5"/>
      <c r="Q346" s="105"/>
    </row>
    <row r="347" spans="1:17" ht="13.2">
      <c r="A347" s="166"/>
      <c r="B347" s="166"/>
      <c r="C347" s="167"/>
      <c r="D347" s="103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5"/>
      <c r="Q347" s="105"/>
    </row>
    <row r="348" spans="1:17" ht="13.2">
      <c r="A348" s="166"/>
      <c r="B348" s="166"/>
      <c r="C348" s="167"/>
      <c r="D348" s="103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5"/>
      <c r="Q348" s="105"/>
    </row>
    <row r="349" spans="1:17" ht="13.2">
      <c r="A349" s="166"/>
      <c r="B349" s="166"/>
      <c r="C349" s="167"/>
      <c r="D349" s="103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5"/>
      <c r="Q349" s="105"/>
    </row>
    <row r="350" spans="1:17" ht="13.2">
      <c r="A350" s="166"/>
      <c r="B350" s="166"/>
      <c r="C350" s="167"/>
      <c r="D350" s="103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5"/>
      <c r="Q350" s="105"/>
    </row>
    <row r="351" spans="1:17" ht="13.2">
      <c r="A351" s="166"/>
      <c r="B351" s="166"/>
      <c r="C351" s="167"/>
      <c r="D351" s="103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5"/>
      <c r="Q351" s="105"/>
    </row>
    <row r="352" spans="1:17" ht="13.2">
      <c r="A352" s="166"/>
      <c r="B352" s="166"/>
      <c r="C352" s="167"/>
      <c r="D352" s="103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5"/>
      <c r="Q352" s="105"/>
    </row>
    <row r="353" spans="1:17" ht="13.2">
      <c r="A353" s="166"/>
      <c r="B353" s="166"/>
      <c r="C353" s="167"/>
      <c r="D353" s="103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5"/>
      <c r="Q353" s="105"/>
    </row>
    <row r="354" spans="1:17" ht="13.2">
      <c r="A354" s="166"/>
      <c r="B354" s="166"/>
      <c r="C354" s="167"/>
      <c r="D354" s="103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5"/>
      <c r="Q354" s="105"/>
    </row>
    <row r="355" spans="1:17" ht="13.2">
      <c r="A355" s="166"/>
      <c r="B355" s="166"/>
      <c r="C355" s="167"/>
      <c r="D355" s="103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5"/>
      <c r="Q355" s="105"/>
    </row>
    <row r="356" spans="1:17" ht="13.2">
      <c r="A356" s="166"/>
      <c r="B356" s="166"/>
      <c r="C356" s="167"/>
      <c r="D356" s="103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5"/>
      <c r="Q356" s="105"/>
    </row>
    <row r="357" spans="1:17" ht="13.2">
      <c r="A357" s="166"/>
      <c r="B357" s="166"/>
      <c r="C357" s="167"/>
      <c r="D357" s="103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5"/>
      <c r="Q357" s="105"/>
    </row>
    <row r="358" spans="1:17" ht="13.2">
      <c r="A358" s="166"/>
      <c r="B358" s="166"/>
      <c r="C358" s="167"/>
      <c r="D358" s="103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5"/>
      <c r="Q358" s="105"/>
    </row>
    <row r="359" spans="1:17" ht="13.2">
      <c r="A359" s="166"/>
      <c r="B359" s="166"/>
      <c r="C359" s="167"/>
      <c r="D359" s="103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5"/>
      <c r="Q359" s="105"/>
    </row>
    <row r="360" spans="1:17" ht="13.2">
      <c r="A360" s="166"/>
      <c r="B360" s="166"/>
      <c r="C360" s="167"/>
      <c r="D360" s="103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5"/>
      <c r="Q360" s="105"/>
    </row>
    <row r="361" spans="1:17" ht="13.2">
      <c r="A361" s="166"/>
      <c r="B361" s="166"/>
      <c r="C361" s="167"/>
      <c r="D361" s="103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5"/>
      <c r="Q361" s="105"/>
    </row>
    <row r="362" spans="1:17" ht="13.2">
      <c r="A362" s="166"/>
      <c r="B362" s="166"/>
      <c r="C362" s="167"/>
      <c r="D362" s="103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5"/>
      <c r="Q362" s="105"/>
    </row>
    <row r="363" spans="1:17" ht="13.2">
      <c r="A363" s="166"/>
      <c r="B363" s="166"/>
      <c r="C363" s="167"/>
      <c r="D363" s="103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5"/>
      <c r="Q363" s="105"/>
    </row>
    <row r="364" spans="1:17" ht="13.2">
      <c r="A364" s="166"/>
      <c r="B364" s="166"/>
      <c r="C364" s="167"/>
      <c r="D364" s="103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5"/>
      <c r="Q364" s="105"/>
    </row>
    <row r="365" spans="1:17" ht="13.2">
      <c r="A365" s="166"/>
      <c r="B365" s="166"/>
      <c r="C365" s="167"/>
      <c r="D365" s="103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5"/>
      <c r="Q365" s="105"/>
    </row>
    <row r="366" spans="1:17" ht="13.2">
      <c r="A366" s="166"/>
      <c r="B366" s="166"/>
      <c r="C366" s="167"/>
      <c r="D366" s="103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5"/>
      <c r="Q366" s="105"/>
    </row>
    <row r="367" spans="1:17" ht="13.2">
      <c r="A367" s="166"/>
      <c r="B367" s="166"/>
      <c r="C367" s="167"/>
      <c r="D367" s="103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5"/>
      <c r="Q367" s="105"/>
    </row>
    <row r="368" spans="1:17" ht="13.2">
      <c r="A368" s="166"/>
      <c r="B368" s="166"/>
      <c r="C368" s="167"/>
      <c r="D368" s="103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5"/>
      <c r="Q368" s="105"/>
    </row>
    <row r="369" spans="1:17" ht="13.2">
      <c r="A369" s="166"/>
      <c r="B369" s="166"/>
      <c r="C369" s="167"/>
      <c r="D369" s="103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5"/>
      <c r="Q369" s="105"/>
    </row>
    <row r="370" spans="1:17" ht="13.2">
      <c r="A370" s="166"/>
      <c r="B370" s="166"/>
      <c r="C370" s="167"/>
      <c r="D370" s="103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5"/>
      <c r="Q370" s="105"/>
    </row>
    <row r="371" spans="1:17" ht="13.2">
      <c r="A371" s="166"/>
      <c r="B371" s="166"/>
      <c r="C371" s="167"/>
      <c r="D371" s="103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5"/>
      <c r="Q371" s="105"/>
    </row>
    <row r="372" spans="1:17" ht="13.2">
      <c r="A372" s="166"/>
      <c r="B372" s="166"/>
      <c r="C372" s="167"/>
      <c r="D372" s="103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5"/>
      <c r="Q372" s="105"/>
    </row>
    <row r="373" spans="1:17" ht="13.2">
      <c r="A373" s="166"/>
      <c r="B373" s="166"/>
      <c r="C373" s="167"/>
      <c r="D373" s="103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5"/>
      <c r="Q373" s="105"/>
    </row>
    <row r="374" spans="1:17" ht="13.2">
      <c r="A374" s="166"/>
      <c r="B374" s="166"/>
      <c r="C374" s="167"/>
      <c r="D374" s="103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5"/>
      <c r="Q374" s="105"/>
    </row>
    <row r="375" spans="1:17" ht="13.2">
      <c r="A375" s="166"/>
      <c r="B375" s="166"/>
      <c r="C375" s="167"/>
      <c r="D375" s="103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5"/>
      <c r="Q375" s="105"/>
    </row>
    <row r="376" spans="1:17" ht="13.2">
      <c r="A376" s="166"/>
      <c r="B376" s="166"/>
      <c r="C376" s="167"/>
      <c r="D376" s="103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5"/>
      <c r="Q376" s="105"/>
    </row>
    <row r="377" spans="1:17" ht="13.2">
      <c r="A377" s="166"/>
      <c r="B377" s="166"/>
      <c r="C377" s="167"/>
      <c r="D377" s="103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5"/>
      <c r="Q377" s="105"/>
    </row>
    <row r="378" spans="1:17" ht="13.2">
      <c r="A378" s="166"/>
      <c r="B378" s="166"/>
      <c r="C378" s="167"/>
      <c r="D378" s="103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5"/>
      <c r="Q378" s="105"/>
    </row>
    <row r="379" spans="1:17" ht="13.2">
      <c r="A379" s="166"/>
      <c r="B379" s="166"/>
      <c r="C379" s="167"/>
      <c r="D379" s="103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5"/>
      <c r="Q379" s="105"/>
    </row>
    <row r="380" spans="1:17" ht="13.2">
      <c r="A380" s="166"/>
      <c r="B380" s="166"/>
      <c r="C380" s="167"/>
      <c r="D380" s="103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5"/>
      <c r="Q380" s="105"/>
    </row>
    <row r="381" spans="1:17" ht="13.2">
      <c r="A381" s="166"/>
      <c r="B381" s="166"/>
      <c r="C381" s="167"/>
      <c r="D381" s="103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5"/>
      <c r="Q381" s="105"/>
    </row>
    <row r="382" spans="1:17" ht="13.2">
      <c r="A382" s="166"/>
      <c r="B382" s="166"/>
      <c r="C382" s="167"/>
      <c r="D382" s="103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5"/>
      <c r="Q382" s="105"/>
    </row>
    <row r="383" spans="1:17" ht="13.2">
      <c r="A383" s="166"/>
      <c r="B383" s="166"/>
      <c r="C383" s="167"/>
      <c r="D383" s="103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5"/>
      <c r="Q383" s="105"/>
    </row>
    <row r="384" spans="1:17" ht="13.2">
      <c r="A384" s="166"/>
      <c r="B384" s="166"/>
      <c r="C384" s="167"/>
      <c r="D384" s="103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5"/>
      <c r="Q384" s="105"/>
    </row>
    <row r="385" spans="1:17" ht="13.2">
      <c r="A385" s="166"/>
      <c r="B385" s="166"/>
      <c r="C385" s="167"/>
      <c r="D385" s="103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5"/>
      <c r="Q385" s="105"/>
    </row>
    <row r="386" spans="1:17" ht="13.2">
      <c r="A386" s="166"/>
      <c r="B386" s="166"/>
      <c r="C386" s="167"/>
      <c r="D386" s="103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5"/>
      <c r="Q386" s="105"/>
    </row>
    <row r="387" spans="1:17" ht="13.2">
      <c r="A387" s="166"/>
      <c r="B387" s="166"/>
      <c r="C387" s="167"/>
      <c r="D387" s="103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5"/>
      <c r="Q387" s="105"/>
    </row>
    <row r="388" spans="1:17" ht="13.2">
      <c r="A388" s="166"/>
      <c r="B388" s="166"/>
      <c r="C388" s="167"/>
      <c r="D388" s="103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5"/>
      <c r="Q388" s="105"/>
    </row>
    <row r="389" spans="1:17" ht="13.2">
      <c r="A389" s="166"/>
      <c r="B389" s="166"/>
      <c r="C389" s="167"/>
      <c r="D389" s="103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5"/>
      <c r="Q389" s="105"/>
    </row>
    <row r="390" spans="1:17" ht="13.2">
      <c r="A390" s="166"/>
      <c r="B390" s="166"/>
      <c r="C390" s="167"/>
      <c r="D390" s="103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5"/>
      <c r="Q390" s="105"/>
    </row>
    <row r="391" spans="1:17" ht="13.2">
      <c r="A391" s="166"/>
      <c r="B391" s="166"/>
      <c r="C391" s="167"/>
      <c r="D391" s="103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5"/>
      <c r="Q391" s="105"/>
    </row>
    <row r="392" spans="1:17" ht="13.2">
      <c r="A392" s="166"/>
      <c r="B392" s="166"/>
      <c r="C392" s="167"/>
      <c r="D392" s="103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5"/>
      <c r="Q392" s="105"/>
    </row>
    <row r="393" spans="1:17" ht="13.2">
      <c r="A393" s="166"/>
      <c r="B393" s="166"/>
      <c r="C393" s="167"/>
      <c r="D393" s="103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5"/>
      <c r="Q393" s="105"/>
    </row>
    <row r="394" spans="1:17" ht="13.2">
      <c r="A394" s="166"/>
      <c r="B394" s="166"/>
      <c r="C394" s="167"/>
      <c r="D394" s="103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5"/>
      <c r="Q394" s="105"/>
    </row>
    <row r="395" spans="1:17" ht="13.2">
      <c r="A395" s="166"/>
      <c r="B395" s="166"/>
      <c r="C395" s="167"/>
      <c r="D395" s="103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5"/>
      <c r="Q395" s="105"/>
    </row>
    <row r="396" spans="1:17" ht="13.2">
      <c r="A396" s="166"/>
      <c r="B396" s="166"/>
      <c r="C396" s="167"/>
      <c r="D396" s="103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5"/>
      <c r="Q396" s="105"/>
    </row>
    <row r="397" spans="1:17" ht="13.2">
      <c r="A397" s="166"/>
      <c r="B397" s="166"/>
      <c r="C397" s="167"/>
      <c r="D397" s="103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5"/>
      <c r="Q397" s="105"/>
    </row>
    <row r="398" spans="1:17" ht="13.2">
      <c r="A398" s="166"/>
      <c r="B398" s="166"/>
      <c r="C398" s="167"/>
      <c r="D398" s="103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5"/>
      <c r="Q398" s="105"/>
    </row>
    <row r="399" spans="1:17" ht="13.2">
      <c r="A399" s="166"/>
      <c r="B399" s="166"/>
      <c r="C399" s="167"/>
      <c r="D399" s="103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5"/>
      <c r="Q399" s="105"/>
    </row>
    <row r="400" spans="1:17" ht="13.2">
      <c r="A400" s="166"/>
      <c r="B400" s="166"/>
      <c r="C400" s="167"/>
      <c r="D400" s="103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5"/>
      <c r="Q400" s="105"/>
    </row>
    <row r="401" spans="1:17" ht="13.2">
      <c r="A401" s="166"/>
      <c r="B401" s="166"/>
      <c r="C401" s="167"/>
      <c r="D401" s="103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5"/>
      <c r="Q401" s="105"/>
    </row>
    <row r="402" spans="1:17" ht="13.2">
      <c r="A402" s="166"/>
      <c r="B402" s="166"/>
      <c r="C402" s="167"/>
      <c r="D402" s="103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5"/>
      <c r="Q402" s="105"/>
    </row>
    <row r="403" spans="1:17" ht="13.2">
      <c r="A403" s="166"/>
      <c r="B403" s="166"/>
      <c r="C403" s="167"/>
      <c r="D403" s="103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5"/>
      <c r="Q403" s="105"/>
    </row>
    <row r="404" spans="1:17" ht="13.2">
      <c r="A404" s="166"/>
      <c r="B404" s="166"/>
      <c r="C404" s="167"/>
      <c r="D404" s="103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5"/>
      <c r="Q404" s="105"/>
    </row>
    <row r="405" spans="1:17" ht="13.2">
      <c r="A405" s="166"/>
      <c r="B405" s="166"/>
      <c r="C405" s="167"/>
      <c r="D405" s="103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5"/>
      <c r="Q405" s="105"/>
    </row>
    <row r="406" spans="1:17" ht="13.2">
      <c r="A406" s="166"/>
      <c r="B406" s="166"/>
      <c r="C406" s="167"/>
      <c r="D406" s="103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5"/>
      <c r="Q406" s="105"/>
    </row>
    <row r="407" spans="1:17" ht="13.2">
      <c r="A407" s="166"/>
      <c r="B407" s="166"/>
      <c r="C407" s="167"/>
      <c r="D407" s="103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5"/>
      <c r="Q407" s="105"/>
    </row>
    <row r="408" spans="1:17" ht="13.2">
      <c r="A408" s="166"/>
      <c r="B408" s="166"/>
      <c r="C408" s="167"/>
      <c r="D408" s="103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5"/>
      <c r="Q408" s="105"/>
    </row>
    <row r="409" spans="1:17" ht="13.2">
      <c r="A409" s="166"/>
      <c r="B409" s="166"/>
      <c r="C409" s="167"/>
      <c r="D409" s="103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5"/>
      <c r="Q409" s="105"/>
    </row>
    <row r="410" spans="1:17" ht="13.2">
      <c r="A410" s="166"/>
      <c r="B410" s="166"/>
      <c r="C410" s="167"/>
      <c r="D410" s="103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5"/>
      <c r="Q410" s="105"/>
    </row>
    <row r="411" spans="1:17" ht="13.2">
      <c r="A411" s="166"/>
      <c r="B411" s="166"/>
      <c r="C411" s="167"/>
      <c r="D411" s="103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5"/>
      <c r="Q411" s="105"/>
    </row>
    <row r="412" spans="1:17" ht="13.2">
      <c r="A412" s="166"/>
      <c r="B412" s="166"/>
      <c r="C412" s="167"/>
      <c r="D412" s="103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5"/>
      <c r="Q412" s="105"/>
    </row>
    <row r="413" spans="1:17" ht="13.2">
      <c r="A413" s="166"/>
      <c r="B413" s="166"/>
      <c r="C413" s="167"/>
      <c r="D413" s="103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5"/>
      <c r="Q413" s="105"/>
    </row>
    <row r="414" spans="1:17" ht="13.2">
      <c r="A414" s="166"/>
      <c r="B414" s="166"/>
      <c r="C414" s="167"/>
      <c r="D414" s="103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5"/>
      <c r="Q414" s="105"/>
    </row>
    <row r="415" spans="1:17" ht="13.2">
      <c r="A415" s="166"/>
      <c r="B415" s="166"/>
      <c r="C415" s="167"/>
      <c r="D415" s="103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5"/>
      <c r="Q415" s="105"/>
    </row>
    <row r="416" spans="1:17" ht="13.2">
      <c r="A416" s="166"/>
      <c r="B416" s="166"/>
      <c r="C416" s="167"/>
      <c r="D416" s="103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5"/>
      <c r="Q416" s="105"/>
    </row>
    <row r="417" spans="1:17" ht="13.2">
      <c r="A417" s="166"/>
      <c r="B417" s="166"/>
      <c r="C417" s="167"/>
      <c r="D417" s="103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5"/>
      <c r="Q417" s="105"/>
    </row>
    <row r="418" spans="1:17" ht="13.2">
      <c r="A418" s="166"/>
      <c r="B418" s="166"/>
      <c r="C418" s="167"/>
      <c r="D418" s="103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5"/>
      <c r="Q418" s="105"/>
    </row>
    <row r="419" spans="1:17" ht="13.2">
      <c r="A419" s="166"/>
      <c r="B419" s="166"/>
      <c r="C419" s="167"/>
      <c r="D419" s="103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5"/>
      <c r="Q419" s="105"/>
    </row>
    <row r="420" spans="1:17" ht="13.2">
      <c r="A420" s="166"/>
      <c r="B420" s="166"/>
      <c r="C420" s="167"/>
      <c r="D420" s="103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5"/>
      <c r="Q420" s="105"/>
    </row>
    <row r="421" spans="1:17" ht="13.2">
      <c r="A421" s="166"/>
      <c r="B421" s="166"/>
      <c r="C421" s="167"/>
      <c r="D421" s="103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5"/>
      <c r="Q421" s="105"/>
    </row>
    <row r="422" spans="1:17" ht="13.2">
      <c r="A422" s="166"/>
      <c r="B422" s="166"/>
      <c r="C422" s="167"/>
      <c r="D422" s="103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5"/>
      <c r="Q422" s="105"/>
    </row>
    <row r="423" spans="1:17" ht="13.2">
      <c r="A423" s="166"/>
      <c r="B423" s="166"/>
      <c r="C423" s="167"/>
      <c r="D423" s="103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5"/>
      <c r="Q423" s="105"/>
    </row>
    <row r="424" spans="1:17" ht="13.2">
      <c r="A424" s="166"/>
      <c r="B424" s="166"/>
      <c r="C424" s="167"/>
      <c r="D424" s="103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5"/>
      <c r="Q424" s="105"/>
    </row>
    <row r="425" spans="1:17" ht="13.2">
      <c r="A425" s="166"/>
      <c r="B425" s="166"/>
      <c r="C425" s="167"/>
      <c r="D425" s="103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5"/>
      <c r="Q425" s="105"/>
    </row>
    <row r="426" spans="1:17" ht="13.2">
      <c r="A426" s="166"/>
      <c r="B426" s="166"/>
      <c r="C426" s="167"/>
      <c r="D426" s="103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5"/>
      <c r="Q426" s="105"/>
    </row>
    <row r="427" spans="1:17" ht="13.2">
      <c r="A427" s="166"/>
      <c r="B427" s="166"/>
      <c r="C427" s="167"/>
      <c r="D427" s="103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5"/>
      <c r="Q427" s="105"/>
    </row>
    <row r="428" spans="1:17" ht="13.2">
      <c r="A428" s="166"/>
      <c r="B428" s="166"/>
      <c r="C428" s="167"/>
      <c r="D428" s="103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5"/>
      <c r="Q428" s="105"/>
    </row>
    <row r="429" spans="1:17" ht="13.2">
      <c r="A429" s="166"/>
      <c r="B429" s="166"/>
      <c r="C429" s="167"/>
      <c r="D429" s="103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5"/>
      <c r="Q429" s="105"/>
    </row>
    <row r="430" spans="1:17" ht="13.2">
      <c r="A430" s="166"/>
      <c r="B430" s="166"/>
      <c r="C430" s="167"/>
      <c r="D430" s="103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5"/>
      <c r="Q430" s="105"/>
    </row>
    <row r="431" spans="1:17" ht="13.2">
      <c r="A431" s="166"/>
      <c r="B431" s="166"/>
      <c r="C431" s="167"/>
      <c r="D431" s="103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5"/>
      <c r="Q431" s="105"/>
    </row>
    <row r="432" spans="1:17" ht="13.2">
      <c r="A432" s="166"/>
      <c r="B432" s="166"/>
      <c r="C432" s="167"/>
      <c r="D432" s="103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5"/>
      <c r="Q432" s="105"/>
    </row>
    <row r="433" spans="1:17" ht="13.2">
      <c r="A433" s="166"/>
      <c r="B433" s="166"/>
      <c r="C433" s="167"/>
      <c r="D433" s="103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5"/>
      <c r="Q433" s="105"/>
    </row>
    <row r="434" spans="1:17" ht="13.2">
      <c r="A434" s="166"/>
      <c r="B434" s="166"/>
      <c r="C434" s="167"/>
      <c r="D434" s="103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5"/>
      <c r="Q434" s="105"/>
    </row>
    <row r="435" spans="1:17" ht="13.2">
      <c r="A435" s="166"/>
      <c r="B435" s="166"/>
      <c r="C435" s="167"/>
      <c r="D435" s="103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5"/>
      <c r="Q435" s="105"/>
    </row>
    <row r="436" spans="1:17" ht="13.2">
      <c r="A436" s="166"/>
      <c r="B436" s="166"/>
      <c r="C436" s="167"/>
      <c r="D436" s="103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5"/>
      <c r="Q436" s="105"/>
    </row>
    <row r="437" spans="1:17" ht="13.2">
      <c r="A437" s="166"/>
      <c r="B437" s="166"/>
      <c r="C437" s="167"/>
      <c r="D437" s="103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5"/>
      <c r="Q437" s="105"/>
    </row>
    <row r="438" spans="1:17" ht="13.2">
      <c r="A438" s="166"/>
      <c r="B438" s="166"/>
      <c r="C438" s="167"/>
      <c r="D438" s="103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5"/>
      <c r="Q438" s="105"/>
    </row>
    <row r="439" spans="1:17" ht="13.2">
      <c r="A439" s="166"/>
      <c r="B439" s="166"/>
      <c r="C439" s="167"/>
      <c r="D439" s="103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5"/>
      <c r="Q439" s="105"/>
    </row>
    <row r="440" spans="1:17" ht="13.2">
      <c r="A440" s="166"/>
      <c r="B440" s="166"/>
      <c r="C440" s="167"/>
      <c r="D440" s="103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5"/>
      <c r="Q440" s="105"/>
    </row>
    <row r="441" spans="1:17" ht="13.2">
      <c r="A441" s="166"/>
      <c r="B441" s="166"/>
      <c r="C441" s="167"/>
      <c r="D441" s="103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5"/>
      <c r="Q441" s="105"/>
    </row>
    <row r="442" spans="1:17" ht="13.2">
      <c r="A442" s="166"/>
      <c r="B442" s="166"/>
      <c r="C442" s="167"/>
      <c r="D442" s="103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5"/>
      <c r="Q442" s="105"/>
    </row>
    <row r="443" spans="1:17" ht="13.2">
      <c r="A443" s="166"/>
      <c r="B443" s="166"/>
      <c r="C443" s="167"/>
      <c r="D443" s="103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5"/>
      <c r="Q443" s="105"/>
    </row>
    <row r="444" spans="1:17" ht="13.2">
      <c r="A444" s="166"/>
      <c r="B444" s="166"/>
      <c r="C444" s="167"/>
      <c r="D444" s="103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5"/>
      <c r="Q444" s="105"/>
    </row>
    <row r="445" spans="1:17" ht="13.2">
      <c r="A445" s="166"/>
      <c r="B445" s="166"/>
      <c r="C445" s="167"/>
      <c r="D445" s="103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5"/>
      <c r="Q445" s="105"/>
    </row>
    <row r="446" spans="1:17" ht="13.2">
      <c r="A446" s="166"/>
      <c r="B446" s="166"/>
      <c r="C446" s="167"/>
      <c r="D446" s="103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5"/>
      <c r="Q446" s="105"/>
    </row>
    <row r="447" spans="1:17" ht="13.2">
      <c r="A447" s="166"/>
      <c r="B447" s="166"/>
      <c r="C447" s="167"/>
      <c r="D447" s="103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5"/>
      <c r="Q447" s="105"/>
    </row>
    <row r="448" spans="1:17" ht="13.2">
      <c r="A448" s="166"/>
      <c r="B448" s="166"/>
      <c r="C448" s="167"/>
      <c r="D448" s="103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5"/>
      <c r="Q448" s="105"/>
    </row>
    <row r="449" spans="1:17" ht="13.2">
      <c r="A449" s="166"/>
      <c r="B449" s="166"/>
      <c r="C449" s="167"/>
      <c r="D449" s="103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5"/>
      <c r="Q449" s="105"/>
    </row>
    <row r="450" spans="1:17" ht="13.2">
      <c r="A450" s="166"/>
      <c r="B450" s="166"/>
      <c r="C450" s="167"/>
      <c r="D450" s="103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5"/>
      <c r="Q450" s="105"/>
    </row>
    <row r="451" spans="1:17" ht="13.2">
      <c r="A451" s="166"/>
      <c r="B451" s="166"/>
      <c r="C451" s="167"/>
      <c r="D451" s="103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5"/>
      <c r="Q451" s="105"/>
    </row>
    <row r="452" spans="1:17" ht="13.2">
      <c r="A452" s="166"/>
      <c r="B452" s="166"/>
      <c r="C452" s="167"/>
      <c r="D452" s="103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5"/>
      <c r="Q452" s="105"/>
    </row>
    <row r="453" spans="1:17" ht="13.2">
      <c r="A453" s="166"/>
      <c r="B453" s="166"/>
      <c r="C453" s="167"/>
      <c r="D453" s="103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5"/>
      <c r="Q453" s="105"/>
    </row>
    <row r="454" spans="1:17" ht="13.2">
      <c r="A454" s="166"/>
      <c r="B454" s="166"/>
      <c r="C454" s="167"/>
      <c r="D454" s="103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5"/>
      <c r="Q454" s="105"/>
    </row>
    <row r="455" spans="1:17" ht="13.2">
      <c r="A455" s="166"/>
      <c r="B455" s="166"/>
      <c r="C455" s="167"/>
      <c r="D455" s="103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5"/>
      <c r="Q455" s="105"/>
    </row>
    <row r="456" spans="1:17" ht="13.2">
      <c r="A456" s="166"/>
      <c r="B456" s="166"/>
      <c r="C456" s="167"/>
      <c r="D456" s="103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5"/>
      <c r="Q456" s="105"/>
    </row>
    <row r="457" spans="1:17" ht="13.2">
      <c r="A457" s="166"/>
      <c r="B457" s="166"/>
      <c r="C457" s="167"/>
      <c r="D457" s="103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5"/>
      <c r="Q457" s="105"/>
    </row>
    <row r="458" spans="1:17" ht="13.2">
      <c r="A458" s="166"/>
      <c r="B458" s="166"/>
      <c r="C458" s="167"/>
      <c r="D458" s="103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5"/>
      <c r="Q458" s="105"/>
    </row>
    <row r="459" spans="1:17" ht="13.2">
      <c r="A459" s="166"/>
      <c r="B459" s="166"/>
      <c r="C459" s="167"/>
      <c r="D459" s="103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5"/>
      <c r="Q459" s="105"/>
    </row>
    <row r="460" spans="1:17" ht="13.2">
      <c r="A460" s="166"/>
      <c r="B460" s="166"/>
      <c r="C460" s="167"/>
      <c r="D460" s="103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5"/>
      <c r="Q460" s="105"/>
    </row>
    <row r="461" spans="1:17" ht="13.2">
      <c r="A461" s="166"/>
      <c r="B461" s="166"/>
      <c r="C461" s="167"/>
      <c r="D461" s="103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5"/>
      <c r="Q461" s="105"/>
    </row>
    <row r="462" spans="1:17" ht="13.2">
      <c r="A462" s="166"/>
      <c r="B462" s="166"/>
      <c r="C462" s="167"/>
      <c r="D462" s="103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5"/>
      <c r="Q462" s="105"/>
    </row>
    <row r="463" spans="1:17" ht="13.2">
      <c r="A463" s="166"/>
      <c r="B463" s="166"/>
      <c r="C463" s="167"/>
      <c r="D463" s="103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5"/>
      <c r="Q463" s="105"/>
    </row>
    <row r="464" spans="1:17" ht="13.2">
      <c r="A464" s="166"/>
      <c r="B464" s="166"/>
      <c r="C464" s="167"/>
      <c r="D464" s="103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5"/>
      <c r="Q464" s="105"/>
    </row>
    <row r="465" spans="1:17" ht="13.2">
      <c r="A465" s="166"/>
      <c r="B465" s="166"/>
      <c r="C465" s="167"/>
      <c r="D465" s="103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5"/>
      <c r="Q465" s="105"/>
    </row>
    <row r="466" spans="1:17" ht="13.2">
      <c r="A466" s="166"/>
      <c r="B466" s="166"/>
      <c r="C466" s="167"/>
      <c r="D466" s="103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5"/>
      <c r="Q466" s="105"/>
    </row>
    <row r="467" spans="1:17" ht="13.2">
      <c r="A467" s="166"/>
      <c r="B467" s="166"/>
      <c r="C467" s="167"/>
      <c r="D467" s="103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5"/>
      <c r="Q467" s="105"/>
    </row>
    <row r="468" spans="1:17" ht="13.2">
      <c r="A468" s="166"/>
      <c r="B468" s="166"/>
      <c r="C468" s="167"/>
      <c r="D468" s="103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5"/>
      <c r="Q468" s="105"/>
    </row>
    <row r="469" spans="1:17" ht="13.2">
      <c r="A469" s="166"/>
      <c r="B469" s="166"/>
      <c r="C469" s="167"/>
      <c r="D469" s="103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5"/>
      <c r="Q469" s="105"/>
    </row>
    <row r="470" spans="1:17" ht="13.2">
      <c r="A470" s="166"/>
      <c r="B470" s="166"/>
      <c r="C470" s="167"/>
      <c r="D470" s="103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5"/>
      <c r="Q470" s="105"/>
    </row>
    <row r="471" spans="1:17" ht="13.2">
      <c r="A471" s="166"/>
      <c r="B471" s="166"/>
      <c r="C471" s="167"/>
      <c r="D471" s="103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5"/>
      <c r="Q471" s="105"/>
    </row>
    <row r="472" spans="1:17" ht="13.2">
      <c r="A472" s="166"/>
      <c r="B472" s="166"/>
      <c r="C472" s="167"/>
      <c r="D472" s="103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5"/>
      <c r="Q472" s="105"/>
    </row>
    <row r="473" spans="1:17" ht="13.2">
      <c r="A473" s="166"/>
      <c r="B473" s="166"/>
      <c r="C473" s="167"/>
      <c r="D473" s="103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5"/>
      <c r="Q473" s="105"/>
    </row>
    <row r="474" spans="1:17" ht="13.2">
      <c r="A474" s="166"/>
      <c r="B474" s="166"/>
      <c r="C474" s="167"/>
      <c r="D474" s="103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5"/>
      <c r="Q474" s="105"/>
    </row>
    <row r="475" spans="1:17" ht="13.2">
      <c r="A475" s="166"/>
      <c r="B475" s="166"/>
      <c r="C475" s="167"/>
      <c r="D475" s="103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5"/>
      <c r="Q475" s="105"/>
    </row>
    <row r="476" spans="1:17" ht="13.2">
      <c r="A476" s="166"/>
      <c r="B476" s="166"/>
      <c r="C476" s="167"/>
      <c r="D476" s="103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5"/>
      <c r="Q476" s="105"/>
    </row>
    <row r="477" spans="1:17" ht="13.2">
      <c r="A477" s="166"/>
      <c r="B477" s="166"/>
      <c r="C477" s="167"/>
      <c r="D477" s="103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5"/>
      <c r="Q477" s="105"/>
    </row>
    <row r="478" spans="1:17" ht="13.2">
      <c r="A478" s="166"/>
      <c r="B478" s="166"/>
      <c r="C478" s="167"/>
      <c r="D478" s="103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5"/>
      <c r="Q478" s="105"/>
    </row>
    <row r="479" spans="1:17" ht="13.2">
      <c r="A479" s="166"/>
      <c r="B479" s="166"/>
      <c r="C479" s="167"/>
      <c r="D479" s="103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5"/>
      <c r="Q479" s="105"/>
    </row>
    <row r="480" spans="1:17" ht="13.2">
      <c r="A480" s="166"/>
      <c r="B480" s="166"/>
      <c r="C480" s="167"/>
      <c r="D480" s="103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5"/>
      <c r="Q480" s="105"/>
    </row>
    <row r="481" spans="1:17" ht="13.2">
      <c r="A481" s="166"/>
      <c r="B481" s="166"/>
      <c r="C481" s="167"/>
      <c r="D481" s="103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5"/>
      <c r="Q481" s="105"/>
    </row>
    <row r="482" spans="1:17" ht="13.2">
      <c r="A482" s="166"/>
      <c r="B482" s="166"/>
      <c r="C482" s="167"/>
      <c r="D482" s="103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5"/>
      <c r="Q482" s="105"/>
    </row>
    <row r="483" spans="1:17" ht="13.2">
      <c r="A483" s="166"/>
      <c r="B483" s="166"/>
      <c r="C483" s="167"/>
      <c r="D483" s="103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5"/>
      <c r="Q483" s="105"/>
    </row>
    <row r="484" spans="1:17" ht="13.2">
      <c r="A484" s="166"/>
      <c r="B484" s="166"/>
      <c r="C484" s="167"/>
      <c r="D484" s="103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5"/>
      <c r="Q484" s="105"/>
    </row>
    <row r="485" spans="1:17" ht="13.2">
      <c r="A485" s="166"/>
      <c r="B485" s="166"/>
      <c r="C485" s="167"/>
      <c r="D485" s="103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5"/>
      <c r="Q485" s="105"/>
    </row>
    <row r="486" spans="1:17" ht="13.2">
      <c r="A486" s="166"/>
      <c r="B486" s="166"/>
      <c r="C486" s="167"/>
      <c r="D486" s="103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5"/>
      <c r="Q486" s="105"/>
    </row>
    <row r="487" spans="1:17" ht="13.2">
      <c r="A487" s="166"/>
      <c r="B487" s="166"/>
      <c r="C487" s="167"/>
      <c r="D487" s="103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5"/>
      <c r="Q487" s="105"/>
    </row>
    <row r="488" spans="1:17" ht="13.2">
      <c r="A488" s="166"/>
      <c r="B488" s="166"/>
      <c r="C488" s="167"/>
      <c r="D488" s="103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5"/>
      <c r="Q488" s="105"/>
    </row>
    <row r="489" spans="1:17" ht="13.2">
      <c r="A489" s="166"/>
      <c r="B489" s="166"/>
      <c r="C489" s="167"/>
      <c r="D489" s="103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5"/>
      <c r="Q489" s="105"/>
    </row>
    <row r="490" spans="1:17" ht="13.2">
      <c r="A490" s="166"/>
      <c r="B490" s="166"/>
      <c r="C490" s="167"/>
      <c r="D490" s="103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5"/>
      <c r="Q490" s="105"/>
    </row>
    <row r="491" spans="1:17" ht="13.2">
      <c r="A491" s="166"/>
      <c r="B491" s="166"/>
      <c r="C491" s="167"/>
      <c r="D491" s="103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5"/>
      <c r="Q491" s="105"/>
    </row>
    <row r="492" spans="1:17" ht="13.2">
      <c r="A492" s="166"/>
      <c r="B492" s="166"/>
      <c r="C492" s="167"/>
      <c r="D492" s="103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5"/>
      <c r="Q492" s="105"/>
    </row>
    <row r="493" spans="1:17" ht="13.2">
      <c r="A493" s="166"/>
      <c r="B493" s="166"/>
      <c r="C493" s="167"/>
      <c r="D493" s="103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5"/>
      <c r="Q493" s="105"/>
    </row>
    <row r="494" spans="1:17" ht="13.2">
      <c r="A494" s="166"/>
      <c r="B494" s="166"/>
      <c r="C494" s="167"/>
      <c r="D494" s="103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5"/>
      <c r="Q494" s="105"/>
    </row>
    <row r="495" spans="1:17" ht="13.2">
      <c r="A495" s="166"/>
      <c r="B495" s="166"/>
      <c r="C495" s="167"/>
      <c r="D495" s="103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5"/>
      <c r="Q495" s="105"/>
    </row>
    <row r="496" spans="1:17" ht="13.2">
      <c r="A496" s="166"/>
      <c r="B496" s="166"/>
      <c r="C496" s="167"/>
      <c r="D496" s="103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5"/>
      <c r="Q496" s="105"/>
    </row>
    <row r="497" spans="1:17" ht="13.2">
      <c r="A497" s="166"/>
      <c r="B497" s="166"/>
      <c r="C497" s="167"/>
      <c r="D497" s="103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5"/>
      <c r="Q497" s="105"/>
    </row>
    <row r="498" spans="1:17" ht="13.2">
      <c r="A498" s="166"/>
      <c r="B498" s="166"/>
      <c r="C498" s="167"/>
      <c r="D498" s="103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5"/>
      <c r="Q498" s="105"/>
    </row>
    <row r="499" spans="1:17" ht="13.2">
      <c r="A499" s="166"/>
      <c r="B499" s="166"/>
      <c r="C499" s="167"/>
      <c r="D499" s="103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5"/>
      <c r="Q499" s="105"/>
    </row>
    <row r="500" spans="1:17" ht="13.2">
      <c r="A500" s="166"/>
      <c r="B500" s="166"/>
      <c r="C500" s="167"/>
      <c r="D500" s="103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5"/>
      <c r="Q500" s="105"/>
    </row>
    <row r="501" spans="1:17" ht="13.2">
      <c r="A501" s="166"/>
      <c r="B501" s="166"/>
      <c r="C501" s="167"/>
      <c r="D501" s="103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5"/>
      <c r="Q501" s="105"/>
    </row>
    <row r="502" spans="1:17" ht="13.2">
      <c r="A502" s="166"/>
      <c r="B502" s="166"/>
      <c r="C502" s="167"/>
      <c r="D502" s="103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5"/>
      <c r="Q502" s="105"/>
    </row>
    <row r="503" spans="1:17" ht="13.2">
      <c r="A503" s="166"/>
      <c r="B503" s="166"/>
      <c r="C503" s="167"/>
      <c r="D503" s="103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5"/>
      <c r="Q503" s="105"/>
    </row>
    <row r="504" spans="1:17" ht="13.2">
      <c r="A504" s="166"/>
      <c r="B504" s="166"/>
      <c r="C504" s="167"/>
      <c r="D504" s="103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5"/>
      <c r="Q504" s="105"/>
    </row>
    <row r="505" spans="1:17" ht="13.2">
      <c r="A505" s="166"/>
      <c r="B505" s="166"/>
      <c r="C505" s="167"/>
      <c r="D505" s="103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5"/>
      <c r="Q505" s="105"/>
    </row>
    <row r="506" spans="1:17" ht="13.2">
      <c r="A506" s="166"/>
      <c r="B506" s="166"/>
      <c r="C506" s="167"/>
      <c r="D506" s="103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5"/>
      <c r="Q506" s="105"/>
    </row>
    <row r="507" spans="1:17" ht="13.2">
      <c r="A507" s="166"/>
      <c r="B507" s="166"/>
      <c r="C507" s="167"/>
      <c r="D507" s="103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5"/>
      <c r="Q507" s="105"/>
    </row>
    <row r="508" spans="1:17" ht="13.2">
      <c r="A508" s="166"/>
      <c r="B508" s="166"/>
      <c r="C508" s="167"/>
      <c r="D508" s="103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5"/>
      <c r="Q508" s="105"/>
    </row>
    <row r="509" spans="1:17" ht="13.2">
      <c r="A509" s="166"/>
      <c r="B509" s="166"/>
      <c r="C509" s="167"/>
      <c r="D509" s="103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5"/>
      <c r="Q509" s="105"/>
    </row>
    <row r="510" spans="1:17" ht="13.2">
      <c r="A510" s="166"/>
      <c r="B510" s="166"/>
      <c r="C510" s="167"/>
      <c r="D510" s="103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5"/>
      <c r="Q510" s="105"/>
    </row>
    <row r="511" spans="1:17" ht="13.2">
      <c r="A511" s="166"/>
      <c r="B511" s="166"/>
      <c r="C511" s="167"/>
      <c r="D511" s="103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5"/>
      <c r="Q511" s="105"/>
    </row>
    <row r="512" spans="1:17" ht="13.2">
      <c r="A512" s="166"/>
      <c r="B512" s="166"/>
      <c r="C512" s="167"/>
      <c r="D512" s="103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5"/>
      <c r="Q512" s="105"/>
    </row>
    <row r="513" spans="1:17" ht="13.2">
      <c r="A513" s="166"/>
      <c r="B513" s="166"/>
      <c r="C513" s="167"/>
      <c r="D513" s="103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5"/>
      <c r="Q513" s="105"/>
    </row>
    <row r="514" spans="1:17" ht="13.2">
      <c r="A514" s="166"/>
      <c r="B514" s="166"/>
      <c r="C514" s="167"/>
      <c r="D514" s="103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5"/>
      <c r="Q514" s="105"/>
    </row>
    <row r="515" spans="1:17" ht="13.2">
      <c r="A515" s="166"/>
      <c r="B515" s="166"/>
      <c r="C515" s="167"/>
      <c r="D515" s="103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5"/>
      <c r="Q515" s="105"/>
    </row>
    <row r="516" spans="1:17" ht="13.2">
      <c r="A516" s="166"/>
      <c r="B516" s="166"/>
      <c r="C516" s="167"/>
      <c r="D516" s="103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5"/>
      <c r="Q516" s="105"/>
    </row>
    <row r="517" spans="1:17" ht="13.2">
      <c r="A517" s="166"/>
      <c r="B517" s="166"/>
      <c r="C517" s="167"/>
      <c r="D517" s="103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5"/>
      <c r="Q517" s="105"/>
    </row>
    <row r="518" spans="1:17" ht="13.2">
      <c r="A518" s="166"/>
      <c r="B518" s="166"/>
      <c r="C518" s="167"/>
      <c r="D518" s="103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5"/>
      <c r="Q518" s="105"/>
    </row>
    <row r="519" spans="1:17" ht="13.2">
      <c r="A519" s="166"/>
      <c r="B519" s="166"/>
      <c r="C519" s="167"/>
      <c r="D519" s="103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5"/>
      <c r="Q519" s="105"/>
    </row>
    <row r="520" spans="1:17" ht="13.2">
      <c r="A520" s="166"/>
      <c r="B520" s="166"/>
      <c r="C520" s="167"/>
      <c r="D520" s="103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5"/>
      <c r="Q520" s="105"/>
    </row>
    <row r="521" spans="1:17" ht="13.2">
      <c r="A521" s="166"/>
      <c r="B521" s="166"/>
      <c r="C521" s="167"/>
      <c r="D521" s="103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5"/>
      <c r="Q521" s="105"/>
    </row>
    <row r="522" spans="1:17" ht="13.2">
      <c r="A522" s="166"/>
      <c r="B522" s="166"/>
      <c r="C522" s="167"/>
      <c r="D522" s="103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5"/>
      <c r="Q522" s="105"/>
    </row>
    <row r="523" spans="1:17" ht="13.2">
      <c r="A523" s="166"/>
      <c r="B523" s="166"/>
      <c r="C523" s="167"/>
      <c r="D523" s="103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5"/>
      <c r="Q523" s="105"/>
    </row>
    <row r="524" spans="1:17" ht="13.2">
      <c r="A524" s="166"/>
      <c r="B524" s="166"/>
      <c r="C524" s="167"/>
      <c r="D524" s="103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5"/>
      <c r="Q524" s="105"/>
    </row>
    <row r="525" spans="1:17" ht="13.2">
      <c r="A525" s="166"/>
      <c r="B525" s="166"/>
      <c r="C525" s="167"/>
      <c r="D525" s="103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5"/>
      <c r="Q525" s="105"/>
    </row>
    <row r="526" spans="1:17" ht="13.2">
      <c r="A526" s="166"/>
      <c r="B526" s="166"/>
      <c r="C526" s="167"/>
      <c r="D526" s="103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5"/>
      <c r="Q526" s="105"/>
    </row>
    <row r="527" spans="1:17" ht="13.2">
      <c r="A527" s="166"/>
      <c r="B527" s="166"/>
      <c r="C527" s="167"/>
      <c r="D527" s="103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5"/>
      <c r="Q527" s="105"/>
    </row>
    <row r="528" spans="1:17" ht="13.2">
      <c r="A528" s="166"/>
      <c r="B528" s="166"/>
      <c r="C528" s="167"/>
      <c r="D528" s="103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5"/>
      <c r="Q528" s="105"/>
    </row>
    <row r="529" spans="1:17" ht="13.2">
      <c r="A529" s="166"/>
      <c r="B529" s="166"/>
      <c r="C529" s="167"/>
      <c r="D529" s="103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5"/>
      <c r="Q529" s="105"/>
    </row>
    <row r="530" spans="1:17" ht="13.2">
      <c r="A530" s="166"/>
      <c r="B530" s="166"/>
      <c r="C530" s="167"/>
      <c r="D530" s="103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5"/>
      <c r="Q530" s="105"/>
    </row>
    <row r="531" spans="1:17" ht="13.2">
      <c r="A531" s="166"/>
      <c r="B531" s="166"/>
      <c r="C531" s="167"/>
      <c r="D531" s="103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5"/>
      <c r="Q531" s="105"/>
    </row>
    <row r="532" spans="1:17" ht="13.2">
      <c r="A532" s="166"/>
      <c r="B532" s="166"/>
      <c r="C532" s="167"/>
      <c r="D532" s="103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5"/>
      <c r="Q532" s="105"/>
    </row>
    <row r="533" spans="1:17" ht="13.2">
      <c r="A533" s="166"/>
      <c r="B533" s="166"/>
      <c r="C533" s="167"/>
      <c r="D533" s="103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5"/>
      <c r="Q533" s="105"/>
    </row>
    <row r="534" spans="1:17" ht="13.2">
      <c r="A534" s="166"/>
      <c r="B534" s="166"/>
      <c r="C534" s="167"/>
      <c r="D534" s="103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5"/>
      <c r="Q534" s="105"/>
    </row>
    <row r="535" spans="1:17" ht="13.2">
      <c r="A535" s="166"/>
      <c r="B535" s="166"/>
      <c r="C535" s="167"/>
      <c r="D535" s="103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5"/>
      <c r="Q535" s="105"/>
    </row>
    <row r="536" spans="1:17" ht="13.2">
      <c r="A536" s="166"/>
      <c r="B536" s="166"/>
      <c r="C536" s="167"/>
      <c r="D536" s="103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5"/>
      <c r="Q536" s="105"/>
    </row>
    <row r="537" spans="1:17" ht="13.2">
      <c r="A537" s="166"/>
      <c r="B537" s="166"/>
      <c r="C537" s="167"/>
      <c r="D537" s="103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5"/>
      <c r="Q537" s="105"/>
    </row>
    <row r="538" spans="1:17" ht="13.2">
      <c r="A538" s="166"/>
      <c r="B538" s="166"/>
      <c r="C538" s="167"/>
      <c r="D538" s="103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5"/>
      <c r="Q538" s="105"/>
    </row>
    <row r="539" spans="1:17" ht="13.2">
      <c r="A539" s="166"/>
      <c r="B539" s="166"/>
      <c r="C539" s="167"/>
      <c r="D539" s="103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5"/>
      <c r="Q539" s="105"/>
    </row>
    <row r="540" spans="1:17" ht="13.2">
      <c r="A540" s="166"/>
      <c r="B540" s="166"/>
      <c r="C540" s="167"/>
      <c r="D540" s="103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5"/>
      <c r="Q540" s="105"/>
    </row>
    <row r="541" spans="1:17" ht="13.2">
      <c r="A541" s="166"/>
      <c r="B541" s="166"/>
      <c r="C541" s="167"/>
      <c r="D541" s="103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5"/>
      <c r="Q541" s="105"/>
    </row>
    <row r="542" spans="1:17" ht="13.2">
      <c r="A542" s="166"/>
      <c r="B542" s="166"/>
      <c r="C542" s="167"/>
      <c r="D542" s="103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5"/>
      <c r="Q542" s="105"/>
    </row>
    <row r="543" spans="1:17" ht="13.2">
      <c r="A543" s="166"/>
      <c r="B543" s="166"/>
      <c r="C543" s="167"/>
      <c r="D543" s="103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5"/>
      <c r="Q543" s="105"/>
    </row>
    <row r="544" spans="1:17" ht="13.2">
      <c r="A544" s="166"/>
      <c r="B544" s="166"/>
      <c r="C544" s="167"/>
      <c r="D544" s="103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5"/>
      <c r="Q544" s="105"/>
    </row>
    <row r="545" spans="1:17" ht="13.2">
      <c r="A545" s="166"/>
      <c r="B545" s="166"/>
      <c r="C545" s="167"/>
      <c r="D545" s="103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5"/>
      <c r="Q545" s="105"/>
    </row>
    <row r="546" spans="1:17" ht="13.2">
      <c r="A546" s="166"/>
      <c r="B546" s="166"/>
      <c r="C546" s="167"/>
      <c r="D546" s="103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5"/>
      <c r="Q546" s="105"/>
    </row>
    <row r="547" spans="1:17" ht="13.2">
      <c r="A547" s="166"/>
      <c r="B547" s="166"/>
      <c r="C547" s="167"/>
      <c r="D547" s="103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5"/>
      <c r="Q547" s="105"/>
    </row>
    <row r="548" spans="1:17" ht="13.2">
      <c r="A548" s="166"/>
      <c r="B548" s="166"/>
      <c r="C548" s="167"/>
      <c r="D548" s="103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5"/>
      <c r="Q548" s="105"/>
    </row>
    <row r="549" spans="1:17" ht="13.2">
      <c r="A549" s="166"/>
      <c r="B549" s="166"/>
      <c r="C549" s="167"/>
      <c r="D549" s="103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5"/>
      <c r="Q549" s="105"/>
    </row>
    <row r="550" spans="1:17" ht="13.2">
      <c r="A550" s="166"/>
      <c r="B550" s="166"/>
      <c r="C550" s="167"/>
      <c r="D550" s="103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5"/>
      <c r="Q550" s="105"/>
    </row>
    <row r="551" spans="1:17" ht="13.2">
      <c r="A551" s="166"/>
      <c r="B551" s="166"/>
      <c r="C551" s="167"/>
      <c r="D551" s="103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5"/>
      <c r="Q551" s="105"/>
    </row>
    <row r="552" spans="1:17" ht="13.2">
      <c r="A552" s="166"/>
      <c r="B552" s="166"/>
      <c r="C552" s="167"/>
      <c r="D552" s="103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5"/>
      <c r="Q552" s="105"/>
    </row>
    <row r="553" spans="1:17" ht="13.2">
      <c r="A553" s="166"/>
      <c r="B553" s="166"/>
      <c r="C553" s="167"/>
      <c r="D553" s="103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5"/>
      <c r="Q553" s="105"/>
    </row>
    <row r="554" spans="1:17" ht="13.2">
      <c r="A554" s="166"/>
      <c r="B554" s="166"/>
      <c r="C554" s="167"/>
      <c r="D554" s="103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5"/>
      <c r="Q554" s="105"/>
    </row>
    <row r="555" spans="1:17" ht="13.2">
      <c r="A555" s="166"/>
      <c r="B555" s="166"/>
      <c r="C555" s="167"/>
      <c r="D555" s="103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5"/>
      <c r="Q555" s="105"/>
    </row>
    <row r="556" spans="1:17" ht="13.2">
      <c r="A556" s="166"/>
      <c r="B556" s="166"/>
      <c r="C556" s="167"/>
      <c r="D556" s="103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5"/>
      <c r="Q556" s="105"/>
    </row>
    <row r="557" spans="1:17" ht="13.2">
      <c r="A557" s="166"/>
      <c r="B557" s="166"/>
      <c r="C557" s="167"/>
      <c r="D557" s="103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5"/>
      <c r="Q557" s="105"/>
    </row>
    <row r="558" spans="1:17" ht="13.2">
      <c r="A558" s="166"/>
      <c r="B558" s="166"/>
      <c r="C558" s="167"/>
      <c r="D558" s="103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5"/>
      <c r="Q558" s="105"/>
    </row>
    <row r="559" spans="1:17" ht="13.2">
      <c r="A559" s="166"/>
      <c r="B559" s="166"/>
      <c r="C559" s="167"/>
      <c r="D559" s="103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5"/>
      <c r="Q559" s="105"/>
    </row>
    <row r="560" spans="1:17" ht="13.2">
      <c r="A560" s="166"/>
      <c r="B560" s="166"/>
      <c r="C560" s="167"/>
      <c r="D560" s="103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5"/>
      <c r="Q560" s="105"/>
    </row>
    <row r="561" spans="1:17" ht="13.2">
      <c r="A561" s="166"/>
      <c r="B561" s="166"/>
      <c r="C561" s="167"/>
      <c r="D561" s="103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5"/>
      <c r="Q561" s="105"/>
    </row>
    <row r="562" spans="1:17" ht="13.2">
      <c r="A562" s="166"/>
      <c r="B562" s="166"/>
      <c r="C562" s="167"/>
      <c r="D562" s="103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5"/>
      <c r="Q562" s="105"/>
    </row>
    <row r="563" spans="1:17" ht="13.2">
      <c r="A563" s="166"/>
      <c r="B563" s="166"/>
      <c r="C563" s="167"/>
      <c r="D563" s="103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5"/>
      <c r="Q563" s="105"/>
    </row>
    <row r="564" spans="1:17" ht="13.2">
      <c r="A564" s="166"/>
      <c r="B564" s="166"/>
      <c r="C564" s="167"/>
      <c r="D564" s="103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5"/>
      <c r="Q564" s="105"/>
    </row>
    <row r="565" spans="1:17" ht="13.2">
      <c r="A565" s="166"/>
      <c r="B565" s="166"/>
      <c r="C565" s="167"/>
      <c r="D565" s="103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5"/>
      <c r="Q565" s="105"/>
    </row>
    <row r="566" spans="1:17" ht="13.2">
      <c r="A566" s="166"/>
      <c r="B566" s="166"/>
      <c r="C566" s="167"/>
      <c r="D566" s="103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5"/>
      <c r="Q566" s="105"/>
    </row>
    <row r="567" spans="1:17" ht="13.2">
      <c r="A567" s="166"/>
      <c r="B567" s="166"/>
      <c r="C567" s="167"/>
      <c r="D567" s="103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5"/>
      <c r="Q567" s="105"/>
    </row>
    <row r="568" spans="1:17" ht="13.2">
      <c r="A568" s="166"/>
      <c r="B568" s="166"/>
      <c r="C568" s="167"/>
      <c r="D568" s="103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5"/>
      <c r="Q568" s="105"/>
    </row>
    <row r="569" spans="1:17" ht="13.2">
      <c r="A569" s="166"/>
      <c r="B569" s="166"/>
      <c r="C569" s="167"/>
      <c r="D569" s="103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5"/>
      <c r="Q569" s="105"/>
    </row>
    <row r="570" spans="1:17" ht="13.2">
      <c r="A570" s="166"/>
      <c r="B570" s="166"/>
      <c r="C570" s="167"/>
      <c r="D570" s="103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5"/>
      <c r="Q570" s="105"/>
    </row>
    <row r="571" spans="1:17" ht="13.2">
      <c r="A571" s="166"/>
      <c r="B571" s="166"/>
      <c r="C571" s="167"/>
      <c r="D571" s="103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5"/>
      <c r="Q571" s="105"/>
    </row>
    <row r="572" spans="1:17" ht="13.2">
      <c r="A572" s="166"/>
      <c r="B572" s="166"/>
      <c r="C572" s="167"/>
      <c r="D572" s="103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5"/>
      <c r="Q572" s="105"/>
    </row>
    <row r="573" spans="1:17" ht="13.2">
      <c r="A573" s="166"/>
      <c r="B573" s="166"/>
      <c r="C573" s="167"/>
      <c r="D573" s="103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5"/>
      <c r="Q573" s="105"/>
    </row>
    <row r="574" spans="1:17" ht="13.2">
      <c r="A574" s="166"/>
      <c r="B574" s="166"/>
      <c r="C574" s="167"/>
      <c r="D574" s="103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5"/>
      <c r="Q574" s="105"/>
    </row>
    <row r="575" spans="1:17" ht="13.2">
      <c r="A575" s="166"/>
      <c r="B575" s="166"/>
      <c r="C575" s="167"/>
      <c r="D575" s="103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5"/>
      <c r="Q575" s="105"/>
    </row>
    <row r="576" spans="1:17" ht="13.2">
      <c r="A576" s="166"/>
      <c r="B576" s="166"/>
      <c r="C576" s="167"/>
      <c r="D576" s="103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5"/>
      <c r="Q576" s="105"/>
    </row>
    <row r="577" spans="1:17" ht="13.2">
      <c r="A577" s="166"/>
      <c r="B577" s="166"/>
      <c r="C577" s="167"/>
      <c r="D577" s="103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5"/>
      <c r="Q577" s="105"/>
    </row>
    <row r="578" spans="1:17" ht="13.2">
      <c r="A578" s="166"/>
      <c r="B578" s="166"/>
      <c r="C578" s="167"/>
      <c r="D578" s="103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5"/>
      <c r="Q578" s="105"/>
    </row>
    <row r="579" spans="1:17" ht="13.2">
      <c r="A579" s="166"/>
      <c r="B579" s="166"/>
      <c r="C579" s="167"/>
      <c r="D579" s="103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5"/>
      <c r="Q579" s="105"/>
    </row>
    <row r="580" spans="1:17" ht="13.2">
      <c r="A580" s="166"/>
      <c r="B580" s="166"/>
      <c r="C580" s="167"/>
      <c r="D580" s="103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5"/>
      <c r="Q580" s="105"/>
    </row>
    <row r="581" spans="1:17" ht="13.2">
      <c r="A581" s="166"/>
      <c r="B581" s="166"/>
      <c r="C581" s="167"/>
      <c r="D581" s="103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5"/>
      <c r="Q581" s="105"/>
    </row>
    <row r="582" spans="1:17" ht="13.2">
      <c r="A582" s="166"/>
      <c r="B582" s="166"/>
      <c r="C582" s="167"/>
      <c r="D582" s="103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5"/>
      <c r="Q582" s="105"/>
    </row>
    <row r="583" spans="1:17" ht="13.2">
      <c r="A583" s="166"/>
      <c r="B583" s="166"/>
      <c r="C583" s="167"/>
      <c r="D583" s="103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5"/>
      <c r="Q583" s="105"/>
    </row>
    <row r="584" spans="1:17" ht="13.2">
      <c r="A584" s="166"/>
      <c r="B584" s="166"/>
      <c r="C584" s="167"/>
      <c r="D584" s="103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5"/>
      <c r="Q584" s="105"/>
    </row>
    <row r="585" spans="1:17" ht="13.2">
      <c r="A585" s="166"/>
      <c r="B585" s="166"/>
      <c r="C585" s="167"/>
      <c r="D585" s="103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5"/>
      <c r="Q585" s="105"/>
    </row>
    <row r="586" spans="1:17" ht="13.2">
      <c r="A586" s="166"/>
      <c r="B586" s="166"/>
      <c r="C586" s="167"/>
      <c r="D586" s="103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5"/>
      <c r="Q586" s="105"/>
    </row>
    <row r="587" spans="1:17" ht="13.2">
      <c r="A587" s="166"/>
      <c r="B587" s="166"/>
      <c r="C587" s="167"/>
      <c r="D587" s="103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5"/>
      <c r="Q587" s="105"/>
    </row>
    <row r="588" spans="1:17" ht="13.2">
      <c r="A588" s="166"/>
      <c r="B588" s="166"/>
      <c r="C588" s="167"/>
      <c r="D588" s="103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5"/>
      <c r="Q588" s="105"/>
    </row>
    <row r="589" spans="1:17" ht="13.2">
      <c r="A589" s="166"/>
      <c r="B589" s="166"/>
      <c r="C589" s="167"/>
      <c r="D589" s="103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5"/>
      <c r="Q589" s="105"/>
    </row>
    <row r="590" spans="1:17" ht="13.2">
      <c r="A590" s="166"/>
      <c r="B590" s="166"/>
      <c r="C590" s="167"/>
      <c r="D590" s="103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5"/>
      <c r="Q590" s="105"/>
    </row>
    <row r="591" spans="1:17" ht="13.2">
      <c r="A591" s="166"/>
      <c r="B591" s="166"/>
      <c r="C591" s="167"/>
      <c r="D591" s="103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5"/>
      <c r="Q591" s="105"/>
    </row>
    <row r="592" spans="1:17" ht="13.2">
      <c r="A592" s="166"/>
      <c r="B592" s="166"/>
      <c r="C592" s="167"/>
      <c r="D592" s="103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5"/>
      <c r="Q592" s="105"/>
    </row>
    <row r="593" spans="1:17" ht="13.2">
      <c r="A593" s="166"/>
      <c r="B593" s="166"/>
      <c r="C593" s="167"/>
      <c r="D593" s="103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5"/>
      <c r="Q593" s="105"/>
    </row>
    <row r="594" spans="1:17" ht="13.2">
      <c r="A594" s="166"/>
      <c r="B594" s="166"/>
      <c r="C594" s="167"/>
      <c r="D594" s="103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5"/>
      <c r="Q594" s="105"/>
    </row>
    <row r="595" spans="1:17" ht="13.2">
      <c r="A595" s="166"/>
      <c r="B595" s="166"/>
      <c r="C595" s="167"/>
      <c r="D595" s="103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5"/>
      <c r="Q595" s="105"/>
    </row>
    <row r="596" spans="1:17" ht="13.2">
      <c r="A596" s="166"/>
      <c r="B596" s="166"/>
      <c r="C596" s="167"/>
      <c r="D596" s="103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5"/>
      <c r="Q596" s="105"/>
    </row>
    <row r="597" spans="1:17" ht="13.2">
      <c r="A597" s="166"/>
      <c r="B597" s="166"/>
      <c r="C597" s="167"/>
      <c r="D597" s="103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5"/>
      <c r="Q597" s="105"/>
    </row>
    <row r="598" spans="1:17" ht="13.2">
      <c r="A598" s="166"/>
      <c r="B598" s="166"/>
      <c r="C598" s="167"/>
      <c r="D598" s="103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5"/>
      <c r="Q598" s="105"/>
    </row>
    <row r="599" spans="1:17" ht="13.2">
      <c r="A599" s="166"/>
      <c r="B599" s="166"/>
      <c r="C599" s="167"/>
      <c r="D599" s="103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5"/>
      <c r="Q599" s="105"/>
    </row>
    <row r="600" spans="1:17" ht="13.2">
      <c r="A600" s="166"/>
      <c r="B600" s="166"/>
      <c r="C600" s="167"/>
      <c r="D600" s="103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5"/>
      <c r="Q600" s="105"/>
    </row>
    <row r="601" spans="1:17" ht="13.2">
      <c r="A601" s="166"/>
      <c r="B601" s="166"/>
      <c r="C601" s="167"/>
      <c r="D601" s="103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5"/>
      <c r="Q601" s="105"/>
    </row>
    <row r="602" spans="1:17" ht="13.2">
      <c r="A602" s="166"/>
      <c r="B602" s="166"/>
      <c r="C602" s="167"/>
      <c r="D602" s="103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5"/>
      <c r="Q602" s="105"/>
    </row>
    <row r="603" spans="1:17" ht="13.2">
      <c r="A603" s="166"/>
      <c r="B603" s="166"/>
      <c r="C603" s="167"/>
      <c r="D603" s="103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5"/>
      <c r="Q603" s="105"/>
    </row>
    <row r="604" spans="1:17" ht="13.2">
      <c r="A604" s="166"/>
      <c r="B604" s="166"/>
      <c r="C604" s="167"/>
      <c r="D604" s="103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5"/>
      <c r="Q604" s="105"/>
    </row>
    <row r="605" spans="1:17" ht="13.2">
      <c r="A605" s="166"/>
      <c r="B605" s="166"/>
      <c r="C605" s="167"/>
      <c r="D605" s="103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5"/>
      <c r="Q605" s="105"/>
    </row>
    <row r="606" spans="1:17" ht="13.2">
      <c r="A606" s="166"/>
      <c r="B606" s="166"/>
      <c r="C606" s="167"/>
      <c r="D606" s="103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5"/>
      <c r="Q606" s="105"/>
    </row>
    <row r="607" spans="1:17" ht="13.2">
      <c r="A607" s="166"/>
      <c r="B607" s="166"/>
      <c r="C607" s="167"/>
      <c r="D607" s="103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5"/>
      <c r="Q607" s="105"/>
    </row>
    <row r="608" spans="1:17" ht="13.2">
      <c r="A608" s="166"/>
      <c r="B608" s="166"/>
      <c r="C608" s="167"/>
      <c r="D608" s="103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5"/>
      <c r="Q608" s="105"/>
    </row>
    <row r="609" spans="1:17" ht="13.2">
      <c r="A609" s="166"/>
      <c r="B609" s="166"/>
      <c r="C609" s="167"/>
      <c r="D609" s="103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5"/>
      <c r="Q609" s="105"/>
    </row>
    <row r="610" spans="1:17" ht="13.2">
      <c r="A610" s="166"/>
      <c r="B610" s="166"/>
      <c r="C610" s="167"/>
      <c r="D610" s="103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5"/>
      <c r="Q610" s="105"/>
    </row>
    <row r="611" spans="1:17" ht="13.2">
      <c r="A611" s="166"/>
      <c r="B611" s="166"/>
      <c r="C611" s="167"/>
      <c r="D611" s="103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5"/>
      <c r="Q611" s="105"/>
    </row>
    <row r="612" spans="1:17" ht="13.2">
      <c r="A612" s="166"/>
      <c r="B612" s="166"/>
      <c r="C612" s="167"/>
      <c r="D612" s="103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5"/>
      <c r="Q612" s="105"/>
    </row>
    <row r="613" spans="1:17" ht="13.2">
      <c r="A613" s="166"/>
      <c r="B613" s="166"/>
      <c r="C613" s="167"/>
      <c r="D613" s="103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5"/>
      <c r="Q613" s="105"/>
    </row>
    <row r="614" spans="1:17" ht="13.2">
      <c r="A614" s="166"/>
      <c r="B614" s="166"/>
      <c r="C614" s="167"/>
      <c r="D614" s="103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5"/>
      <c r="Q614" s="105"/>
    </row>
    <row r="615" spans="1:17" ht="13.2">
      <c r="A615" s="166"/>
      <c r="B615" s="166"/>
      <c r="C615" s="167"/>
      <c r="D615" s="103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5"/>
      <c r="Q615" s="105"/>
    </row>
    <row r="616" spans="1:17" ht="13.2">
      <c r="A616" s="166"/>
      <c r="B616" s="166"/>
      <c r="C616" s="167"/>
      <c r="D616" s="103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5"/>
      <c r="Q616" s="105"/>
    </row>
    <row r="617" spans="1:17" ht="13.2">
      <c r="A617" s="166"/>
      <c r="B617" s="166"/>
      <c r="C617" s="167"/>
      <c r="D617" s="103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5"/>
      <c r="Q617" s="105"/>
    </row>
    <row r="618" spans="1:17" ht="13.2">
      <c r="A618" s="166"/>
      <c r="B618" s="166"/>
      <c r="C618" s="167"/>
      <c r="D618" s="103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5"/>
      <c r="Q618" s="105"/>
    </row>
    <row r="619" spans="1:17" ht="13.2">
      <c r="A619" s="166"/>
      <c r="B619" s="166"/>
      <c r="C619" s="167"/>
      <c r="D619" s="103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5"/>
      <c r="Q619" s="105"/>
    </row>
    <row r="620" spans="1:17" ht="13.2">
      <c r="A620" s="166"/>
      <c r="B620" s="166"/>
      <c r="C620" s="167"/>
      <c r="D620" s="103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5"/>
      <c r="Q620" s="105"/>
    </row>
    <row r="621" spans="1:17" ht="13.2">
      <c r="A621" s="166"/>
      <c r="B621" s="166"/>
      <c r="C621" s="167"/>
      <c r="D621" s="103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5"/>
      <c r="Q621" s="105"/>
    </row>
    <row r="622" spans="1:17" ht="13.2">
      <c r="A622" s="166"/>
      <c r="B622" s="166"/>
      <c r="C622" s="167"/>
      <c r="D622" s="103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5"/>
      <c r="Q622" s="105"/>
    </row>
    <row r="623" spans="1:17" ht="13.2">
      <c r="A623" s="166"/>
      <c r="B623" s="166"/>
      <c r="C623" s="167"/>
      <c r="D623" s="103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5"/>
      <c r="Q623" s="105"/>
    </row>
    <row r="624" spans="1:17" ht="13.2">
      <c r="A624" s="166"/>
      <c r="B624" s="166"/>
      <c r="C624" s="167"/>
      <c r="D624" s="103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5"/>
      <c r="Q624" s="105"/>
    </row>
    <row r="625" spans="1:17" ht="13.2">
      <c r="A625" s="166"/>
      <c r="B625" s="166"/>
      <c r="C625" s="167"/>
      <c r="D625" s="103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5"/>
      <c r="Q625" s="105"/>
    </row>
    <row r="626" spans="1:17" ht="13.2">
      <c r="A626" s="166"/>
      <c r="B626" s="166"/>
      <c r="C626" s="167"/>
      <c r="D626" s="103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5"/>
      <c r="Q626" s="105"/>
    </row>
    <row r="627" spans="1:17" ht="13.2">
      <c r="A627" s="166"/>
      <c r="B627" s="166"/>
      <c r="C627" s="167"/>
      <c r="D627" s="103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5"/>
      <c r="Q627" s="105"/>
    </row>
    <row r="628" spans="1:17" ht="13.2">
      <c r="A628" s="166"/>
      <c r="B628" s="166"/>
      <c r="C628" s="167"/>
      <c r="D628" s="103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5"/>
      <c r="Q628" s="105"/>
    </row>
    <row r="629" spans="1:17" ht="13.2">
      <c r="A629" s="166"/>
      <c r="B629" s="166"/>
      <c r="C629" s="167"/>
      <c r="D629" s="103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5"/>
      <c r="Q629" s="105"/>
    </row>
    <row r="630" spans="1:17" ht="13.2">
      <c r="A630" s="166"/>
      <c r="B630" s="166"/>
      <c r="C630" s="167"/>
      <c r="D630" s="103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5"/>
      <c r="Q630" s="105"/>
    </row>
    <row r="631" spans="1:17" ht="13.2">
      <c r="A631" s="166"/>
      <c r="B631" s="166"/>
      <c r="C631" s="167"/>
      <c r="D631" s="103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5"/>
      <c r="Q631" s="105"/>
    </row>
    <row r="632" spans="1:17" ht="13.2">
      <c r="A632" s="166"/>
      <c r="B632" s="166"/>
      <c r="C632" s="167"/>
      <c r="D632" s="103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5"/>
      <c r="Q632" s="105"/>
    </row>
    <row r="633" spans="1:17" ht="13.2">
      <c r="A633" s="166"/>
      <c r="B633" s="166"/>
      <c r="C633" s="167"/>
      <c r="D633" s="103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5"/>
      <c r="Q633" s="105"/>
    </row>
    <row r="634" spans="1:17" ht="13.2">
      <c r="A634" s="166"/>
      <c r="B634" s="166"/>
      <c r="C634" s="167"/>
      <c r="D634" s="103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5"/>
      <c r="Q634" s="105"/>
    </row>
    <row r="635" spans="1:17" ht="13.2">
      <c r="A635" s="166"/>
      <c r="B635" s="166"/>
      <c r="C635" s="167"/>
      <c r="D635" s="103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5"/>
      <c r="Q635" s="105"/>
    </row>
    <row r="636" spans="1:17" ht="13.2">
      <c r="A636" s="166"/>
      <c r="B636" s="166"/>
      <c r="C636" s="167"/>
      <c r="D636" s="103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5"/>
      <c r="Q636" s="105"/>
    </row>
    <row r="637" spans="1:17" ht="13.2">
      <c r="A637" s="166"/>
      <c r="B637" s="166"/>
      <c r="C637" s="167"/>
      <c r="D637" s="103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5"/>
      <c r="Q637" s="105"/>
    </row>
    <row r="638" spans="1:17" ht="13.2">
      <c r="A638" s="166"/>
      <c r="B638" s="166"/>
      <c r="C638" s="167"/>
      <c r="D638" s="103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5"/>
      <c r="Q638" s="105"/>
    </row>
    <row r="639" spans="1:17" ht="13.2">
      <c r="A639" s="166"/>
      <c r="B639" s="166"/>
      <c r="C639" s="167"/>
      <c r="D639" s="103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5"/>
      <c r="Q639" s="105"/>
    </row>
    <row r="640" spans="1:17" ht="13.2">
      <c r="A640" s="166"/>
      <c r="B640" s="166"/>
      <c r="C640" s="167"/>
      <c r="D640" s="103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5"/>
      <c r="Q640" s="105"/>
    </row>
    <row r="641" spans="1:17" ht="13.2">
      <c r="A641" s="166"/>
      <c r="B641" s="166"/>
      <c r="C641" s="167"/>
      <c r="D641" s="103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5"/>
      <c r="Q641" s="105"/>
    </row>
    <row r="642" spans="1:17" ht="13.2">
      <c r="A642" s="166"/>
      <c r="B642" s="166"/>
      <c r="C642" s="167"/>
      <c r="D642" s="103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5"/>
      <c r="Q642" s="105"/>
    </row>
    <row r="643" spans="1:17" ht="13.2">
      <c r="A643" s="166"/>
      <c r="B643" s="166"/>
      <c r="C643" s="167"/>
      <c r="D643" s="103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5"/>
      <c r="Q643" s="105"/>
    </row>
    <row r="644" spans="1:17" ht="13.2">
      <c r="A644" s="166"/>
      <c r="B644" s="166"/>
      <c r="C644" s="167"/>
      <c r="D644" s="103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5"/>
      <c r="Q644" s="105"/>
    </row>
    <row r="645" spans="1:17" ht="13.2">
      <c r="A645" s="166"/>
      <c r="B645" s="166"/>
      <c r="C645" s="167"/>
      <c r="D645" s="103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5"/>
      <c r="Q645" s="105"/>
    </row>
    <row r="646" spans="1:17" ht="13.2">
      <c r="A646" s="166"/>
      <c r="B646" s="166"/>
      <c r="C646" s="167"/>
      <c r="D646" s="103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5"/>
      <c r="Q646" s="105"/>
    </row>
    <row r="647" spans="1:17" ht="13.2">
      <c r="A647" s="166"/>
      <c r="B647" s="166"/>
      <c r="C647" s="167"/>
      <c r="D647" s="103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5"/>
      <c r="Q647" s="105"/>
    </row>
    <row r="648" spans="1:17" ht="13.2">
      <c r="A648" s="166"/>
      <c r="B648" s="166"/>
      <c r="C648" s="167"/>
      <c r="D648" s="103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5"/>
      <c r="Q648" s="105"/>
    </row>
    <row r="649" spans="1:17" ht="13.2">
      <c r="A649" s="166"/>
      <c r="B649" s="166"/>
      <c r="C649" s="167"/>
      <c r="D649" s="103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5"/>
      <c r="Q649" s="105"/>
    </row>
    <row r="650" spans="1:17" ht="13.2">
      <c r="A650" s="166"/>
      <c r="B650" s="166"/>
      <c r="C650" s="167"/>
      <c r="D650" s="103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5"/>
      <c r="Q650" s="105"/>
    </row>
    <row r="651" spans="1:17" ht="13.2">
      <c r="A651" s="166"/>
      <c r="B651" s="166"/>
      <c r="C651" s="167"/>
      <c r="D651" s="103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5"/>
      <c r="Q651" s="105"/>
    </row>
    <row r="652" spans="1:17" ht="13.2">
      <c r="A652" s="166"/>
      <c r="B652" s="166"/>
      <c r="C652" s="167"/>
      <c r="D652" s="103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5"/>
      <c r="Q652" s="105"/>
    </row>
    <row r="653" spans="1:17" ht="13.2">
      <c r="A653" s="166"/>
      <c r="B653" s="166"/>
      <c r="C653" s="167"/>
      <c r="D653" s="103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5"/>
      <c r="Q653" s="105"/>
    </row>
    <row r="654" spans="1:17" ht="13.2">
      <c r="A654" s="166"/>
      <c r="B654" s="166"/>
      <c r="C654" s="167"/>
      <c r="D654" s="103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5"/>
      <c r="Q654" s="105"/>
    </row>
    <row r="655" spans="1:17" ht="13.2">
      <c r="A655" s="166"/>
      <c r="B655" s="166"/>
      <c r="C655" s="167"/>
      <c r="D655" s="103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5"/>
      <c r="Q655" s="105"/>
    </row>
    <row r="656" spans="1:17" ht="13.2">
      <c r="A656" s="166"/>
      <c r="B656" s="166"/>
      <c r="C656" s="167"/>
      <c r="D656" s="103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5"/>
      <c r="Q656" s="105"/>
    </row>
    <row r="657" spans="1:17" ht="13.2">
      <c r="A657" s="166"/>
      <c r="B657" s="166"/>
      <c r="C657" s="167"/>
      <c r="D657" s="103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5"/>
      <c r="Q657" s="105"/>
    </row>
    <row r="658" spans="1:17" ht="13.2">
      <c r="A658" s="166"/>
      <c r="B658" s="166"/>
      <c r="C658" s="167"/>
      <c r="D658" s="103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5"/>
      <c r="Q658" s="105"/>
    </row>
    <row r="659" spans="1:17" ht="13.2">
      <c r="A659" s="166"/>
      <c r="B659" s="166"/>
      <c r="C659" s="167"/>
      <c r="D659" s="103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5"/>
      <c r="Q659" s="105"/>
    </row>
    <row r="660" spans="1:17" ht="13.2">
      <c r="A660" s="166"/>
      <c r="B660" s="166"/>
      <c r="C660" s="167"/>
      <c r="D660" s="103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5"/>
      <c r="Q660" s="105"/>
    </row>
    <row r="661" spans="1:17" ht="13.2">
      <c r="A661" s="166"/>
      <c r="B661" s="166"/>
      <c r="C661" s="167"/>
      <c r="D661" s="103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5"/>
      <c r="Q661" s="105"/>
    </row>
    <row r="662" spans="1:17" ht="13.2">
      <c r="A662" s="166"/>
      <c r="B662" s="166"/>
      <c r="C662" s="167"/>
      <c r="D662" s="103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5"/>
      <c r="Q662" s="105"/>
    </row>
    <row r="663" spans="1:17" ht="13.2">
      <c r="A663" s="166"/>
      <c r="B663" s="166"/>
      <c r="C663" s="167"/>
      <c r="D663" s="103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5"/>
      <c r="Q663" s="105"/>
    </row>
    <row r="664" spans="1:17" ht="13.2">
      <c r="A664" s="166"/>
      <c r="B664" s="166"/>
      <c r="C664" s="167"/>
      <c r="D664" s="103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5"/>
      <c r="Q664" s="105"/>
    </row>
    <row r="665" spans="1:17" ht="13.2">
      <c r="A665" s="166"/>
      <c r="B665" s="166"/>
      <c r="C665" s="167"/>
      <c r="D665" s="103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5"/>
      <c r="Q665" s="105"/>
    </row>
    <row r="666" spans="1:17" ht="13.2">
      <c r="A666" s="166"/>
      <c r="B666" s="166"/>
      <c r="C666" s="167"/>
      <c r="D666" s="103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5"/>
      <c r="Q666" s="105"/>
    </row>
    <row r="667" spans="1:17" ht="13.2">
      <c r="A667" s="166"/>
      <c r="B667" s="166"/>
      <c r="C667" s="167"/>
      <c r="D667" s="103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5"/>
      <c r="Q667" s="105"/>
    </row>
    <row r="668" spans="1:17" ht="13.2">
      <c r="A668" s="166"/>
      <c r="B668" s="166"/>
      <c r="C668" s="167"/>
      <c r="D668" s="103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5"/>
      <c r="Q668" s="105"/>
    </row>
    <row r="669" spans="1:17" ht="13.2">
      <c r="A669" s="166"/>
      <c r="B669" s="166"/>
      <c r="C669" s="167"/>
      <c r="D669" s="103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5"/>
      <c r="Q669" s="105"/>
    </row>
    <row r="670" spans="1:17" ht="13.2">
      <c r="A670" s="166"/>
      <c r="B670" s="166"/>
      <c r="C670" s="167"/>
      <c r="D670" s="103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5"/>
      <c r="Q670" s="105"/>
    </row>
    <row r="671" spans="1:17" ht="13.2">
      <c r="A671" s="166"/>
      <c r="B671" s="166"/>
      <c r="C671" s="167"/>
      <c r="D671" s="103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5"/>
      <c r="Q671" s="105"/>
    </row>
    <row r="672" spans="1:17" ht="13.2">
      <c r="A672" s="166"/>
      <c r="B672" s="166"/>
      <c r="C672" s="167"/>
      <c r="D672" s="103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5"/>
      <c r="Q672" s="105"/>
    </row>
    <row r="673" spans="1:17" ht="13.2">
      <c r="A673" s="166"/>
      <c r="B673" s="166"/>
      <c r="C673" s="167"/>
      <c r="D673" s="103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5"/>
      <c r="Q673" s="105"/>
    </row>
    <row r="674" spans="1:17" ht="13.2">
      <c r="A674" s="166"/>
      <c r="B674" s="166"/>
      <c r="C674" s="167"/>
      <c r="D674" s="103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5"/>
      <c r="Q674" s="105"/>
    </row>
    <row r="675" spans="1:17" ht="13.2">
      <c r="A675" s="166"/>
      <c r="B675" s="166"/>
      <c r="C675" s="167"/>
      <c r="D675" s="103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5"/>
      <c r="Q675" s="105"/>
    </row>
    <row r="676" spans="1:17" ht="13.2">
      <c r="A676" s="166"/>
      <c r="B676" s="166"/>
      <c r="C676" s="167"/>
      <c r="D676" s="103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5"/>
      <c r="Q676" s="105"/>
    </row>
    <row r="677" spans="1:17" ht="13.2">
      <c r="A677" s="166"/>
      <c r="B677" s="166"/>
      <c r="C677" s="167"/>
      <c r="D677" s="103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5"/>
      <c r="Q677" s="105"/>
    </row>
    <row r="678" spans="1:17" ht="13.2">
      <c r="A678" s="166"/>
      <c r="B678" s="166"/>
      <c r="C678" s="167"/>
      <c r="D678" s="103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5"/>
      <c r="Q678" s="105"/>
    </row>
    <row r="679" spans="1:17" ht="13.2">
      <c r="A679" s="166"/>
      <c r="B679" s="166"/>
      <c r="C679" s="167"/>
      <c r="D679" s="103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5"/>
      <c r="Q679" s="105"/>
    </row>
    <row r="680" spans="1:17" ht="13.2">
      <c r="A680" s="166"/>
      <c r="B680" s="166"/>
      <c r="C680" s="167"/>
      <c r="D680" s="103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5"/>
      <c r="Q680" s="105"/>
    </row>
    <row r="681" spans="1:17" ht="13.2">
      <c r="A681" s="166"/>
      <c r="B681" s="166"/>
      <c r="C681" s="167"/>
      <c r="D681" s="103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5"/>
      <c r="Q681" s="105"/>
    </row>
    <row r="682" spans="1:17" ht="13.2">
      <c r="A682" s="166"/>
      <c r="B682" s="166"/>
      <c r="C682" s="167"/>
      <c r="D682" s="103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5"/>
      <c r="Q682" s="105"/>
    </row>
    <row r="683" spans="1:17" ht="13.2">
      <c r="A683" s="166"/>
      <c r="B683" s="166"/>
      <c r="C683" s="167"/>
      <c r="D683" s="103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5"/>
      <c r="Q683" s="105"/>
    </row>
    <row r="684" spans="1:17" ht="13.2">
      <c r="A684" s="166"/>
      <c r="B684" s="166"/>
      <c r="C684" s="167"/>
      <c r="D684" s="103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5"/>
      <c r="Q684" s="105"/>
    </row>
    <row r="685" spans="1:17" ht="13.2">
      <c r="A685" s="166"/>
      <c r="B685" s="166"/>
      <c r="C685" s="167"/>
      <c r="D685" s="103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5"/>
      <c r="Q685" s="105"/>
    </row>
    <row r="686" spans="1:17" ht="13.2">
      <c r="A686" s="166"/>
      <c r="B686" s="166"/>
      <c r="C686" s="167"/>
      <c r="D686" s="103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5"/>
      <c r="Q686" s="105"/>
    </row>
    <row r="687" spans="1:17" ht="13.2">
      <c r="A687" s="166"/>
      <c r="B687" s="166"/>
      <c r="C687" s="167"/>
      <c r="D687" s="103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5"/>
      <c r="Q687" s="105"/>
    </row>
    <row r="688" spans="1:17" ht="13.2">
      <c r="A688" s="166"/>
      <c r="B688" s="166"/>
      <c r="C688" s="167"/>
      <c r="D688" s="103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5"/>
      <c r="Q688" s="105"/>
    </row>
    <row r="689" spans="1:17" ht="13.2">
      <c r="A689" s="166"/>
      <c r="B689" s="166"/>
      <c r="C689" s="167"/>
      <c r="D689" s="103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5"/>
      <c r="Q689" s="105"/>
    </row>
    <row r="690" spans="1:17" ht="13.2">
      <c r="A690" s="166"/>
      <c r="B690" s="166"/>
      <c r="C690" s="167"/>
      <c r="D690" s="103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5"/>
      <c r="Q690" s="105"/>
    </row>
    <row r="691" spans="1:17" ht="13.2">
      <c r="A691" s="166"/>
      <c r="B691" s="166"/>
      <c r="C691" s="167"/>
      <c r="D691" s="103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5"/>
      <c r="Q691" s="105"/>
    </row>
    <row r="692" spans="1:17" ht="13.2">
      <c r="A692" s="166"/>
      <c r="B692" s="166"/>
      <c r="C692" s="167"/>
      <c r="D692" s="103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5"/>
      <c r="Q692" s="105"/>
    </row>
    <row r="693" spans="1:17" ht="13.2">
      <c r="A693" s="166"/>
      <c r="B693" s="166"/>
      <c r="C693" s="167"/>
      <c r="D693" s="103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5"/>
      <c r="Q693" s="105"/>
    </row>
    <row r="694" spans="1:17" ht="13.2">
      <c r="A694" s="166"/>
      <c r="B694" s="166"/>
      <c r="C694" s="167"/>
      <c r="D694" s="103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5"/>
      <c r="Q694" s="105"/>
    </row>
    <row r="695" spans="1:17" ht="13.2">
      <c r="A695" s="166"/>
      <c r="B695" s="166"/>
      <c r="C695" s="167"/>
      <c r="D695" s="103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5"/>
      <c r="Q695" s="105"/>
    </row>
    <row r="696" spans="1:17" ht="13.2">
      <c r="A696" s="166"/>
      <c r="B696" s="166"/>
      <c r="C696" s="167"/>
      <c r="D696" s="103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5"/>
      <c r="Q696" s="105"/>
    </row>
    <row r="697" spans="1:17" ht="13.2">
      <c r="A697" s="166"/>
      <c r="B697" s="166"/>
      <c r="C697" s="167"/>
      <c r="D697" s="103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5"/>
      <c r="Q697" s="105"/>
    </row>
    <row r="698" spans="1:17" ht="13.2">
      <c r="A698" s="166"/>
      <c r="B698" s="166"/>
      <c r="C698" s="167"/>
      <c r="D698" s="103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5"/>
      <c r="Q698" s="105"/>
    </row>
    <row r="699" spans="1:17" ht="13.2">
      <c r="A699" s="166"/>
      <c r="B699" s="166"/>
      <c r="C699" s="167"/>
      <c r="D699" s="103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5"/>
      <c r="Q699" s="105"/>
    </row>
    <row r="700" spans="1:17" ht="13.2">
      <c r="A700" s="166"/>
      <c r="B700" s="166"/>
      <c r="C700" s="167"/>
      <c r="D700" s="103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5"/>
      <c r="Q700" s="105"/>
    </row>
    <row r="701" spans="1:17" ht="13.2">
      <c r="A701" s="166"/>
      <c r="B701" s="166"/>
      <c r="C701" s="167"/>
      <c r="D701" s="103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5"/>
      <c r="Q701" s="105"/>
    </row>
    <row r="702" spans="1:17" ht="13.2">
      <c r="A702" s="166"/>
      <c r="B702" s="166"/>
      <c r="C702" s="167"/>
      <c r="D702" s="103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5"/>
      <c r="Q702" s="105"/>
    </row>
    <row r="703" spans="1:17" ht="13.2">
      <c r="A703" s="166"/>
      <c r="B703" s="166"/>
      <c r="C703" s="167"/>
      <c r="D703" s="103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5"/>
      <c r="Q703" s="105"/>
    </row>
    <row r="704" spans="1:17" ht="13.2">
      <c r="A704" s="166"/>
      <c r="B704" s="166"/>
      <c r="C704" s="167"/>
      <c r="D704" s="103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5"/>
      <c r="Q704" s="105"/>
    </row>
    <row r="705" spans="1:17" ht="13.2">
      <c r="A705" s="166"/>
      <c r="B705" s="166"/>
      <c r="C705" s="167"/>
      <c r="D705" s="103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5"/>
      <c r="Q705" s="105"/>
    </row>
    <row r="706" spans="1:17" ht="13.2">
      <c r="A706" s="166"/>
      <c r="B706" s="166"/>
      <c r="C706" s="167"/>
      <c r="D706" s="103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5"/>
      <c r="Q706" s="105"/>
    </row>
    <row r="707" spans="1:17" ht="13.2">
      <c r="A707" s="166"/>
      <c r="B707" s="166"/>
      <c r="C707" s="167"/>
      <c r="D707" s="103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5"/>
      <c r="Q707" s="105"/>
    </row>
    <row r="708" spans="1:17" ht="13.2">
      <c r="A708" s="166"/>
      <c r="B708" s="166"/>
      <c r="C708" s="167"/>
      <c r="D708" s="103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5"/>
      <c r="Q708" s="105"/>
    </row>
    <row r="709" spans="1:17" ht="13.2">
      <c r="A709" s="166"/>
      <c r="B709" s="166"/>
      <c r="C709" s="167"/>
      <c r="D709" s="103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5"/>
      <c r="Q709" s="105"/>
    </row>
    <row r="710" spans="1:17" ht="13.2">
      <c r="A710" s="166"/>
      <c r="B710" s="166"/>
      <c r="C710" s="167"/>
      <c r="D710" s="103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5"/>
      <c r="Q710" s="105"/>
    </row>
    <row r="711" spans="1:17" ht="13.2">
      <c r="A711" s="166"/>
      <c r="B711" s="166"/>
      <c r="C711" s="167"/>
      <c r="D711" s="103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5"/>
      <c r="Q711" s="105"/>
    </row>
    <row r="712" spans="1:17" ht="13.2">
      <c r="A712" s="166"/>
      <c r="B712" s="166"/>
      <c r="C712" s="167"/>
      <c r="D712" s="103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5"/>
      <c r="Q712" s="105"/>
    </row>
    <row r="713" spans="1:17" ht="13.2">
      <c r="A713" s="166"/>
      <c r="B713" s="166"/>
      <c r="C713" s="167"/>
      <c r="D713" s="103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5"/>
      <c r="Q713" s="105"/>
    </row>
    <row r="714" spans="1:17" ht="13.2">
      <c r="A714" s="166"/>
      <c r="B714" s="166"/>
      <c r="C714" s="167"/>
      <c r="D714" s="103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5"/>
      <c r="Q714" s="105"/>
    </row>
    <row r="715" spans="1:17" ht="13.2">
      <c r="A715" s="166"/>
      <c r="B715" s="166"/>
      <c r="C715" s="167"/>
      <c r="D715" s="103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5"/>
      <c r="Q715" s="105"/>
    </row>
    <row r="716" spans="1:17" ht="13.2">
      <c r="A716" s="166"/>
      <c r="B716" s="166"/>
      <c r="C716" s="167"/>
      <c r="D716" s="103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5"/>
      <c r="Q716" s="105"/>
    </row>
    <row r="717" spans="1:17" ht="13.2">
      <c r="A717" s="166"/>
      <c r="B717" s="166"/>
      <c r="C717" s="167"/>
      <c r="D717" s="103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5"/>
      <c r="Q717" s="105"/>
    </row>
    <row r="718" spans="1:17" ht="13.2">
      <c r="A718" s="166"/>
      <c r="B718" s="166"/>
      <c r="C718" s="167"/>
      <c r="D718" s="103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5"/>
      <c r="Q718" s="105"/>
    </row>
    <row r="719" spans="1:17" ht="13.2">
      <c r="A719" s="166"/>
      <c r="B719" s="166"/>
      <c r="C719" s="167"/>
      <c r="D719" s="103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5"/>
      <c r="Q719" s="105"/>
    </row>
    <row r="720" spans="1:17" ht="13.2">
      <c r="A720" s="166"/>
      <c r="B720" s="166"/>
      <c r="C720" s="167"/>
      <c r="D720" s="103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5"/>
      <c r="Q720" s="105"/>
    </row>
    <row r="721" spans="1:17" ht="13.2">
      <c r="A721" s="166"/>
      <c r="B721" s="166"/>
      <c r="C721" s="167"/>
      <c r="D721" s="103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5"/>
      <c r="Q721" s="105"/>
    </row>
    <row r="722" spans="1:17" ht="13.2">
      <c r="A722" s="166"/>
      <c r="B722" s="166"/>
      <c r="C722" s="167"/>
      <c r="D722" s="103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5"/>
      <c r="Q722" s="105"/>
    </row>
    <row r="723" spans="1:17" ht="13.2">
      <c r="A723" s="166"/>
      <c r="B723" s="166"/>
      <c r="C723" s="167"/>
      <c r="D723" s="103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5"/>
      <c r="Q723" s="105"/>
    </row>
    <row r="724" spans="1:17" ht="13.2">
      <c r="A724" s="166"/>
      <c r="B724" s="166"/>
      <c r="C724" s="167"/>
      <c r="D724" s="103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5"/>
      <c r="Q724" s="105"/>
    </row>
    <row r="725" spans="1:17" ht="13.2">
      <c r="A725" s="166"/>
      <c r="B725" s="166"/>
      <c r="C725" s="167"/>
      <c r="D725" s="103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5"/>
      <c r="Q725" s="105"/>
    </row>
    <row r="726" spans="1:17" ht="13.2">
      <c r="A726" s="166"/>
      <c r="B726" s="166"/>
      <c r="C726" s="167"/>
      <c r="D726" s="103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5"/>
      <c r="Q726" s="105"/>
    </row>
    <row r="727" spans="1:17" ht="13.2">
      <c r="A727" s="166"/>
      <c r="B727" s="166"/>
      <c r="C727" s="167"/>
      <c r="D727" s="103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5"/>
      <c r="Q727" s="105"/>
    </row>
    <row r="728" spans="1:17" ht="13.2">
      <c r="A728" s="166"/>
      <c r="B728" s="166"/>
      <c r="C728" s="167"/>
      <c r="D728" s="103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5"/>
      <c r="Q728" s="105"/>
    </row>
    <row r="729" spans="1:17" ht="13.2">
      <c r="A729" s="166"/>
      <c r="B729" s="166"/>
      <c r="C729" s="167"/>
      <c r="D729" s="103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5"/>
      <c r="Q729" s="105"/>
    </row>
    <row r="730" spans="1:17" ht="13.2">
      <c r="A730" s="166"/>
      <c r="B730" s="166"/>
      <c r="C730" s="167"/>
      <c r="D730" s="103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5"/>
      <c r="Q730" s="105"/>
    </row>
    <row r="731" spans="1:17" ht="13.2">
      <c r="A731" s="166"/>
      <c r="B731" s="166"/>
      <c r="C731" s="167"/>
      <c r="D731" s="103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5"/>
      <c r="Q731" s="105"/>
    </row>
    <row r="732" spans="1:17" ht="13.2">
      <c r="A732" s="166"/>
      <c r="B732" s="166"/>
      <c r="C732" s="167"/>
      <c r="D732" s="103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5"/>
      <c r="Q732" s="105"/>
    </row>
    <row r="733" spans="1:17" ht="13.2">
      <c r="A733" s="166"/>
      <c r="B733" s="166"/>
      <c r="C733" s="167"/>
      <c r="D733" s="103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5"/>
      <c r="Q733" s="105"/>
    </row>
    <row r="734" spans="1:17" ht="13.2">
      <c r="A734" s="166"/>
      <c r="B734" s="166"/>
      <c r="C734" s="167"/>
      <c r="D734" s="103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5"/>
      <c r="Q734" s="105"/>
    </row>
    <row r="735" spans="1:17" ht="13.2">
      <c r="A735" s="166"/>
      <c r="B735" s="166"/>
      <c r="C735" s="167"/>
      <c r="D735" s="103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5"/>
      <c r="Q735" s="105"/>
    </row>
    <row r="736" spans="1:17" ht="13.2">
      <c r="A736" s="166"/>
      <c r="B736" s="166"/>
      <c r="C736" s="167"/>
      <c r="D736" s="103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5"/>
      <c r="Q736" s="105"/>
    </row>
    <row r="737" spans="1:17" ht="13.2">
      <c r="A737" s="166"/>
      <c r="B737" s="166"/>
      <c r="C737" s="167"/>
      <c r="D737" s="103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5"/>
      <c r="Q737" s="105"/>
    </row>
    <row r="738" spans="1:17" ht="13.2">
      <c r="A738" s="166"/>
      <c r="B738" s="166"/>
      <c r="C738" s="167"/>
      <c r="D738" s="103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5"/>
      <c r="Q738" s="105"/>
    </row>
    <row r="739" spans="1:17" ht="13.2">
      <c r="A739" s="166"/>
      <c r="B739" s="166"/>
      <c r="C739" s="167"/>
      <c r="D739" s="103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5"/>
      <c r="Q739" s="105"/>
    </row>
    <row r="740" spans="1:17" ht="13.2">
      <c r="A740" s="166"/>
      <c r="B740" s="166"/>
      <c r="C740" s="167"/>
      <c r="D740" s="103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5"/>
      <c r="Q740" s="105"/>
    </row>
    <row r="741" spans="1:17" ht="13.2">
      <c r="A741" s="166"/>
      <c r="B741" s="166"/>
      <c r="C741" s="167"/>
      <c r="D741" s="103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5"/>
      <c r="Q741" s="105"/>
    </row>
    <row r="742" spans="1:17" ht="13.2">
      <c r="A742" s="166"/>
      <c r="B742" s="166"/>
      <c r="C742" s="167"/>
      <c r="D742" s="103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5"/>
      <c r="Q742" s="105"/>
    </row>
    <row r="743" spans="1:17" ht="13.2">
      <c r="A743" s="166"/>
      <c r="B743" s="166"/>
      <c r="C743" s="167"/>
      <c r="D743" s="103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5"/>
      <c r="Q743" s="105"/>
    </row>
    <row r="744" spans="1:17" ht="13.2">
      <c r="A744" s="166"/>
      <c r="B744" s="166"/>
      <c r="C744" s="167"/>
      <c r="D744" s="103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5"/>
      <c r="Q744" s="105"/>
    </row>
    <row r="745" spans="1:17" ht="13.2">
      <c r="A745" s="166"/>
      <c r="B745" s="166"/>
      <c r="C745" s="167"/>
      <c r="D745" s="103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5"/>
      <c r="Q745" s="105"/>
    </row>
    <row r="746" spans="1:17" ht="13.2">
      <c r="A746" s="166"/>
      <c r="B746" s="166"/>
      <c r="C746" s="167"/>
      <c r="D746" s="103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5"/>
      <c r="Q746" s="105"/>
    </row>
    <row r="747" spans="1:17" ht="13.2">
      <c r="A747" s="166"/>
      <c r="B747" s="166"/>
      <c r="C747" s="167"/>
      <c r="D747" s="103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5"/>
      <c r="Q747" s="105"/>
    </row>
    <row r="748" spans="1:17" ht="13.2">
      <c r="A748" s="166"/>
      <c r="B748" s="166"/>
      <c r="C748" s="167"/>
      <c r="D748" s="103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5"/>
      <c r="Q748" s="105"/>
    </row>
    <row r="749" spans="1:17" ht="13.2">
      <c r="A749" s="166"/>
      <c r="B749" s="166"/>
      <c r="C749" s="167"/>
      <c r="D749" s="103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5"/>
      <c r="Q749" s="105"/>
    </row>
    <row r="750" spans="1:17" ht="13.2">
      <c r="A750" s="166"/>
      <c r="B750" s="166"/>
      <c r="C750" s="167"/>
      <c r="D750" s="103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5"/>
      <c r="Q750" s="105"/>
    </row>
    <row r="751" spans="1:17" ht="13.2">
      <c r="A751" s="166"/>
      <c r="B751" s="166"/>
      <c r="C751" s="167"/>
      <c r="D751" s="103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5"/>
      <c r="Q751" s="105"/>
    </row>
    <row r="752" spans="1:17" ht="13.2">
      <c r="A752" s="166"/>
      <c r="B752" s="166"/>
      <c r="C752" s="167"/>
      <c r="D752" s="103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5"/>
      <c r="Q752" s="105"/>
    </row>
    <row r="753" spans="1:17" ht="13.2">
      <c r="A753" s="166"/>
      <c r="B753" s="166"/>
      <c r="C753" s="167"/>
      <c r="D753" s="103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5"/>
      <c r="Q753" s="105"/>
    </row>
    <row r="754" spans="1:17" ht="13.2">
      <c r="A754" s="166"/>
      <c r="B754" s="166"/>
      <c r="C754" s="167"/>
      <c r="D754" s="103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5"/>
      <c r="Q754" s="105"/>
    </row>
    <row r="755" spans="1:17" ht="13.2">
      <c r="A755" s="166"/>
      <c r="B755" s="166"/>
      <c r="C755" s="167"/>
      <c r="D755" s="103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5"/>
      <c r="Q755" s="105"/>
    </row>
    <row r="756" spans="1:17" ht="13.2">
      <c r="A756" s="166"/>
      <c r="B756" s="166"/>
      <c r="C756" s="167"/>
      <c r="D756" s="103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5"/>
      <c r="Q756" s="105"/>
    </row>
    <row r="757" spans="1:17" ht="13.2">
      <c r="A757" s="166"/>
      <c r="B757" s="166"/>
      <c r="C757" s="167"/>
      <c r="D757" s="103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5"/>
      <c r="Q757" s="105"/>
    </row>
    <row r="758" spans="1:17" ht="13.2">
      <c r="A758" s="166"/>
      <c r="B758" s="166"/>
      <c r="C758" s="167"/>
      <c r="D758" s="103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5"/>
      <c r="Q758" s="105"/>
    </row>
    <row r="759" spans="1:17" ht="13.2">
      <c r="A759" s="166"/>
      <c r="B759" s="166"/>
      <c r="C759" s="167"/>
      <c r="D759" s="103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5"/>
      <c r="Q759" s="105"/>
    </row>
    <row r="760" spans="1:17" ht="13.2">
      <c r="A760" s="166"/>
      <c r="B760" s="166"/>
      <c r="C760" s="167"/>
      <c r="D760" s="103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5"/>
      <c r="Q760" s="105"/>
    </row>
    <row r="761" spans="1:17" ht="13.2">
      <c r="A761" s="166"/>
      <c r="B761" s="166"/>
      <c r="C761" s="167"/>
      <c r="D761" s="103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5"/>
      <c r="Q761" s="105"/>
    </row>
    <row r="762" spans="1:17" ht="13.2">
      <c r="A762" s="166"/>
      <c r="B762" s="166"/>
      <c r="C762" s="167"/>
      <c r="D762" s="103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5"/>
      <c r="Q762" s="105"/>
    </row>
    <row r="763" spans="1:17" ht="13.2">
      <c r="A763" s="166"/>
      <c r="B763" s="166"/>
      <c r="C763" s="167"/>
      <c r="D763" s="103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5"/>
      <c r="Q763" s="105"/>
    </row>
    <row r="764" spans="1:17" ht="13.2">
      <c r="A764" s="166"/>
      <c r="B764" s="166"/>
      <c r="C764" s="167"/>
      <c r="D764" s="103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5"/>
      <c r="Q764" s="105"/>
    </row>
    <row r="765" spans="1:17" ht="13.2">
      <c r="A765" s="166"/>
      <c r="B765" s="166"/>
      <c r="C765" s="167"/>
      <c r="D765" s="103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5"/>
      <c r="Q765" s="105"/>
    </row>
    <row r="766" spans="1:17" ht="13.2">
      <c r="A766" s="166"/>
      <c r="B766" s="166"/>
      <c r="C766" s="167"/>
      <c r="D766" s="103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5"/>
      <c r="Q766" s="105"/>
    </row>
    <row r="767" spans="1:17" ht="13.2">
      <c r="A767" s="166"/>
      <c r="B767" s="166"/>
      <c r="C767" s="167"/>
      <c r="D767" s="103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5"/>
      <c r="Q767" s="105"/>
    </row>
    <row r="768" spans="1:17" ht="13.2">
      <c r="A768" s="166"/>
      <c r="B768" s="166"/>
      <c r="C768" s="167"/>
      <c r="D768" s="103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5"/>
      <c r="Q768" s="105"/>
    </row>
    <row r="769" spans="1:17" ht="13.2">
      <c r="A769" s="166"/>
      <c r="B769" s="166"/>
      <c r="C769" s="167"/>
      <c r="D769" s="103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5"/>
      <c r="Q769" s="105"/>
    </row>
    <row r="770" spans="1:17" ht="13.2">
      <c r="A770" s="166"/>
      <c r="B770" s="166"/>
      <c r="C770" s="167"/>
      <c r="D770" s="103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5"/>
      <c r="Q770" s="105"/>
    </row>
    <row r="771" spans="1:17" ht="13.2">
      <c r="A771" s="166"/>
      <c r="B771" s="166"/>
      <c r="C771" s="167"/>
      <c r="D771" s="103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5"/>
      <c r="Q771" s="105"/>
    </row>
    <row r="772" spans="1:17" ht="13.2">
      <c r="A772" s="166"/>
      <c r="B772" s="166"/>
      <c r="C772" s="167"/>
      <c r="D772" s="103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5"/>
      <c r="Q772" s="105"/>
    </row>
    <row r="773" spans="1:17" ht="13.2">
      <c r="A773" s="166"/>
      <c r="B773" s="166"/>
      <c r="C773" s="167"/>
      <c r="D773" s="103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5"/>
      <c r="Q773" s="105"/>
    </row>
    <row r="774" spans="1:17" ht="13.2">
      <c r="A774" s="166"/>
      <c r="B774" s="166"/>
      <c r="C774" s="167"/>
      <c r="D774" s="103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5"/>
      <c r="Q774" s="105"/>
    </row>
    <row r="775" spans="1:17" ht="13.2">
      <c r="A775" s="166"/>
      <c r="B775" s="166"/>
      <c r="C775" s="167"/>
      <c r="D775" s="103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5"/>
      <c r="Q775" s="105"/>
    </row>
    <row r="776" spans="1:17" ht="13.2">
      <c r="A776" s="166"/>
      <c r="B776" s="166"/>
      <c r="C776" s="167"/>
      <c r="D776" s="103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5"/>
      <c r="Q776" s="105"/>
    </row>
    <row r="777" spans="1:17" ht="13.2">
      <c r="A777" s="166"/>
      <c r="B777" s="166"/>
      <c r="C777" s="167"/>
      <c r="D777" s="103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5"/>
      <c r="Q777" s="105"/>
    </row>
    <row r="778" spans="1:17" ht="13.2">
      <c r="A778" s="166"/>
      <c r="B778" s="166"/>
      <c r="C778" s="167"/>
      <c r="D778" s="103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5"/>
      <c r="Q778" s="105"/>
    </row>
    <row r="779" spans="1:17" ht="13.2">
      <c r="A779" s="166"/>
      <c r="B779" s="166"/>
      <c r="C779" s="167"/>
      <c r="D779" s="103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5"/>
      <c r="Q779" s="105"/>
    </row>
    <row r="780" spans="1:17" ht="13.2">
      <c r="A780" s="166"/>
      <c r="B780" s="166"/>
      <c r="C780" s="167"/>
      <c r="D780" s="103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5"/>
      <c r="Q780" s="105"/>
    </row>
    <row r="781" spans="1:17" ht="13.2">
      <c r="A781" s="166"/>
      <c r="B781" s="166"/>
      <c r="C781" s="167"/>
      <c r="D781" s="103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5"/>
      <c r="Q781" s="105"/>
    </row>
    <row r="782" spans="1:17" ht="13.2">
      <c r="A782" s="166"/>
      <c r="B782" s="166"/>
      <c r="C782" s="167"/>
      <c r="D782" s="103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5"/>
      <c r="Q782" s="105"/>
    </row>
    <row r="783" spans="1:17" ht="13.2">
      <c r="A783" s="166"/>
      <c r="B783" s="166"/>
      <c r="C783" s="167"/>
      <c r="D783" s="103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5"/>
      <c r="Q783" s="105"/>
    </row>
    <row r="784" spans="1:17" ht="13.2">
      <c r="A784" s="166"/>
      <c r="B784" s="166"/>
      <c r="C784" s="167"/>
      <c r="D784" s="103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5"/>
      <c r="Q784" s="105"/>
    </row>
    <row r="785" spans="1:17" ht="13.2">
      <c r="A785" s="166"/>
      <c r="B785" s="166"/>
      <c r="C785" s="167"/>
      <c r="D785" s="103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5"/>
      <c r="Q785" s="105"/>
    </row>
    <row r="786" spans="1:17" ht="13.2">
      <c r="A786" s="166"/>
      <c r="B786" s="166"/>
      <c r="C786" s="167"/>
      <c r="D786" s="103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5"/>
      <c r="Q786" s="105"/>
    </row>
    <row r="787" spans="1:17" ht="13.2">
      <c r="A787" s="166"/>
      <c r="B787" s="166"/>
      <c r="C787" s="167"/>
      <c r="D787" s="103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5"/>
      <c r="Q787" s="105"/>
    </row>
    <row r="788" spans="1:17" ht="13.2">
      <c r="A788" s="166"/>
      <c r="B788" s="166"/>
      <c r="C788" s="167"/>
      <c r="D788" s="103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5"/>
      <c r="Q788" s="105"/>
    </row>
    <row r="789" spans="1:17" ht="13.2">
      <c r="A789" s="166"/>
      <c r="B789" s="166"/>
      <c r="C789" s="167"/>
      <c r="D789" s="103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5"/>
      <c r="Q789" s="105"/>
    </row>
    <row r="790" spans="1:17" ht="13.2">
      <c r="A790" s="166"/>
      <c r="B790" s="166"/>
      <c r="C790" s="167"/>
      <c r="D790" s="103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5"/>
      <c r="Q790" s="105"/>
    </row>
    <row r="791" spans="1:17" ht="13.2">
      <c r="A791" s="166"/>
      <c r="B791" s="166"/>
      <c r="C791" s="167"/>
      <c r="D791" s="103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5"/>
      <c r="Q791" s="105"/>
    </row>
    <row r="792" spans="1:17" ht="13.2">
      <c r="A792" s="166"/>
      <c r="B792" s="166"/>
      <c r="C792" s="167"/>
      <c r="D792" s="103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5"/>
      <c r="Q792" s="105"/>
    </row>
    <row r="793" spans="1:17" ht="13.2">
      <c r="A793" s="166"/>
      <c r="B793" s="166"/>
      <c r="C793" s="167"/>
      <c r="D793" s="103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5"/>
      <c r="Q793" s="105"/>
    </row>
    <row r="794" spans="1:17" ht="13.2">
      <c r="A794" s="166"/>
      <c r="B794" s="166"/>
      <c r="C794" s="167"/>
      <c r="D794" s="103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5"/>
      <c r="Q794" s="105"/>
    </row>
    <row r="795" spans="1:17" ht="13.2">
      <c r="A795" s="166"/>
      <c r="B795" s="166"/>
      <c r="C795" s="167"/>
      <c r="D795" s="103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5"/>
      <c r="Q795" s="105"/>
    </row>
    <row r="796" spans="1:17" ht="13.2">
      <c r="A796" s="166"/>
      <c r="B796" s="166"/>
      <c r="C796" s="167"/>
      <c r="D796" s="103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5"/>
      <c r="Q796" s="105"/>
    </row>
    <row r="797" spans="1:17" ht="13.2">
      <c r="A797" s="166"/>
      <c r="B797" s="166"/>
      <c r="C797" s="167"/>
      <c r="D797" s="103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5"/>
      <c r="Q797" s="105"/>
    </row>
    <row r="798" spans="1:17" ht="13.2">
      <c r="A798" s="166"/>
      <c r="B798" s="166"/>
      <c r="C798" s="167"/>
      <c r="D798" s="103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5"/>
      <c r="Q798" s="105"/>
    </row>
    <row r="799" spans="1:17" ht="13.2">
      <c r="A799" s="166"/>
      <c r="B799" s="166"/>
      <c r="C799" s="167"/>
      <c r="D799" s="103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5"/>
      <c r="Q799" s="105"/>
    </row>
    <row r="800" spans="1:17" ht="13.2">
      <c r="A800" s="166"/>
      <c r="B800" s="166"/>
      <c r="C800" s="167"/>
      <c r="D800" s="103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5"/>
      <c r="Q800" s="105"/>
    </row>
    <row r="801" spans="1:17" ht="13.2">
      <c r="A801" s="166"/>
      <c r="B801" s="166"/>
      <c r="C801" s="167"/>
      <c r="D801" s="103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5"/>
      <c r="Q801" s="105"/>
    </row>
    <row r="802" spans="1:17" ht="13.2">
      <c r="A802" s="166"/>
      <c r="B802" s="166"/>
      <c r="C802" s="167"/>
      <c r="D802" s="103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5"/>
      <c r="Q802" s="105"/>
    </row>
    <row r="803" spans="1:17" ht="13.2">
      <c r="A803" s="166"/>
      <c r="B803" s="166"/>
      <c r="C803" s="167"/>
      <c r="D803" s="103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5"/>
      <c r="Q803" s="105"/>
    </row>
    <row r="804" spans="1:17" ht="13.2">
      <c r="A804" s="166"/>
      <c r="B804" s="166"/>
      <c r="C804" s="167"/>
      <c r="D804" s="103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5"/>
      <c r="Q804" s="105"/>
    </row>
    <row r="805" spans="1:17" ht="13.2">
      <c r="A805" s="166"/>
      <c r="B805" s="166"/>
      <c r="C805" s="167"/>
      <c r="D805" s="103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5"/>
      <c r="Q805" s="105"/>
    </row>
    <row r="806" spans="1:17" ht="13.2">
      <c r="A806" s="166"/>
      <c r="B806" s="166"/>
      <c r="C806" s="167"/>
      <c r="D806" s="103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5"/>
      <c r="Q806" s="105"/>
    </row>
    <row r="807" spans="1:17" ht="13.2">
      <c r="A807" s="166"/>
      <c r="B807" s="166"/>
      <c r="C807" s="167"/>
      <c r="D807" s="103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5"/>
      <c r="Q807" s="105"/>
    </row>
    <row r="808" spans="1:17" ht="13.2">
      <c r="A808" s="166"/>
      <c r="B808" s="166"/>
      <c r="C808" s="167"/>
      <c r="D808" s="103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5"/>
      <c r="Q808" s="105"/>
    </row>
    <row r="809" spans="1:17" ht="13.2">
      <c r="A809" s="166"/>
      <c r="B809" s="166"/>
      <c r="C809" s="167"/>
      <c r="D809" s="103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5"/>
      <c r="Q809" s="105"/>
    </row>
    <row r="810" spans="1:17" ht="13.2">
      <c r="A810" s="166"/>
      <c r="B810" s="166"/>
      <c r="C810" s="167"/>
      <c r="D810" s="103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5"/>
      <c r="Q810" s="105"/>
    </row>
    <row r="811" spans="1:17" ht="13.2">
      <c r="A811" s="166"/>
      <c r="B811" s="166"/>
      <c r="C811" s="167"/>
      <c r="D811" s="103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5"/>
      <c r="Q811" s="105"/>
    </row>
    <row r="812" spans="1:17" ht="13.2">
      <c r="A812" s="166"/>
      <c r="B812" s="166"/>
      <c r="C812" s="167"/>
      <c r="D812" s="103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5"/>
      <c r="Q812" s="105"/>
    </row>
    <row r="813" spans="1:17" ht="13.2">
      <c r="A813" s="166"/>
      <c r="B813" s="166"/>
      <c r="C813" s="167"/>
      <c r="D813" s="103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5"/>
      <c r="Q813" s="105"/>
    </row>
    <row r="814" spans="1:17" ht="13.2">
      <c r="A814" s="166"/>
      <c r="B814" s="166"/>
      <c r="C814" s="167"/>
      <c r="D814" s="103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5"/>
      <c r="Q814" s="105"/>
    </row>
    <row r="815" spans="1:17" ht="13.2">
      <c r="A815" s="166"/>
      <c r="B815" s="166"/>
      <c r="C815" s="167"/>
      <c r="D815" s="103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5"/>
      <c r="Q815" s="105"/>
    </row>
    <row r="816" spans="1:17" ht="13.2">
      <c r="A816" s="166"/>
      <c r="B816" s="166"/>
      <c r="C816" s="167"/>
      <c r="D816" s="103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5"/>
      <c r="Q816" s="105"/>
    </row>
    <row r="817" spans="1:17" ht="13.2">
      <c r="A817" s="166"/>
      <c r="B817" s="166"/>
      <c r="C817" s="167"/>
      <c r="D817" s="103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5"/>
      <c r="Q817" s="105"/>
    </row>
    <row r="818" spans="1:17" ht="13.2">
      <c r="A818" s="166"/>
      <c r="B818" s="166"/>
      <c r="C818" s="167"/>
      <c r="D818" s="103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5"/>
      <c r="Q818" s="105"/>
    </row>
    <row r="819" spans="1:17" ht="13.2">
      <c r="A819" s="166"/>
      <c r="B819" s="166"/>
      <c r="C819" s="167"/>
      <c r="D819" s="103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5"/>
      <c r="Q819" s="105"/>
    </row>
    <row r="820" spans="1:17" ht="13.2">
      <c r="A820" s="166"/>
      <c r="B820" s="166"/>
      <c r="C820" s="167"/>
      <c r="D820" s="103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5"/>
      <c r="Q820" s="105"/>
    </row>
    <row r="821" spans="1:17" ht="13.2">
      <c r="A821" s="166"/>
      <c r="B821" s="166"/>
      <c r="C821" s="167"/>
      <c r="D821" s="103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5"/>
      <c r="Q821" s="105"/>
    </row>
    <row r="822" spans="1:17" ht="13.2">
      <c r="A822" s="166"/>
      <c r="B822" s="166"/>
      <c r="C822" s="167"/>
      <c r="D822" s="103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5"/>
      <c r="Q822" s="105"/>
    </row>
    <row r="823" spans="1:17" ht="13.2">
      <c r="A823" s="166"/>
      <c r="B823" s="166"/>
      <c r="C823" s="167"/>
      <c r="D823" s="103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5"/>
      <c r="Q823" s="105"/>
    </row>
    <row r="824" spans="1:17" ht="13.2">
      <c r="A824" s="166"/>
      <c r="B824" s="166"/>
      <c r="C824" s="167"/>
      <c r="D824" s="103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5"/>
      <c r="Q824" s="105"/>
    </row>
    <row r="825" spans="1:17" ht="13.2">
      <c r="A825" s="166"/>
      <c r="B825" s="166"/>
      <c r="C825" s="167"/>
      <c r="D825" s="103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5"/>
      <c r="Q825" s="105"/>
    </row>
    <row r="826" spans="1:17" ht="13.2">
      <c r="A826" s="166"/>
      <c r="B826" s="166"/>
      <c r="C826" s="167"/>
      <c r="D826" s="103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5"/>
      <c r="Q826" s="105"/>
    </row>
    <row r="827" spans="1:17" ht="13.2">
      <c r="A827" s="166"/>
      <c r="B827" s="166"/>
      <c r="C827" s="167"/>
      <c r="D827" s="103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5"/>
      <c r="Q827" s="105"/>
    </row>
    <row r="828" spans="1:17" ht="13.2">
      <c r="A828" s="166"/>
      <c r="B828" s="166"/>
      <c r="C828" s="167"/>
      <c r="D828" s="103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5"/>
      <c r="Q828" s="105"/>
    </row>
    <row r="829" spans="1:17" ht="13.2">
      <c r="A829" s="166"/>
      <c r="B829" s="166"/>
      <c r="C829" s="167"/>
      <c r="D829" s="103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5"/>
      <c r="Q829" s="105"/>
    </row>
    <row r="830" spans="1:17" ht="13.2">
      <c r="A830" s="166"/>
      <c r="B830" s="166"/>
      <c r="C830" s="167"/>
      <c r="D830" s="103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5"/>
      <c r="Q830" s="105"/>
    </row>
    <row r="831" spans="1:17" ht="13.2">
      <c r="A831" s="166"/>
      <c r="B831" s="166"/>
      <c r="C831" s="167"/>
      <c r="D831" s="103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5"/>
      <c r="Q831" s="105"/>
    </row>
    <row r="832" spans="1:17" ht="13.2">
      <c r="A832" s="166"/>
      <c r="B832" s="166"/>
      <c r="C832" s="167"/>
      <c r="D832" s="103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5"/>
      <c r="Q832" s="105"/>
    </row>
    <row r="833" spans="1:17" ht="13.2">
      <c r="A833" s="166"/>
      <c r="B833" s="166"/>
      <c r="C833" s="167"/>
      <c r="D833" s="103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5"/>
      <c r="Q833" s="105"/>
    </row>
    <row r="834" spans="1:17" ht="13.2">
      <c r="A834" s="166"/>
      <c r="B834" s="166"/>
      <c r="C834" s="167"/>
      <c r="D834" s="103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5"/>
      <c r="Q834" s="105"/>
    </row>
    <row r="835" spans="1:17" ht="13.2">
      <c r="A835" s="166"/>
      <c r="B835" s="166"/>
      <c r="C835" s="167"/>
      <c r="D835" s="103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5"/>
      <c r="Q835" s="105"/>
    </row>
    <row r="836" spans="1:17" ht="13.2">
      <c r="A836" s="166"/>
      <c r="B836" s="166"/>
      <c r="C836" s="167"/>
      <c r="D836" s="103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5"/>
      <c r="Q836" s="105"/>
    </row>
    <row r="837" spans="1:17" ht="13.2">
      <c r="A837" s="166"/>
      <c r="B837" s="166"/>
      <c r="C837" s="167"/>
      <c r="D837" s="103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5"/>
      <c r="Q837" s="105"/>
    </row>
    <row r="838" spans="1:17" ht="13.2">
      <c r="A838" s="166"/>
      <c r="B838" s="166"/>
      <c r="C838" s="167"/>
      <c r="D838" s="103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5"/>
      <c r="Q838" s="105"/>
    </row>
    <row r="839" spans="1:17" ht="13.2">
      <c r="A839" s="166"/>
      <c r="B839" s="166"/>
      <c r="C839" s="167"/>
      <c r="D839" s="103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5"/>
      <c r="Q839" s="105"/>
    </row>
    <row r="840" spans="1:17" ht="13.2">
      <c r="A840" s="166"/>
      <c r="B840" s="166"/>
      <c r="C840" s="167"/>
      <c r="D840" s="103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5"/>
      <c r="Q840" s="105"/>
    </row>
    <row r="841" spans="1:17" ht="13.2">
      <c r="A841" s="166"/>
      <c r="B841" s="166"/>
      <c r="C841" s="167"/>
      <c r="D841" s="103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5"/>
      <c r="Q841" s="105"/>
    </row>
    <row r="842" spans="1:17" ht="13.2">
      <c r="A842" s="166"/>
      <c r="B842" s="166"/>
      <c r="C842" s="167"/>
      <c r="D842" s="103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5"/>
      <c r="Q842" s="105"/>
    </row>
    <row r="843" spans="1:17" ht="13.2">
      <c r="A843" s="166"/>
      <c r="B843" s="166"/>
      <c r="C843" s="167"/>
      <c r="D843" s="103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5"/>
      <c r="Q843" s="105"/>
    </row>
    <row r="844" spans="1:17" ht="13.2">
      <c r="A844" s="166"/>
      <c r="B844" s="166"/>
      <c r="C844" s="167"/>
      <c r="D844" s="103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5"/>
      <c r="Q844" s="105"/>
    </row>
    <row r="845" spans="1:17" ht="13.2">
      <c r="A845" s="166"/>
      <c r="B845" s="166"/>
      <c r="C845" s="167"/>
      <c r="D845" s="103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5"/>
      <c r="Q845" s="105"/>
    </row>
    <row r="846" spans="1:17" ht="13.2">
      <c r="A846" s="166"/>
      <c r="B846" s="166"/>
      <c r="C846" s="167"/>
      <c r="D846" s="103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5"/>
      <c r="Q846" s="105"/>
    </row>
    <row r="847" spans="1:17" ht="13.2">
      <c r="A847" s="166"/>
      <c r="B847" s="166"/>
      <c r="C847" s="167"/>
      <c r="D847" s="103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5"/>
      <c r="Q847" s="105"/>
    </row>
    <row r="848" spans="1:17" ht="13.2">
      <c r="A848" s="166"/>
      <c r="B848" s="166"/>
      <c r="C848" s="167"/>
      <c r="D848" s="103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5"/>
      <c r="Q848" s="105"/>
    </row>
    <row r="849" spans="1:17" ht="13.2">
      <c r="A849" s="166"/>
      <c r="B849" s="166"/>
      <c r="C849" s="167"/>
      <c r="D849" s="103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5"/>
      <c r="Q849" s="105"/>
    </row>
    <row r="850" spans="1:17" ht="13.2">
      <c r="A850" s="166"/>
      <c r="B850" s="166"/>
      <c r="C850" s="167"/>
      <c r="D850" s="103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5"/>
      <c r="Q850" s="105"/>
    </row>
    <row r="851" spans="1:17" ht="13.2">
      <c r="A851" s="166"/>
      <c r="B851" s="166"/>
      <c r="C851" s="167"/>
      <c r="D851" s="103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5"/>
      <c r="Q851" s="105"/>
    </row>
    <row r="852" spans="1:17" ht="13.2">
      <c r="A852" s="166"/>
      <c r="B852" s="166"/>
      <c r="C852" s="167"/>
      <c r="D852" s="103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5"/>
      <c r="Q852" s="105"/>
    </row>
    <row r="853" spans="1:17" ht="13.2">
      <c r="A853" s="166"/>
      <c r="B853" s="166"/>
      <c r="C853" s="167"/>
      <c r="D853" s="103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5"/>
      <c r="Q853" s="105"/>
    </row>
    <row r="854" spans="1:17" ht="13.2">
      <c r="A854" s="166"/>
      <c r="B854" s="166"/>
      <c r="C854" s="167"/>
      <c r="D854" s="103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5"/>
      <c r="Q854" s="105"/>
    </row>
    <row r="855" spans="1:17" ht="13.2">
      <c r="A855" s="166"/>
      <c r="B855" s="166"/>
      <c r="C855" s="167"/>
      <c r="D855" s="103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5"/>
      <c r="Q855" s="105"/>
    </row>
    <row r="856" spans="1:17" ht="13.2">
      <c r="A856" s="166"/>
      <c r="B856" s="166"/>
      <c r="C856" s="167"/>
      <c r="D856" s="103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5"/>
      <c r="Q856" s="105"/>
    </row>
    <row r="857" spans="1:17" ht="13.2">
      <c r="A857" s="166"/>
      <c r="B857" s="166"/>
      <c r="C857" s="167"/>
      <c r="D857" s="103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5"/>
      <c r="Q857" s="105"/>
    </row>
    <row r="858" spans="1:17" ht="13.2">
      <c r="A858" s="166"/>
      <c r="B858" s="166"/>
      <c r="C858" s="167"/>
      <c r="D858" s="103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5"/>
      <c r="Q858" s="105"/>
    </row>
    <row r="859" spans="1:17" ht="13.2">
      <c r="A859" s="166"/>
      <c r="B859" s="166"/>
      <c r="C859" s="167"/>
      <c r="D859" s="103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5"/>
      <c r="Q859" s="105"/>
    </row>
    <row r="860" spans="1:17" ht="13.2">
      <c r="A860" s="166"/>
      <c r="B860" s="166"/>
      <c r="C860" s="167"/>
      <c r="D860" s="103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5"/>
      <c r="Q860" s="105"/>
    </row>
    <row r="861" spans="1:17" ht="13.2">
      <c r="A861" s="166"/>
      <c r="B861" s="166"/>
      <c r="C861" s="167"/>
      <c r="D861" s="103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5"/>
      <c r="Q861" s="105"/>
    </row>
    <row r="862" spans="1:17" ht="13.2">
      <c r="A862" s="166"/>
      <c r="B862" s="166"/>
      <c r="C862" s="167"/>
      <c r="D862" s="103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5"/>
      <c r="Q862" s="105"/>
    </row>
    <row r="863" spans="1:17" ht="13.2">
      <c r="A863" s="166"/>
      <c r="B863" s="166"/>
      <c r="C863" s="167"/>
      <c r="D863" s="103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5"/>
      <c r="Q863" s="105"/>
    </row>
    <row r="864" spans="1:17" ht="13.2">
      <c r="A864" s="166"/>
      <c r="B864" s="166"/>
      <c r="C864" s="167"/>
      <c r="D864" s="103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5"/>
      <c r="Q864" s="105"/>
    </row>
    <row r="865" spans="1:17" ht="13.2">
      <c r="A865" s="166"/>
      <c r="B865" s="166"/>
      <c r="C865" s="167"/>
      <c r="D865" s="103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5"/>
      <c r="Q865" s="105"/>
    </row>
    <row r="866" spans="1:17" ht="13.2">
      <c r="A866" s="166"/>
      <c r="B866" s="166"/>
      <c r="C866" s="167"/>
      <c r="D866" s="103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5"/>
      <c r="Q866" s="105"/>
    </row>
    <row r="867" spans="1:17" ht="13.2">
      <c r="A867" s="166"/>
      <c r="B867" s="166"/>
      <c r="C867" s="167"/>
      <c r="D867" s="103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5"/>
      <c r="Q867" s="105"/>
    </row>
    <row r="868" spans="1:17" ht="13.2">
      <c r="A868" s="166"/>
      <c r="B868" s="166"/>
      <c r="C868" s="167"/>
      <c r="D868" s="103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5"/>
      <c r="Q868" s="105"/>
    </row>
    <row r="869" spans="1:17" ht="13.2">
      <c r="A869" s="166"/>
      <c r="B869" s="166"/>
      <c r="C869" s="167"/>
      <c r="D869" s="103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5"/>
      <c r="Q869" s="105"/>
    </row>
    <row r="870" spans="1:17" ht="13.2">
      <c r="A870" s="166"/>
      <c r="B870" s="166"/>
      <c r="C870" s="167"/>
      <c r="D870" s="103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5"/>
      <c r="Q870" s="105"/>
    </row>
    <row r="871" spans="1:17" ht="13.2">
      <c r="A871" s="166"/>
      <c r="B871" s="166"/>
      <c r="C871" s="167"/>
      <c r="D871" s="103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5"/>
      <c r="Q871" s="105"/>
    </row>
    <row r="872" spans="1:17" ht="13.2">
      <c r="A872" s="166"/>
      <c r="B872" s="166"/>
      <c r="C872" s="167"/>
      <c r="D872" s="103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5"/>
      <c r="Q872" s="105"/>
    </row>
    <row r="873" spans="1:17" ht="13.2">
      <c r="A873" s="166"/>
      <c r="B873" s="166"/>
      <c r="C873" s="167"/>
      <c r="D873" s="103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5"/>
      <c r="Q873" s="105"/>
    </row>
    <row r="874" spans="1:17" ht="13.2">
      <c r="A874" s="166"/>
      <c r="B874" s="166"/>
      <c r="C874" s="167"/>
      <c r="D874" s="103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5"/>
      <c r="Q874" s="105"/>
    </row>
    <row r="875" spans="1:17" ht="13.2">
      <c r="A875" s="166"/>
      <c r="B875" s="166"/>
      <c r="C875" s="167"/>
      <c r="D875" s="103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5"/>
      <c r="Q875" s="105"/>
    </row>
    <row r="876" spans="1:17" ht="13.2">
      <c r="A876" s="166"/>
      <c r="B876" s="166"/>
      <c r="C876" s="167"/>
      <c r="D876" s="103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5"/>
      <c r="Q876" s="105"/>
    </row>
    <row r="877" spans="1:17" ht="13.2">
      <c r="A877" s="166"/>
      <c r="B877" s="166"/>
      <c r="C877" s="167"/>
      <c r="D877" s="103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5"/>
      <c r="Q877" s="105"/>
    </row>
    <row r="878" spans="1:17" ht="13.2">
      <c r="A878" s="166"/>
      <c r="B878" s="166"/>
      <c r="C878" s="167"/>
      <c r="D878" s="103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5"/>
      <c r="Q878" s="105"/>
    </row>
    <row r="879" spans="1:17" ht="13.2">
      <c r="A879" s="166"/>
      <c r="B879" s="166"/>
      <c r="C879" s="167"/>
      <c r="D879" s="103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5"/>
      <c r="Q879" s="105"/>
    </row>
    <row r="880" spans="1:17" ht="13.2">
      <c r="A880" s="166"/>
      <c r="B880" s="166"/>
      <c r="C880" s="167"/>
      <c r="D880" s="103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5"/>
      <c r="Q880" s="105"/>
    </row>
    <row r="881" spans="1:17" ht="13.2">
      <c r="A881" s="166"/>
      <c r="B881" s="166"/>
      <c r="C881" s="167"/>
      <c r="D881" s="103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5"/>
      <c r="Q881" s="105"/>
    </row>
    <row r="882" spans="1:17" ht="13.2">
      <c r="A882" s="166"/>
      <c r="B882" s="166"/>
      <c r="C882" s="167"/>
      <c r="D882" s="103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5"/>
      <c r="Q882" s="105"/>
    </row>
    <row r="883" spans="1:17" ht="13.2">
      <c r="A883" s="166"/>
      <c r="B883" s="166"/>
      <c r="C883" s="167"/>
      <c r="D883" s="103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5"/>
      <c r="Q883" s="105"/>
    </row>
    <row r="884" spans="1:17" ht="13.2">
      <c r="A884" s="166"/>
      <c r="B884" s="166"/>
      <c r="C884" s="167"/>
      <c r="D884" s="103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5"/>
      <c r="Q884" s="105"/>
    </row>
    <row r="885" spans="1:17" ht="13.2">
      <c r="A885" s="166"/>
      <c r="B885" s="166"/>
      <c r="C885" s="167"/>
      <c r="D885" s="103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5"/>
      <c r="Q885" s="105"/>
    </row>
    <row r="886" spans="1:17" ht="13.2">
      <c r="A886" s="166"/>
      <c r="B886" s="166"/>
      <c r="C886" s="167"/>
      <c r="D886" s="103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5"/>
      <c r="Q886" s="105"/>
    </row>
    <row r="887" spans="1:17" ht="13.2">
      <c r="A887" s="166"/>
      <c r="B887" s="166"/>
      <c r="C887" s="167"/>
      <c r="D887" s="103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5"/>
      <c r="Q887" s="105"/>
    </row>
    <row r="888" spans="1:17" ht="13.2">
      <c r="A888" s="166"/>
      <c r="B888" s="166"/>
      <c r="C888" s="167"/>
      <c r="D888" s="103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5"/>
      <c r="Q888" s="105"/>
    </row>
    <row r="889" spans="1:17" ht="13.2">
      <c r="A889" s="166"/>
      <c r="B889" s="166"/>
      <c r="C889" s="167"/>
      <c r="D889" s="103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5"/>
      <c r="Q889" s="105"/>
    </row>
    <row r="890" spans="1:17" ht="13.2">
      <c r="A890" s="166"/>
      <c r="B890" s="166"/>
      <c r="C890" s="167"/>
      <c r="D890" s="103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5"/>
      <c r="Q890" s="105"/>
    </row>
    <row r="891" spans="1:17" ht="13.2">
      <c r="A891" s="166"/>
      <c r="B891" s="166"/>
      <c r="C891" s="167"/>
      <c r="D891" s="103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5"/>
      <c r="Q891" s="105"/>
    </row>
    <row r="892" spans="1:17" ht="13.2">
      <c r="A892" s="166"/>
      <c r="B892" s="166"/>
      <c r="C892" s="167"/>
      <c r="D892" s="103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5"/>
      <c r="Q892" s="105"/>
    </row>
    <row r="893" spans="1:17" ht="13.2">
      <c r="A893" s="166"/>
      <c r="B893" s="166"/>
      <c r="C893" s="167"/>
      <c r="D893" s="103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5"/>
      <c r="Q893" s="105"/>
    </row>
    <row r="894" spans="1:17" ht="13.2">
      <c r="A894" s="166"/>
      <c r="B894" s="166"/>
      <c r="C894" s="167"/>
      <c r="D894" s="103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5"/>
      <c r="Q894" s="105"/>
    </row>
    <row r="895" spans="1:17" ht="13.2">
      <c r="A895" s="166"/>
      <c r="B895" s="166"/>
      <c r="C895" s="167"/>
      <c r="D895" s="103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5"/>
      <c r="Q895" s="105"/>
    </row>
    <row r="896" spans="1:17" ht="13.2">
      <c r="A896" s="166"/>
      <c r="B896" s="166"/>
      <c r="C896" s="167"/>
      <c r="D896" s="103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5"/>
      <c r="Q896" s="105"/>
    </row>
    <row r="897" spans="1:17" ht="13.2">
      <c r="A897" s="166"/>
      <c r="B897" s="166"/>
      <c r="C897" s="167"/>
      <c r="D897" s="103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5"/>
      <c r="Q897" s="105"/>
    </row>
    <row r="898" spans="1:17" ht="13.2">
      <c r="A898" s="166"/>
      <c r="B898" s="166"/>
      <c r="C898" s="167"/>
      <c r="D898" s="103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5"/>
      <c r="Q898" s="105"/>
    </row>
    <row r="899" spans="1:17" ht="13.2">
      <c r="A899" s="166"/>
      <c r="B899" s="166"/>
      <c r="C899" s="167"/>
      <c r="D899" s="103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5"/>
      <c r="Q899" s="105"/>
    </row>
    <row r="900" spans="1:17" ht="13.2">
      <c r="A900" s="166"/>
      <c r="B900" s="166"/>
      <c r="C900" s="167"/>
      <c r="D900" s="103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5"/>
      <c r="Q900" s="105"/>
    </row>
    <row r="901" spans="1:17" ht="13.2">
      <c r="A901" s="166"/>
      <c r="B901" s="166"/>
      <c r="C901" s="167"/>
      <c r="D901" s="103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5"/>
      <c r="Q901" s="105"/>
    </row>
    <row r="902" spans="1:17" ht="13.2">
      <c r="A902" s="166"/>
      <c r="B902" s="166"/>
      <c r="C902" s="167"/>
      <c r="D902" s="103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5"/>
      <c r="Q902" s="105"/>
    </row>
    <row r="903" spans="1:17" ht="13.2">
      <c r="A903" s="166"/>
      <c r="B903" s="166"/>
      <c r="C903" s="167"/>
      <c r="D903" s="103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5"/>
      <c r="Q903" s="105"/>
    </row>
    <row r="904" spans="1:17" ht="13.2">
      <c r="A904" s="166"/>
      <c r="B904" s="166"/>
      <c r="C904" s="167"/>
      <c r="D904" s="103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5"/>
      <c r="Q904" s="105"/>
    </row>
    <row r="905" spans="1:17" ht="13.2">
      <c r="A905" s="166"/>
      <c r="B905" s="166"/>
      <c r="C905" s="167"/>
      <c r="D905" s="103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5"/>
      <c r="Q905" s="105"/>
    </row>
    <row r="906" spans="1:17" ht="13.2">
      <c r="A906" s="166"/>
      <c r="B906" s="166"/>
      <c r="C906" s="167"/>
      <c r="D906" s="103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5"/>
      <c r="Q906" s="105"/>
    </row>
    <row r="907" spans="1:17" ht="13.2">
      <c r="A907" s="166"/>
      <c r="B907" s="166"/>
      <c r="C907" s="167"/>
      <c r="D907" s="103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5"/>
      <c r="Q907" s="105"/>
    </row>
    <row r="908" spans="1:17" ht="13.2">
      <c r="A908" s="166"/>
      <c r="B908" s="166"/>
      <c r="C908" s="167"/>
      <c r="D908" s="103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5"/>
      <c r="Q908" s="105"/>
    </row>
    <row r="909" spans="1:17" ht="13.2">
      <c r="A909" s="166"/>
      <c r="B909" s="166"/>
      <c r="C909" s="167"/>
      <c r="D909" s="103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5"/>
      <c r="Q909" s="105"/>
    </row>
    <row r="910" spans="1:17" ht="13.2">
      <c r="A910" s="166"/>
      <c r="B910" s="166"/>
      <c r="C910" s="167"/>
      <c r="D910" s="103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5"/>
      <c r="Q910" s="105"/>
    </row>
    <row r="911" spans="1:17" ht="13.2">
      <c r="A911" s="166"/>
      <c r="B911" s="166"/>
      <c r="C911" s="167"/>
      <c r="D911" s="103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5"/>
      <c r="Q911" s="105"/>
    </row>
    <row r="912" spans="1:17" ht="13.2">
      <c r="A912" s="166"/>
      <c r="B912" s="166"/>
      <c r="C912" s="167"/>
      <c r="D912" s="103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5"/>
      <c r="Q912" s="105"/>
    </row>
    <row r="913" spans="1:17" ht="13.2">
      <c r="A913" s="166"/>
      <c r="B913" s="166"/>
      <c r="C913" s="167"/>
      <c r="D913" s="103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5"/>
      <c r="Q913" s="105"/>
    </row>
    <row r="914" spans="1:17" ht="13.2">
      <c r="A914" s="166"/>
      <c r="B914" s="166"/>
      <c r="C914" s="167"/>
      <c r="D914" s="103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5"/>
      <c r="Q914" s="105"/>
    </row>
    <row r="915" spans="1:17" ht="13.2">
      <c r="A915" s="166"/>
      <c r="B915" s="166"/>
      <c r="C915" s="167"/>
      <c r="D915" s="103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5"/>
      <c r="Q915" s="105"/>
    </row>
    <row r="916" spans="1:17" ht="13.2">
      <c r="A916" s="166"/>
      <c r="B916" s="166"/>
      <c r="C916" s="167"/>
      <c r="D916" s="103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5"/>
      <c r="Q916" s="105"/>
    </row>
    <row r="917" spans="1:17" ht="13.2">
      <c r="A917" s="166"/>
      <c r="B917" s="166"/>
      <c r="C917" s="167"/>
      <c r="D917" s="103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5"/>
      <c r="Q917" s="105"/>
    </row>
    <row r="918" spans="1:17" ht="13.2">
      <c r="A918" s="166"/>
      <c r="B918" s="166"/>
      <c r="C918" s="167"/>
      <c r="D918" s="103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5"/>
      <c r="Q918" s="105"/>
    </row>
    <row r="919" spans="1:17" ht="13.2">
      <c r="A919" s="166"/>
      <c r="B919" s="166"/>
      <c r="C919" s="167"/>
      <c r="D919" s="103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5"/>
      <c r="Q919" s="105"/>
    </row>
    <row r="920" spans="1:17" ht="13.2">
      <c r="A920" s="166"/>
      <c r="B920" s="166"/>
      <c r="C920" s="167"/>
      <c r="D920" s="103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5"/>
      <c r="Q920" s="105"/>
    </row>
    <row r="921" spans="1:17" ht="13.2">
      <c r="A921" s="166"/>
      <c r="B921" s="166"/>
      <c r="C921" s="167"/>
      <c r="D921" s="103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5"/>
      <c r="Q921" s="105"/>
    </row>
    <row r="922" spans="1:17" ht="13.2">
      <c r="A922" s="166"/>
      <c r="B922" s="166"/>
      <c r="C922" s="167"/>
      <c r="D922" s="103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5"/>
      <c r="Q922" s="105"/>
    </row>
    <row r="923" spans="1:17" ht="13.2">
      <c r="A923" s="166"/>
      <c r="B923" s="166"/>
      <c r="C923" s="167"/>
      <c r="D923" s="103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5"/>
      <c r="Q923" s="105"/>
    </row>
    <row r="924" spans="1:17" ht="13.2">
      <c r="A924" s="166"/>
      <c r="B924" s="166"/>
      <c r="C924" s="167"/>
      <c r="D924" s="103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5"/>
      <c r="Q924" s="105"/>
    </row>
    <row r="925" spans="1:17" ht="13.2">
      <c r="A925" s="166"/>
      <c r="B925" s="166"/>
      <c r="C925" s="167"/>
      <c r="D925" s="103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5"/>
      <c r="Q925" s="105"/>
    </row>
    <row r="926" spans="1:17" ht="13.2">
      <c r="A926" s="166"/>
      <c r="B926" s="166"/>
      <c r="C926" s="167"/>
      <c r="D926" s="103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5"/>
      <c r="Q926" s="105"/>
    </row>
    <row r="927" spans="1:17" ht="13.2">
      <c r="A927" s="166"/>
      <c r="B927" s="166"/>
      <c r="C927" s="167"/>
      <c r="D927" s="103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5"/>
      <c r="Q927" s="105"/>
    </row>
    <row r="928" spans="1:17" ht="13.2">
      <c r="A928" s="166"/>
      <c r="B928" s="166"/>
      <c r="C928" s="167"/>
      <c r="D928" s="103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5"/>
      <c r="Q928" s="105"/>
    </row>
    <row r="929" spans="1:17" ht="13.2">
      <c r="A929" s="166"/>
      <c r="B929" s="166"/>
      <c r="C929" s="167"/>
      <c r="D929" s="103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5"/>
      <c r="Q929" s="105"/>
    </row>
    <row r="930" spans="1:17" ht="13.2">
      <c r="A930" s="166"/>
      <c r="B930" s="166"/>
      <c r="C930" s="167"/>
      <c r="D930" s="103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5"/>
      <c r="Q930" s="105"/>
    </row>
    <row r="931" spans="1:17" ht="13.2">
      <c r="A931" s="166"/>
      <c r="B931" s="166"/>
      <c r="C931" s="167"/>
      <c r="D931" s="103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5"/>
      <c r="Q931" s="105"/>
    </row>
    <row r="932" spans="1:17" ht="13.2">
      <c r="A932" s="166"/>
      <c r="B932" s="166"/>
      <c r="C932" s="167"/>
      <c r="D932" s="103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5"/>
      <c r="Q932" s="105"/>
    </row>
    <row r="933" spans="1:17" ht="13.2">
      <c r="A933" s="166"/>
      <c r="B933" s="166"/>
      <c r="C933" s="167"/>
      <c r="D933" s="103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5"/>
      <c r="Q933" s="105"/>
    </row>
    <row r="934" spans="1:17" ht="13.2">
      <c r="A934" s="166"/>
      <c r="B934" s="166"/>
      <c r="C934" s="167"/>
      <c r="D934" s="103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5"/>
      <c r="Q934" s="105"/>
    </row>
    <row r="935" spans="1:17" ht="13.2">
      <c r="A935" s="166"/>
      <c r="B935" s="166"/>
      <c r="C935" s="167"/>
      <c r="D935" s="103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5"/>
      <c r="Q935" s="105"/>
    </row>
    <row r="936" spans="1:17" ht="13.2">
      <c r="A936" s="166"/>
      <c r="B936" s="166"/>
      <c r="C936" s="167"/>
      <c r="D936" s="103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5"/>
      <c r="Q936" s="105"/>
    </row>
    <row r="937" spans="1:17" ht="13.2">
      <c r="A937" s="166"/>
      <c r="B937" s="166"/>
      <c r="C937" s="167"/>
      <c r="D937" s="103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5"/>
      <c r="Q937" s="105"/>
    </row>
    <row r="938" spans="1:17" ht="13.2">
      <c r="A938" s="166"/>
      <c r="B938" s="166"/>
      <c r="C938" s="167"/>
      <c r="D938" s="103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5"/>
      <c r="Q938" s="105"/>
    </row>
    <row r="939" spans="1:17" ht="13.2">
      <c r="A939" s="166"/>
      <c r="B939" s="166"/>
      <c r="C939" s="167"/>
      <c r="D939" s="103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5"/>
      <c r="Q939" s="105"/>
    </row>
    <row r="940" spans="1:17" ht="13.2">
      <c r="A940" s="166"/>
      <c r="B940" s="166"/>
      <c r="C940" s="167"/>
      <c r="D940" s="103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5"/>
      <c r="Q940" s="105"/>
    </row>
    <row r="941" spans="1:17" ht="13.2">
      <c r="A941" s="166"/>
      <c r="B941" s="166"/>
      <c r="C941" s="167"/>
      <c r="D941" s="103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5"/>
      <c r="Q941" s="105"/>
    </row>
    <row r="942" spans="1:17" ht="13.2">
      <c r="A942" s="166"/>
      <c r="B942" s="166"/>
      <c r="C942" s="167"/>
      <c r="D942" s="103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5"/>
      <c r="Q942" s="105"/>
    </row>
    <row r="943" spans="1:17" ht="13.2">
      <c r="A943" s="166"/>
      <c r="B943" s="166"/>
      <c r="C943" s="167"/>
      <c r="D943" s="103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5"/>
      <c r="Q943" s="105"/>
    </row>
    <row r="944" spans="1:17" ht="13.2">
      <c r="A944" s="166"/>
      <c r="B944" s="166"/>
      <c r="C944" s="167"/>
      <c r="D944" s="103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5"/>
      <c r="Q944" s="105"/>
    </row>
    <row r="945" spans="1:17" ht="13.2">
      <c r="A945" s="166"/>
      <c r="B945" s="166"/>
      <c r="C945" s="167"/>
      <c r="D945" s="103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5"/>
      <c r="Q945" s="105"/>
    </row>
    <row r="946" spans="1:17" ht="13.2">
      <c r="A946" s="166"/>
      <c r="B946" s="166"/>
      <c r="C946" s="167"/>
      <c r="D946" s="103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5"/>
      <c r="Q946" s="105"/>
    </row>
    <row r="947" spans="1:17" ht="13.2">
      <c r="A947" s="166"/>
      <c r="B947" s="166"/>
      <c r="C947" s="167"/>
      <c r="D947" s="103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5"/>
      <c r="Q947" s="105"/>
    </row>
    <row r="948" spans="1:17" ht="13.2">
      <c r="A948" s="166"/>
      <c r="B948" s="166"/>
      <c r="C948" s="167"/>
      <c r="D948" s="103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5"/>
      <c r="Q948" s="105"/>
    </row>
    <row r="949" spans="1:17" ht="13.2">
      <c r="A949" s="166"/>
      <c r="B949" s="166"/>
      <c r="C949" s="167"/>
      <c r="D949" s="103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5"/>
      <c r="Q949" s="105"/>
    </row>
    <row r="950" spans="1:17" ht="13.2">
      <c r="A950" s="166"/>
      <c r="B950" s="166"/>
      <c r="C950" s="167"/>
      <c r="D950" s="103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5"/>
      <c r="Q950" s="105"/>
    </row>
    <row r="951" spans="1:17" ht="13.2">
      <c r="A951" s="166"/>
      <c r="B951" s="166"/>
      <c r="C951" s="167"/>
      <c r="D951" s="103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5"/>
      <c r="Q951" s="105"/>
    </row>
    <row r="952" spans="1:17" ht="13.2">
      <c r="A952" s="166"/>
      <c r="B952" s="166"/>
      <c r="C952" s="167"/>
      <c r="D952" s="103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5"/>
      <c r="Q952" s="105"/>
    </row>
    <row r="953" spans="1:17" ht="13.2">
      <c r="A953" s="166"/>
      <c r="B953" s="166"/>
      <c r="C953" s="167"/>
      <c r="D953" s="103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5"/>
      <c r="Q953" s="105"/>
    </row>
    <row r="954" spans="1:17" ht="13.2">
      <c r="A954" s="166"/>
      <c r="B954" s="166"/>
      <c r="C954" s="167"/>
      <c r="D954" s="103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5"/>
      <c r="Q954" s="105"/>
    </row>
    <row r="955" spans="1:17" ht="13.2">
      <c r="A955" s="166"/>
      <c r="B955" s="166"/>
      <c r="C955" s="167"/>
      <c r="D955" s="103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5"/>
      <c r="Q955" s="105"/>
    </row>
    <row r="956" spans="1:17" ht="13.2">
      <c r="A956" s="166"/>
      <c r="B956" s="166"/>
      <c r="C956" s="167"/>
      <c r="D956" s="103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5"/>
      <c r="Q956" s="105"/>
    </row>
    <row r="957" spans="1:17" ht="13.2">
      <c r="A957" s="166"/>
      <c r="B957" s="166"/>
      <c r="C957" s="167"/>
      <c r="D957" s="103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5"/>
      <c r="Q957" s="105"/>
    </row>
    <row r="958" spans="1:17" ht="13.2">
      <c r="A958" s="166"/>
      <c r="B958" s="166"/>
      <c r="C958" s="167"/>
      <c r="D958" s="103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5"/>
      <c r="Q958" s="105"/>
    </row>
    <row r="959" spans="1:17" ht="13.2">
      <c r="A959" s="166"/>
      <c r="B959" s="166"/>
      <c r="C959" s="167"/>
      <c r="D959" s="103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5"/>
      <c r="Q959" s="105"/>
    </row>
    <row r="960" spans="1:17" ht="13.2">
      <c r="A960" s="166"/>
      <c r="B960" s="166"/>
      <c r="C960" s="167"/>
      <c r="D960" s="103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5"/>
      <c r="Q960" s="105"/>
    </row>
    <row r="961" spans="1:17" ht="13.2">
      <c r="A961" s="166"/>
      <c r="B961" s="166"/>
      <c r="C961" s="167"/>
      <c r="D961" s="103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5"/>
      <c r="Q961" s="105"/>
    </row>
    <row r="962" spans="1:17" ht="13.2">
      <c r="A962" s="166"/>
      <c r="B962" s="166"/>
      <c r="C962" s="167"/>
      <c r="D962" s="103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5"/>
      <c r="Q962" s="105"/>
    </row>
    <row r="963" spans="1:17" ht="13.2">
      <c r="A963" s="166"/>
      <c r="B963" s="166"/>
      <c r="C963" s="167"/>
      <c r="D963" s="103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5"/>
      <c r="Q963" s="105"/>
    </row>
    <row r="964" spans="1:17" ht="13.2">
      <c r="A964" s="166"/>
      <c r="B964" s="166"/>
      <c r="C964" s="167"/>
      <c r="D964" s="103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5"/>
      <c r="Q964" s="105"/>
    </row>
    <row r="965" spans="1:17" ht="13.2">
      <c r="A965" s="166"/>
      <c r="B965" s="166"/>
      <c r="C965" s="167"/>
      <c r="D965" s="103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5"/>
      <c r="Q965" s="105"/>
    </row>
    <row r="966" spans="1:17" ht="13.2">
      <c r="A966" s="166"/>
      <c r="B966" s="166"/>
      <c r="C966" s="167"/>
      <c r="D966" s="103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5"/>
      <c r="Q966" s="105"/>
    </row>
    <row r="967" spans="1:17" ht="13.2">
      <c r="A967" s="166"/>
      <c r="B967" s="166"/>
      <c r="C967" s="167"/>
      <c r="D967" s="103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5"/>
      <c r="Q967" s="105"/>
    </row>
    <row r="968" spans="1:17" ht="13.2">
      <c r="A968" s="166"/>
      <c r="B968" s="166"/>
      <c r="C968" s="167"/>
      <c r="D968" s="103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5"/>
      <c r="Q968" s="105"/>
    </row>
    <row r="969" spans="1:17" ht="13.2">
      <c r="A969" s="166"/>
      <c r="B969" s="166"/>
      <c r="C969" s="167"/>
      <c r="D969" s="103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5"/>
      <c r="Q969" s="105"/>
    </row>
    <row r="970" spans="1:17" ht="13.2">
      <c r="A970" s="166"/>
      <c r="B970" s="166"/>
      <c r="C970" s="167"/>
      <c r="D970" s="103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5"/>
      <c r="Q970" s="105"/>
    </row>
    <row r="971" spans="1:17" ht="13.2">
      <c r="A971" s="166"/>
      <c r="B971" s="166"/>
      <c r="C971" s="167"/>
      <c r="D971" s="103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5"/>
      <c r="Q971" s="105"/>
    </row>
    <row r="972" spans="1:17" ht="13.2">
      <c r="A972" s="166"/>
      <c r="B972" s="166"/>
      <c r="C972" s="167"/>
      <c r="D972" s="103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5"/>
      <c r="Q972" s="105"/>
    </row>
    <row r="973" spans="1:17" ht="13.2">
      <c r="A973" s="166"/>
      <c r="B973" s="166"/>
      <c r="C973" s="167"/>
      <c r="D973" s="103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5"/>
      <c r="Q973" s="105"/>
    </row>
    <row r="974" spans="1:17" ht="13.2">
      <c r="A974" s="166"/>
      <c r="B974" s="166"/>
      <c r="C974" s="167"/>
      <c r="D974" s="103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5"/>
      <c r="Q974" s="105"/>
    </row>
    <row r="975" spans="1:17" ht="13.2">
      <c r="A975" s="166"/>
      <c r="B975" s="166"/>
      <c r="C975" s="167"/>
      <c r="D975" s="103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5"/>
      <c r="Q975" s="105"/>
    </row>
    <row r="976" spans="1:17" ht="13.2">
      <c r="A976" s="166"/>
      <c r="B976" s="166"/>
      <c r="C976" s="167"/>
      <c r="D976" s="103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5"/>
      <c r="Q976" s="105"/>
    </row>
    <row r="977" spans="1:17" ht="13.2">
      <c r="A977" s="166"/>
      <c r="B977" s="166"/>
      <c r="C977" s="167"/>
      <c r="D977" s="103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5"/>
      <c r="Q977" s="105"/>
    </row>
    <row r="978" spans="1:17" ht="13.2">
      <c r="A978" s="166"/>
      <c r="B978" s="166"/>
      <c r="C978" s="167"/>
      <c r="D978" s="103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5"/>
      <c r="Q978" s="105"/>
    </row>
    <row r="979" spans="1:17" ht="13.2">
      <c r="A979" s="166"/>
      <c r="B979" s="166"/>
      <c r="C979" s="167"/>
      <c r="D979" s="103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5"/>
      <c r="Q979" s="105"/>
    </row>
    <row r="980" spans="1:17" ht="13.2">
      <c r="A980" s="166"/>
      <c r="B980" s="166"/>
      <c r="C980" s="167"/>
      <c r="D980" s="103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5"/>
      <c r="Q980" s="105"/>
    </row>
    <row r="981" spans="1:17" ht="13.2">
      <c r="A981" s="166"/>
      <c r="B981" s="166"/>
      <c r="C981" s="167"/>
      <c r="D981" s="103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5"/>
      <c r="Q981" s="105"/>
    </row>
    <row r="982" spans="1:17" ht="13.2">
      <c r="A982" s="166"/>
      <c r="B982" s="166"/>
      <c r="C982" s="167"/>
      <c r="D982" s="103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5"/>
      <c r="Q982" s="105"/>
    </row>
    <row r="983" spans="1:17" ht="13.2">
      <c r="A983" s="166"/>
      <c r="B983" s="166"/>
      <c r="C983" s="167"/>
      <c r="D983" s="103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5"/>
      <c r="Q983" s="105"/>
    </row>
    <row r="984" spans="1:17" ht="13.2">
      <c r="A984" s="166"/>
      <c r="B984" s="166"/>
      <c r="C984" s="167"/>
      <c r="D984" s="103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5"/>
      <c r="Q984" s="105"/>
    </row>
    <row r="985" spans="1:17" ht="13.2">
      <c r="A985" s="166"/>
      <c r="B985" s="166"/>
      <c r="C985" s="167"/>
      <c r="D985" s="103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5"/>
      <c r="Q985" s="105"/>
    </row>
    <row r="986" spans="1:17" ht="13.2">
      <c r="A986" s="166"/>
      <c r="B986" s="166"/>
      <c r="C986" s="167"/>
      <c r="D986" s="103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5"/>
      <c r="Q986" s="105"/>
    </row>
    <row r="987" spans="1:17" ht="13.2">
      <c r="A987" s="166"/>
      <c r="B987" s="166"/>
      <c r="C987" s="167"/>
      <c r="D987" s="103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5"/>
      <c r="Q987" s="105"/>
    </row>
    <row r="988" spans="1:17" ht="13.2">
      <c r="A988" s="166"/>
      <c r="B988" s="166"/>
      <c r="C988" s="167"/>
      <c r="D988" s="103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5"/>
      <c r="Q988" s="105"/>
    </row>
    <row r="989" spans="1:17" ht="13.2">
      <c r="A989" s="166"/>
      <c r="B989" s="166"/>
      <c r="C989" s="167"/>
      <c r="D989" s="103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5"/>
      <c r="Q989" s="105"/>
    </row>
    <row r="990" spans="1:17" ht="13.2">
      <c r="A990" s="166"/>
      <c r="B990" s="166"/>
      <c r="C990" s="167"/>
      <c r="D990" s="103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5"/>
      <c r="Q990" s="105"/>
    </row>
    <row r="991" spans="1:17" ht="13.2">
      <c r="A991" s="166"/>
      <c r="B991" s="166"/>
      <c r="C991" s="167"/>
      <c r="D991" s="103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5"/>
      <c r="Q991" s="105"/>
    </row>
    <row r="992" spans="1:17" ht="13.2">
      <c r="A992" s="166"/>
      <c r="B992" s="166"/>
      <c r="C992" s="167"/>
      <c r="D992" s="103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5"/>
      <c r="Q992" s="105"/>
    </row>
    <row r="993" spans="1:17" ht="13.2">
      <c r="A993" s="166"/>
      <c r="B993" s="166"/>
      <c r="C993" s="167"/>
      <c r="D993" s="103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5"/>
      <c r="Q993" s="105"/>
    </row>
    <row r="994" spans="1:17" ht="13.2">
      <c r="A994" s="166"/>
      <c r="B994" s="166"/>
      <c r="C994" s="167"/>
      <c r="D994" s="103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5"/>
      <c r="Q994" s="105"/>
    </row>
    <row r="995" spans="1:17" ht="13.2">
      <c r="A995" s="166"/>
      <c r="B995" s="166"/>
      <c r="C995" s="167"/>
      <c r="D995" s="103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5"/>
      <c r="Q995" s="105"/>
    </row>
    <row r="996" spans="1:17" ht="13.2">
      <c r="A996" s="166"/>
      <c r="B996" s="166"/>
      <c r="C996" s="167"/>
      <c r="D996" s="103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5"/>
      <c r="Q996" s="105"/>
    </row>
    <row r="997" spans="1:17" ht="13.2">
      <c r="A997" s="166"/>
      <c r="B997" s="166"/>
      <c r="C997" s="167"/>
      <c r="D997" s="103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5"/>
      <c r="Q997" s="105"/>
    </row>
    <row r="998" spans="1:17" ht="13.2">
      <c r="A998" s="166"/>
      <c r="B998" s="166"/>
      <c r="C998" s="167"/>
      <c r="D998" s="103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5"/>
      <c r="Q998" s="105"/>
    </row>
    <row r="999" spans="1:17" ht="13.2">
      <c r="A999" s="166"/>
      <c r="B999" s="166"/>
      <c r="C999" s="167"/>
      <c r="D999" s="103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5"/>
      <c r="Q999" s="105"/>
    </row>
    <row r="1000" spans="1:17" ht="13.2">
      <c r="A1000" s="166"/>
      <c r="B1000" s="166"/>
      <c r="C1000" s="167"/>
      <c r="D1000" s="103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5"/>
      <c r="Q1000" s="105"/>
    </row>
    <row r="1001" spans="1:17" ht="13.2">
      <c r="A1001" s="166"/>
      <c r="B1001" s="166"/>
      <c r="C1001" s="167"/>
      <c r="D1001" s="103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5"/>
      <c r="Q1001" s="105"/>
    </row>
    <row r="1002" spans="1:17" ht="13.2">
      <c r="A1002" s="166"/>
      <c r="B1002" s="166"/>
      <c r="C1002" s="167"/>
      <c r="D1002" s="103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5"/>
      <c r="Q1002" s="105"/>
    </row>
    <row r="1003" spans="1:17" ht="13.2">
      <c r="A1003" s="166"/>
      <c r="B1003" s="166"/>
      <c r="C1003" s="167"/>
      <c r="D1003" s="103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5"/>
      <c r="Q1003" s="105"/>
    </row>
    <row r="1004" spans="1:17" ht="13.2">
      <c r="A1004" s="166"/>
      <c r="B1004" s="166"/>
      <c r="C1004" s="167"/>
      <c r="D1004" s="103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5"/>
      <c r="Q1004" s="105"/>
    </row>
    <row r="1005" spans="1:17" ht="13.2">
      <c r="A1005" s="166"/>
      <c r="B1005" s="166"/>
      <c r="C1005" s="167"/>
      <c r="D1005" s="103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5"/>
      <c r="Q1005" s="105"/>
    </row>
    <row r="1006" spans="1:17" ht="13.2">
      <c r="A1006" s="166"/>
      <c r="B1006" s="166"/>
      <c r="C1006" s="167"/>
      <c r="D1006" s="103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5"/>
      <c r="Q1006" s="105"/>
    </row>
    <row r="1007" spans="1:17" ht="13.2">
      <c r="A1007" s="166"/>
      <c r="B1007" s="166"/>
      <c r="C1007" s="167"/>
      <c r="D1007" s="103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5"/>
      <c r="Q1007" s="105"/>
    </row>
    <row r="1008" spans="1:17" ht="13.2">
      <c r="A1008" s="166"/>
      <c r="B1008" s="166"/>
      <c r="C1008" s="167"/>
      <c r="D1008" s="103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5"/>
      <c r="Q1008" s="105"/>
    </row>
    <row r="1009" spans="1:17" ht="13.2">
      <c r="A1009" s="166"/>
      <c r="B1009" s="166"/>
      <c r="C1009" s="167"/>
      <c r="D1009" s="103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5"/>
      <c r="Q1009" s="105"/>
    </row>
    <row r="1010" spans="1:17" ht="13.2">
      <c r="A1010" s="166"/>
      <c r="B1010" s="166"/>
      <c r="C1010" s="167"/>
      <c r="D1010" s="103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5"/>
      <c r="Q1010" s="105"/>
    </row>
    <row r="1011" spans="1:17" ht="13.2">
      <c r="A1011" s="166"/>
      <c r="B1011" s="166"/>
      <c r="C1011" s="167"/>
      <c r="D1011" s="103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5"/>
      <c r="Q1011" s="105"/>
    </row>
    <row r="1012" spans="1:17" ht="13.2">
      <c r="A1012" s="166"/>
      <c r="B1012" s="166"/>
      <c r="C1012" s="167"/>
      <c r="D1012" s="103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5"/>
      <c r="Q1012" s="105"/>
    </row>
    <row r="1013" spans="1:17" ht="13.2">
      <c r="A1013" s="166"/>
      <c r="B1013" s="166"/>
      <c r="C1013" s="167"/>
      <c r="D1013" s="103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5"/>
      <c r="Q1013" s="105"/>
    </row>
    <row r="1014" spans="1:17" ht="13.2">
      <c r="A1014" s="166"/>
      <c r="B1014" s="166"/>
      <c r="C1014" s="167"/>
      <c r="D1014" s="103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5"/>
      <c r="Q1014" s="105"/>
    </row>
    <row r="1015" spans="1:17" ht="13.2">
      <c r="A1015" s="166"/>
      <c r="B1015" s="166"/>
      <c r="C1015" s="167"/>
      <c r="D1015" s="103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5"/>
      <c r="Q1015" s="105"/>
    </row>
  </sheetData>
  <mergeCells count="15">
    <mergeCell ref="D185:O185"/>
    <mergeCell ref="I189:J189"/>
    <mergeCell ref="I191:J191"/>
    <mergeCell ref="D1:O1"/>
    <mergeCell ref="C3:C4"/>
    <mergeCell ref="D3:D4"/>
    <mergeCell ref="D16:O16"/>
    <mergeCell ref="D63:O63"/>
    <mergeCell ref="D66:O66"/>
    <mergeCell ref="D69:O69"/>
    <mergeCell ref="D157:O157"/>
    <mergeCell ref="D160:O160"/>
    <mergeCell ref="D168:O168"/>
    <mergeCell ref="D179:O179"/>
    <mergeCell ref="D182:O182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B1001"/>
  <sheetViews>
    <sheetView workbookViewId="0">
      <pane ySplit="1" topLeftCell="A2" activePane="bottomLeft" state="frozen"/>
      <selection pane="bottomLeft" activeCell="B3" sqref="B3"/>
    </sheetView>
  </sheetViews>
  <sheetFormatPr defaultColWidth="12.5546875" defaultRowHeight="15.75" customHeight="1" outlineLevelRow="1"/>
  <sheetData>
    <row r="1" spans="1:28" ht="13.2">
      <c r="A1" s="168" t="s">
        <v>257</v>
      </c>
      <c r="B1" s="169" t="s">
        <v>258</v>
      </c>
      <c r="C1" s="170" t="s">
        <v>259</v>
      </c>
      <c r="D1" s="170" t="s">
        <v>260</v>
      </c>
      <c r="E1" s="170" t="s">
        <v>261</v>
      </c>
      <c r="F1" s="170" t="s">
        <v>262</v>
      </c>
      <c r="G1" s="170" t="s">
        <v>263</v>
      </c>
      <c r="H1" s="170" t="s">
        <v>264</v>
      </c>
      <c r="I1" s="170" t="s">
        <v>265</v>
      </c>
      <c r="J1" s="170" t="s">
        <v>266</v>
      </c>
      <c r="K1" s="170" t="s">
        <v>267</v>
      </c>
      <c r="L1" s="170" t="s">
        <v>268</v>
      </c>
      <c r="M1" s="170" t="s">
        <v>269</v>
      </c>
      <c r="N1" s="170" t="s">
        <v>270</v>
      </c>
      <c r="O1" s="171" t="s">
        <v>13</v>
      </c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</row>
    <row r="2" spans="1:28" ht="13.2">
      <c r="A2" s="343" t="s">
        <v>271</v>
      </c>
      <c r="B2" s="107">
        <v>2111</v>
      </c>
      <c r="C2" s="173">
        <f t="shared" ref="C2:N2" si="0">C19+C36+C53+C70+C87+C104+C121+C138+C155</f>
        <v>47316.534</v>
      </c>
      <c r="D2" s="173">
        <f t="shared" si="0"/>
        <v>58537.139000000003</v>
      </c>
      <c r="E2" s="173">
        <f t="shared" si="0"/>
        <v>47347.061000000002</v>
      </c>
      <c r="F2" s="173">
        <f t="shared" si="0"/>
        <v>52361.279336</v>
      </c>
      <c r="G2" s="173">
        <f t="shared" si="0"/>
        <v>53286.370336</v>
      </c>
      <c r="H2" s="173">
        <f t="shared" si="0"/>
        <v>77685.191335999974</v>
      </c>
      <c r="I2" s="173">
        <f t="shared" si="0"/>
        <v>36637.902000000002</v>
      </c>
      <c r="J2" s="173">
        <f t="shared" si="0"/>
        <v>34951.913999999997</v>
      </c>
      <c r="K2" s="173">
        <f t="shared" si="0"/>
        <v>55418.775335999992</v>
      </c>
      <c r="L2" s="173">
        <f t="shared" si="0"/>
        <v>42196.479335999989</v>
      </c>
      <c r="M2" s="173">
        <f t="shared" si="0"/>
        <v>42196.479335999989</v>
      </c>
      <c r="N2" s="173">
        <f t="shared" si="0"/>
        <v>41522.357335999994</v>
      </c>
      <c r="O2" s="174">
        <f t="shared" ref="O2:O17" si="1">SUM(C2:N2)</f>
        <v>589457.48235199985</v>
      </c>
      <c r="P2" s="175" t="e">
        <f>#REF!</f>
        <v>#REF!</v>
      </c>
      <c r="Q2" s="175" t="e">
        <f t="shared" ref="Q2:Q171" si="2">P2-O2</f>
        <v>#REF!</v>
      </c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</row>
    <row r="3" spans="1:28" ht="13.2">
      <c r="A3" s="342"/>
      <c r="B3" s="107">
        <v>2120</v>
      </c>
      <c r="C3" s="173">
        <f t="shared" ref="C3:N3" si="3">C20+C37+C54+C71+C88+C105+C122+C139+C156</f>
        <v>10410.062279999998</v>
      </c>
      <c r="D3" s="173">
        <f t="shared" si="3"/>
        <v>12880.582119999997</v>
      </c>
      <c r="E3" s="173">
        <f t="shared" si="3"/>
        <v>10415.862279999999</v>
      </c>
      <c r="F3" s="173">
        <f t="shared" si="3"/>
        <v>11518.812653919998</v>
      </c>
      <c r="G3" s="173">
        <f t="shared" si="3"/>
        <v>11722.784413919999</v>
      </c>
      <c r="H3" s="173">
        <f t="shared" si="3"/>
        <v>17090.79417392</v>
      </c>
      <c r="I3" s="173">
        <f t="shared" si="3"/>
        <v>8060.2489599999999</v>
      </c>
      <c r="J3" s="173">
        <f t="shared" si="3"/>
        <v>7689.3307799999984</v>
      </c>
      <c r="K3" s="173">
        <f t="shared" si="3"/>
        <v>12192.05677392</v>
      </c>
      <c r="L3" s="173">
        <f t="shared" si="3"/>
        <v>9195.684093920001</v>
      </c>
      <c r="M3" s="173">
        <f t="shared" si="3"/>
        <v>9195.684093920001</v>
      </c>
      <c r="N3" s="173">
        <f t="shared" si="3"/>
        <v>9308.9212739199975</v>
      </c>
      <c r="O3" s="174">
        <f t="shared" si="1"/>
        <v>129680.82389744002</v>
      </c>
      <c r="P3" s="175" t="e">
        <f>#REF!</f>
        <v>#REF!</v>
      </c>
      <c r="Q3" s="175" t="e">
        <f t="shared" si="2"/>
        <v>#REF!</v>
      </c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</row>
    <row r="4" spans="1:28" ht="13.2">
      <c r="A4" s="342"/>
      <c r="B4" s="107">
        <v>2210</v>
      </c>
      <c r="C4" s="173" t="e">
        <f t="shared" ref="C4:N4" si="4">C21+C38+C55+C72+C89+C106+C123+C140+C157</f>
        <v>#REF!</v>
      </c>
      <c r="D4" s="173" t="e">
        <f t="shared" si="4"/>
        <v>#REF!</v>
      </c>
      <c r="E4" s="173" t="e">
        <f t="shared" si="4"/>
        <v>#REF!</v>
      </c>
      <c r="F4" s="173" t="e">
        <f t="shared" si="4"/>
        <v>#REF!</v>
      </c>
      <c r="G4" s="173" t="e">
        <f t="shared" si="4"/>
        <v>#REF!</v>
      </c>
      <c r="H4" s="173" t="e">
        <f t="shared" si="4"/>
        <v>#REF!</v>
      </c>
      <c r="I4" s="173" t="e">
        <f t="shared" si="4"/>
        <v>#REF!</v>
      </c>
      <c r="J4" s="173" t="e">
        <f t="shared" si="4"/>
        <v>#REF!</v>
      </c>
      <c r="K4" s="173" t="e">
        <f t="shared" si="4"/>
        <v>#REF!</v>
      </c>
      <c r="L4" s="173" t="e">
        <f t="shared" si="4"/>
        <v>#REF!</v>
      </c>
      <c r="M4" s="173" t="e">
        <f t="shared" si="4"/>
        <v>#REF!</v>
      </c>
      <c r="N4" s="173" t="e">
        <f t="shared" si="4"/>
        <v>#REF!</v>
      </c>
      <c r="O4" s="174" t="e">
        <f t="shared" si="1"/>
        <v>#REF!</v>
      </c>
      <c r="P4" s="175" t="e">
        <f>#REF!</f>
        <v>#REF!</v>
      </c>
      <c r="Q4" s="175" t="e">
        <f t="shared" si="2"/>
        <v>#REF!</v>
      </c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</row>
    <row r="5" spans="1:28" ht="13.2">
      <c r="A5" s="342"/>
      <c r="B5" s="107">
        <v>2220</v>
      </c>
      <c r="C5" s="173">
        <f t="shared" ref="C5:N5" si="5">C22+C39+C56+C73+C90+C107+C124+C141+C158</f>
        <v>0</v>
      </c>
      <c r="D5" s="173">
        <f t="shared" si="5"/>
        <v>0</v>
      </c>
      <c r="E5" s="173">
        <f t="shared" si="5"/>
        <v>0</v>
      </c>
      <c r="F5" s="173">
        <f t="shared" si="5"/>
        <v>15.2</v>
      </c>
      <c r="G5" s="173" t="e">
        <f t="shared" si="5"/>
        <v>#REF!</v>
      </c>
      <c r="H5" s="173">
        <f t="shared" si="5"/>
        <v>0</v>
      </c>
      <c r="I5" s="173" t="e">
        <f t="shared" si="5"/>
        <v>#REF!</v>
      </c>
      <c r="J5" s="173">
        <f t="shared" si="5"/>
        <v>0</v>
      </c>
      <c r="K5" s="173">
        <f t="shared" si="5"/>
        <v>0</v>
      </c>
      <c r="L5" s="173">
        <f t="shared" si="5"/>
        <v>0</v>
      </c>
      <c r="M5" s="173">
        <f t="shared" si="5"/>
        <v>0</v>
      </c>
      <c r="N5" s="173">
        <f t="shared" si="5"/>
        <v>0</v>
      </c>
      <c r="O5" s="174" t="e">
        <f t="shared" si="1"/>
        <v>#REF!</v>
      </c>
      <c r="P5" s="175" t="e">
        <f>#REF!</f>
        <v>#REF!</v>
      </c>
      <c r="Q5" s="175" t="e">
        <f t="shared" si="2"/>
        <v>#REF!</v>
      </c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</row>
    <row r="6" spans="1:28" ht="13.2">
      <c r="A6" s="342"/>
      <c r="B6" s="107">
        <v>2230</v>
      </c>
      <c r="C6" s="173" t="e">
        <f t="shared" ref="C6:N6" si="6">C23+C40+C57+C74+C91+C108+C125+C142+C159</f>
        <v>#REF!</v>
      </c>
      <c r="D6" s="173" t="e">
        <f t="shared" si="6"/>
        <v>#REF!</v>
      </c>
      <c r="E6" s="173" t="e">
        <f t="shared" si="6"/>
        <v>#REF!</v>
      </c>
      <c r="F6" s="173" t="e">
        <f t="shared" si="6"/>
        <v>#REF!</v>
      </c>
      <c r="G6" s="173" t="e">
        <f t="shared" si="6"/>
        <v>#REF!</v>
      </c>
      <c r="H6" s="173" t="e">
        <f t="shared" si="6"/>
        <v>#REF!</v>
      </c>
      <c r="I6" s="173">
        <f t="shared" si="6"/>
        <v>0</v>
      </c>
      <c r="J6" s="173">
        <f t="shared" si="6"/>
        <v>0</v>
      </c>
      <c r="K6" s="173" t="e">
        <f t="shared" si="6"/>
        <v>#REF!</v>
      </c>
      <c r="L6" s="173" t="e">
        <f t="shared" si="6"/>
        <v>#REF!</v>
      </c>
      <c r="M6" s="173" t="e">
        <f t="shared" si="6"/>
        <v>#REF!</v>
      </c>
      <c r="N6" s="173" t="e">
        <f t="shared" si="6"/>
        <v>#REF!</v>
      </c>
      <c r="O6" s="174" t="e">
        <f t="shared" si="1"/>
        <v>#REF!</v>
      </c>
      <c r="P6" s="175" t="e">
        <f>#REF!</f>
        <v>#REF!</v>
      </c>
      <c r="Q6" s="175" t="e">
        <f t="shared" si="2"/>
        <v>#REF!</v>
      </c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</row>
    <row r="7" spans="1:28" ht="13.2">
      <c r="A7" s="342"/>
      <c r="B7" s="107">
        <v>2240</v>
      </c>
      <c r="C7" s="173" t="e">
        <f t="shared" ref="C7:N7" si="7">C24+C41+C58+C75+C92+C109+C126+C143+C160</f>
        <v>#REF!</v>
      </c>
      <c r="D7" s="173" t="e">
        <f t="shared" si="7"/>
        <v>#REF!</v>
      </c>
      <c r="E7" s="173" t="e">
        <f t="shared" si="7"/>
        <v>#REF!</v>
      </c>
      <c r="F7" s="173" t="e">
        <f t="shared" si="7"/>
        <v>#REF!</v>
      </c>
      <c r="G7" s="173" t="e">
        <f t="shared" si="7"/>
        <v>#REF!</v>
      </c>
      <c r="H7" s="173" t="e">
        <f t="shared" si="7"/>
        <v>#REF!</v>
      </c>
      <c r="I7" s="173" t="e">
        <f t="shared" si="7"/>
        <v>#REF!</v>
      </c>
      <c r="J7" s="173" t="e">
        <f t="shared" si="7"/>
        <v>#REF!</v>
      </c>
      <c r="K7" s="173" t="e">
        <f t="shared" si="7"/>
        <v>#REF!</v>
      </c>
      <c r="L7" s="173" t="e">
        <f t="shared" si="7"/>
        <v>#REF!</v>
      </c>
      <c r="M7" s="173" t="e">
        <f t="shared" si="7"/>
        <v>#REF!</v>
      </c>
      <c r="N7" s="173" t="e">
        <f t="shared" si="7"/>
        <v>#REF!</v>
      </c>
      <c r="O7" s="174" t="e">
        <f t="shared" si="1"/>
        <v>#REF!</v>
      </c>
      <c r="P7" s="175" t="e">
        <f>#REF!</f>
        <v>#REF!</v>
      </c>
      <c r="Q7" s="175" t="e">
        <f t="shared" si="2"/>
        <v>#REF!</v>
      </c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</row>
    <row r="8" spans="1:28" ht="13.2">
      <c r="A8" s="342"/>
      <c r="B8" s="107">
        <v>2250</v>
      </c>
      <c r="C8" s="173">
        <f t="shared" ref="C8:N8" si="8">C25+C42+C59+C76+C93+C110+C127+C144+C161</f>
        <v>0</v>
      </c>
      <c r="D8" s="173">
        <f t="shared" si="8"/>
        <v>0</v>
      </c>
      <c r="E8" s="173">
        <f t="shared" si="8"/>
        <v>0</v>
      </c>
      <c r="F8" s="173">
        <f t="shared" si="8"/>
        <v>0</v>
      </c>
      <c r="G8" s="173">
        <f t="shared" si="8"/>
        <v>0</v>
      </c>
      <c r="H8" s="173">
        <f t="shared" si="8"/>
        <v>0</v>
      </c>
      <c r="I8" s="173" t="e">
        <f t="shared" si="8"/>
        <v>#REF!</v>
      </c>
      <c r="J8" s="173">
        <f t="shared" si="8"/>
        <v>0</v>
      </c>
      <c r="K8" s="173">
        <f t="shared" si="8"/>
        <v>0</v>
      </c>
      <c r="L8" s="173">
        <f t="shared" si="8"/>
        <v>0</v>
      </c>
      <c r="M8" s="173">
        <f t="shared" si="8"/>
        <v>0</v>
      </c>
      <c r="N8" s="173">
        <f t="shared" si="8"/>
        <v>0</v>
      </c>
      <c r="O8" s="174" t="e">
        <f t="shared" si="1"/>
        <v>#REF!</v>
      </c>
      <c r="P8" s="175" t="e">
        <f>#REF!</f>
        <v>#REF!</v>
      </c>
      <c r="Q8" s="175" t="e">
        <f t="shared" si="2"/>
        <v>#REF!</v>
      </c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</row>
    <row r="9" spans="1:28" ht="13.2">
      <c r="A9" s="342"/>
      <c r="B9" s="107">
        <v>2271</v>
      </c>
      <c r="C9" s="173">
        <f t="shared" ref="C9:N9" si="9">C26+C43+C60+C77+C94+C111+C128+C145+C162</f>
        <v>21766.7</v>
      </c>
      <c r="D9" s="173">
        <f t="shared" si="9"/>
        <v>21236.3</v>
      </c>
      <c r="E9" s="173">
        <f t="shared" si="9"/>
        <v>17335.2</v>
      </c>
      <c r="F9" s="173">
        <f t="shared" si="9"/>
        <v>12785.9</v>
      </c>
      <c r="G9" s="173">
        <f t="shared" si="9"/>
        <v>3051.8</v>
      </c>
      <c r="H9" s="173">
        <f t="shared" si="9"/>
        <v>1096</v>
      </c>
      <c r="I9" s="173">
        <f t="shared" si="9"/>
        <v>684</v>
      </c>
      <c r="J9" s="173">
        <f t="shared" si="9"/>
        <v>609</v>
      </c>
      <c r="K9" s="173">
        <f t="shared" si="9"/>
        <v>2083.8000000000002</v>
      </c>
      <c r="L9" s="173">
        <f t="shared" si="9"/>
        <v>9266.7999999999993</v>
      </c>
      <c r="M9" s="173">
        <f t="shared" si="9"/>
        <v>18481.120000000003</v>
      </c>
      <c r="N9" s="173">
        <f t="shared" si="9"/>
        <v>14338.692999999999</v>
      </c>
      <c r="O9" s="174">
        <f t="shared" si="1"/>
        <v>122735.31299999999</v>
      </c>
      <c r="P9" s="175" t="e">
        <f>#REF!</f>
        <v>#REF!</v>
      </c>
      <c r="Q9" s="175" t="e">
        <f t="shared" si="2"/>
        <v>#REF!</v>
      </c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</row>
    <row r="10" spans="1:28" ht="13.2">
      <c r="A10" s="342"/>
      <c r="B10" s="107">
        <v>2272</v>
      </c>
      <c r="C10" s="173">
        <f t="shared" ref="C10:N10" si="10">C27+C44+C61+C78+C95+C112+C129+C146+C163</f>
        <v>727.90000000000009</v>
      </c>
      <c r="D10" s="173">
        <f t="shared" si="10"/>
        <v>702.7</v>
      </c>
      <c r="E10" s="173">
        <f t="shared" si="10"/>
        <v>664.1</v>
      </c>
      <c r="F10" s="173">
        <f t="shared" si="10"/>
        <v>618.99999999999989</v>
      </c>
      <c r="G10" s="173">
        <f t="shared" si="10"/>
        <v>543.69999999999993</v>
      </c>
      <c r="H10" s="173">
        <f t="shared" si="10"/>
        <v>453.09999999999997</v>
      </c>
      <c r="I10" s="173">
        <f t="shared" si="10"/>
        <v>363.4</v>
      </c>
      <c r="J10" s="173">
        <f t="shared" si="10"/>
        <v>386.29999999999995</v>
      </c>
      <c r="K10" s="173">
        <f t="shared" si="10"/>
        <v>547.20000000000005</v>
      </c>
      <c r="L10" s="173">
        <f t="shared" si="10"/>
        <v>610.20000000000005</v>
      </c>
      <c r="M10" s="173">
        <f t="shared" si="10"/>
        <v>641.20000000000005</v>
      </c>
      <c r="N10" s="173">
        <f t="shared" si="10"/>
        <v>355.05000000000007</v>
      </c>
      <c r="O10" s="174">
        <f t="shared" si="1"/>
        <v>6613.8499999999995</v>
      </c>
      <c r="P10" s="175" t="e">
        <f>#REF!</f>
        <v>#REF!</v>
      </c>
      <c r="Q10" s="175" t="e">
        <f t="shared" si="2"/>
        <v>#REF!</v>
      </c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</row>
    <row r="11" spans="1:28" ht="13.2">
      <c r="A11" s="342"/>
      <c r="B11" s="107">
        <v>2273</v>
      </c>
      <c r="C11" s="173">
        <f t="shared" ref="C11:N11" si="11">C28+C45+C62+C79+C96+C113+C130+C147+C164</f>
        <v>4136.5</v>
      </c>
      <c r="D11" s="173">
        <f t="shared" si="11"/>
        <v>3926.5</v>
      </c>
      <c r="E11" s="173">
        <f t="shared" si="11"/>
        <v>3625.4</v>
      </c>
      <c r="F11" s="173">
        <f t="shared" si="11"/>
        <v>3421.4</v>
      </c>
      <c r="G11" s="173">
        <f t="shared" si="11"/>
        <v>3176.4</v>
      </c>
      <c r="H11" s="173">
        <f t="shared" si="11"/>
        <v>2755.4</v>
      </c>
      <c r="I11" s="173">
        <f t="shared" si="11"/>
        <v>1905.9</v>
      </c>
      <c r="J11" s="173">
        <f t="shared" si="11"/>
        <v>1679.9</v>
      </c>
      <c r="K11" s="173">
        <f t="shared" si="11"/>
        <v>2272.4</v>
      </c>
      <c r="L11" s="173">
        <f t="shared" si="11"/>
        <v>3681.4</v>
      </c>
      <c r="M11" s="173">
        <f t="shared" si="11"/>
        <v>3717.4</v>
      </c>
      <c r="N11" s="173">
        <f t="shared" si="11"/>
        <v>2883.0000000000005</v>
      </c>
      <c r="O11" s="174">
        <f t="shared" si="1"/>
        <v>37181.600000000006</v>
      </c>
      <c r="P11" s="175" t="e">
        <f>#REF!</f>
        <v>#REF!</v>
      </c>
      <c r="Q11" s="175" t="e">
        <f t="shared" si="2"/>
        <v>#REF!</v>
      </c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</row>
    <row r="12" spans="1:28" ht="13.2">
      <c r="A12" s="342"/>
      <c r="B12" s="107">
        <v>2274</v>
      </c>
      <c r="C12" s="173">
        <f t="shared" ref="C12:N12" si="12">C29+C46+C63+C80+C97+C114+C131+C148+C165</f>
        <v>27.1</v>
      </c>
      <c r="D12" s="173">
        <f t="shared" si="12"/>
        <v>27.6</v>
      </c>
      <c r="E12" s="173">
        <f t="shared" si="12"/>
        <v>25</v>
      </c>
      <c r="F12" s="173">
        <f t="shared" si="12"/>
        <v>22.4</v>
      </c>
      <c r="G12" s="173">
        <f t="shared" si="12"/>
        <v>20.8</v>
      </c>
      <c r="H12" s="173">
        <f t="shared" si="12"/>
        <v>15.6</v>
      </c>
      <c r="I12" s="173">
        <f t="shared" si="12"/>
        <v>14.3</v>
      </c>
      <c r="J12" s="173">
        <f t="shared" si="12"/>
        <v>14.2</v>
      </c>
      <c r="K12" s="173">
        <f t="shared" si="12"/>
        <v>22.1</v>
      </c>
      <c r="L12" s="173">
        <f t="shared" si="12"/>
        <v>26.4</v>
      </c>
      <c r="M12" s="173">
        <f t="shared" si="12"/>
        <v>26.4</v>
      </c>
      <c r="N12" s="173">
        <f t="shared" si="12"/>
        <v>22.7</v>
      </c>
      <c r="O12" s="174">
        <f t="shared" si="1"/>
        <v>264.60000000000002</v>
      </c>
      <c r="P12" s="175" t="e">
        <f>#REF!</f>
        <v>#REF!</v>
      </c>
      <c r="Q12" s="175" t="e">
        <f t="shared" si="2"/>
        <v>#REF!</v>
      </c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</row>
    <row r="13" spans="1:28" ht="13.2">
      <c r="A13" s="342"/>
      <c r="B13" s="107">
        <v>2275</v>
      </c>
      <c r="C13" s="173">
        <f t="shared" ref="C13:N13" si="13">C30+C47+C64+C81+C98+C115+C132+C149+C166</f>
        <v>124.94</v>
      </c>
      <c r="D13" s="173">
        <f t="shared" si="13"/>
        <v>109.73</v>
      </c>
      <c r="E13" s="173">
        <f t="shared" si="13"/>
        <v>109.37</v>
      </c>
      <c r="F13" s="173">
        <f t="shared" si="13"/>
        <v>104.947</v>
      </c>
      <c r="G13" s="173">
        <f t="shared" si="13"/>
        <v>102.86999999999999</v>
      </c>
      <c r="H13" s="173">
        <f t="shared" si="13"/>
        <v>101.74000000000001</v>
      </c>
      <c r="I13" s="173">
        <f t="shared" si="13"/>
        <v>101.88</v>
      </c>
      <c r="J13" s="173">
        <f t="shared" si="13"/>
        <v>99.909999999999982</v>
      </c>
      <c r="K13" s="173">
        <f t="shared" si="13"/>
        <v>105.05999999999999</v>
      </c>
      <c r="L13" s="173">
        <f t="shared" si="13"/>
        <v>103.62</v>
      </c>
      <c r="M13" s="173">
        <f t="shared" si="13"/>
        <v>103.61999999999999</v>
      </c>
      <c r="N13" s="173">
        <f t="shared" si="13"/>
        <v>91.42</v>
      </c>
      <c r="O13" s="174">
        <f t="shared" si="1"/>
        <v>1259.107</v>
      </c>
      <c r="P13" s="175" t="e">
        <f>#REF!</f>
        <v>#REF!</v>
      </c>
      <c r="Q13" s="175" t="e">
        <f t="shared" si="2"/>
        <v>#REF!</v>
      </c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</row>
    <row r="14" spans="1:28" ht="13.2">
      <c r="A14" s="342"/>
      <c r="B14" s="107">
        <v>2276</v>
      </c>
      <c r="C14" s="173">
        <f t="shared" ref="C14:N14" si="14">C31+C48+C65+C82+C99+C116+C133+C150+C167</f>
        <v>0</v>
      </c>
      <c r="D14" s="173">
        <f t="shared" si="14"/>
        <v>0</v>
      </c>
      <c r="E14" s="173">
        <f t="shared" si="14"/>
        <v>0</v>
      </c>
      <c r="F14" s="173">
        <f t="shared" si="14"/>
        <v>0</v>
      </c>
      <c r="G14" s="173">
        <f t="shared" si="14"/>
        <v>0</v>
      </c>
      <c r="H14" s="173">
        <f t="shared" si="14"/>
        <v>0</v>
      </c>
      <c r="I14" s="173">
        <f t="shared" si="14"/>
        <v>0</v>
      </c>
      <c r="J14" s="173">
        <f t="shared" si="14"/>
        <v>0</v>
      </c>
      <c r="K14" s="173">
        <f t="shared" si="14"/>
        <v>0</v>
      </c>
      <c r="L14" s="173">
        <f t="shared" si="14"/>
        <v>0</v>
      </c>
      <c r="M14" s="173">
        <f t="shared" si="14"/>
        <v>0</v>
      </c>
      <c r="N14" s="173">
        <f t="shared" si="14"/>
        <v>0</v>
      </c>
      <c r="O14" s="174">
        <f t="shared" si="1"/>
        <v>0</v>
      </c>
      <c r="P14" s="172"/>
      <c r="Q14" s="176">
        <f t="shared" si="2"/>
        <v>0</v>
      </c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</row>
    <row r="15" spans="1:28" ht="13.2">
      <c r="A15" s="342"/>
      <c r="B15" s="107">
        <v>2282</v>
      </c>
      <c r="C15" s="173">
        <f t="shared" ref="C15:N15" si="15">C32+C49+C66+C83+C100+C117+C134+C151+C168</f>
        <v>0</v>
      </c>
      <c r="D15" s="173">
        <f t="shared" si="15"/>
        <v>0</v>
      </c>
      <c r="E15" s="173">
        <f t="shared" si="15"/>
        <v>15</v>
      </c>
      <c r="F15" s="173">
        <f t="shared" si="15"/>
        <v>1</v>
      </c>
      <c r="G15" s="173" t="e">
        <f t="shared" si="15"/>
        <v>#REF!</v>
      </c>
      <c r="H15" s="173" t="e">
        <f t="shared" si="15"/>
        <v>#REF!</v>
      </c>
      <c r="I15" s="173" t="e">
        <f t="shared" si="15"/>
        <v>#REF!</v>
      </c>
      <c r="J15" s="173" t="e">
        <f t="shared" si="15"/>
        <v>#REF!</v>
      </c>
      <c r="K15" s="173">
        <f t="shared" si="15"/>
        <v>0</v>
      </c>
      <c r="L15" s="173">
        <f t="shared" si="15"/>
        <v>0</v>
      </c>
      <c r="M15" s="173">
        <f t="shared" si="15"/>
        <v>0</v>
      </c>
      <c r="N15" s="173">
        <f t="shared" si="15"/>
        <v>0</v>
      </c>
      <c r="O15" s="174" t="e">
        <f t="shared" si="1"/>
        <v>#REF!</v>
      </c>
      <c r="P15" s="175" t="e">
        <f>#REF!</f>
        <v>#REF!</v>
      </c>
      <c r="Q15" s="175" t="e">
        <f t="shared" si="2"/>
        <v>#REF!</v>
      </c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</row>
    <row r="16" spans="1:28" ht="13.2">
      <c r="A16" s="342"/>
      <c r="B16" s="107">
        <v>2730</v>
      </c>
      <c r="C16" s="173">
        <f t="shared" ref="C16:N16" si="16">C33+C50+C67+C84+C101+C118+C135+C152+C169</f>
        <v>5.43</v>
      </c>
      <c r="D16" s="173">
        <f t="shared" si="16"/>
        <v>9.0500000000000007</v>
      </c>
      <c r="E16" s="173">
        <f t="shared" si="16"/>
        <v>5.43</v>
      </c>
      <c r="F16" s="173">
        <f t="shared" si="16"/>
        <v>5.43</v>
      </c>
      <c r="G16" s="173" t="e">
        <f t="shared" si="16"/>
        <v>#REF!</v>
      </c>
      <c r="H16" s="173">
        <f t="shared" si="16"/>
        <v>3.62</v>
      </c>
      <c r="I16" s="173">
        <f t="shared" si="16"/>
        <v>5.43</v>
      </c>
      <c r="J16" s="173">
        <f t="shared" si="16"/>
        <v>3.62</v>
      </c>
      <c r="K16" s="173">
        <f t="shared" si="16"/>
        <v>7.24</v>
      </c>
      <c r="L16" s="173">
        <f t="shared" si="16"/>
        <v>7.24</v>
      </c>
      <c r="M16" s="173">
        <f t="shared" si="16"/>
        <v>1.81</v>
      </c>
      <c r="N16" s="173">
        <f t="shared" si="16"/>
        <v>0</v>
      </c>
      <c r="O16" s="174" t="e">
        <f t="shared" si="1"/>
        <v>#REF!</v>
      </c>
      <c r="P16" s="175" t="e">
        <f>#REF!</f>
        <v>#REF!</v>
      </c>
      <c r="Q16" s="175" t="e">
        <f t="shared" si="2"/>
        <v>#REF!</v>
      </c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</row>
    <row r="17" spans="1:28" ht="13.2">
      <c r="A17" s="322"/>
      <c r="B17" s="107">
        <v>2800</v>
      </c>
      <c r="C17" s="173">
        <f t="shared" ref="C17:N17" si="17">C34+C51+C68+C85+C102+C119+C136+C153+C170</f>
        <v>0</v>
      </c>
      <c r="D17" s="173">
        <f t="shared" si="17"/>
        <v>0</v>
      </c>
      <c r="E17" s="173">
        <f t="shared" si="17"/>
        <v>0</v>
      </c>
      <c r="F17" s="173">
        <f t="shared" si="17"/>
        <v>0</v>
      </c>
      <c r="G17" s="173">
        <f t="shared" si="17"/>
        <v>0</v>
      </c>
      <c r="H17" s="173">
        <f t="shared" si="17"/>
        <v>0</v>
      </c>
      <c r="I17" s="173">
        <f t="shared" si="17"/>
        <v>0</v>
      </c>
      <c r="J17" s="173">
        <f t="shared" si="17"/>
        <v>0</v>
      </c>
      <c r="K17" s="173">
        <f t="shared" si="17"/>
        <v>0</v>
      </c>
      <c r="L17" s="173">
        <f t="shared" si="17"/>
        <v>0</v>
      </c>
      <c r="M17" s="173">
        <f t="shared" si="17"/>
        <v>0</v>
      </c>
      <c r="N17" s="173">
        <f t="shared" si="17"/>
        <v>0</v>
      </c>
      <c r="O17" s="174">
        <f t="shared" si="1"/>
        <v>0</v>
      </c>
      <c r="P17" s="172"/>
      <c r="Q17" s="176">
        <f t="shared" si="2"/>
        <v>0</v>
      </c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</row>
    <row r="18" spans="1:28" ht="27.75" customHeight="1">
      <c r="A18" s="339" t="s">
        <v>272</v>
      </c>
      <c r="B18" s="340"/>
      <c r="C18" s="177" t="e">
        <f t="shared" ref="C18:O18" si="18">SUM(C2:C17)</f>
        <v>#REF!</v>
      </c>
      <c r="D18" s="177" t="e">
        <f t="shared" si="18"/>
        <v>#REF!</v>
      </c>
      <c r="E18" s="177" t="e">
        <f t="shared" si="18"/>
        <v>#REF!</v>
      </c>
      <c r="F18" s="177" t="e">
        <f t="shared" si="18"/>
        <v>#REF!</v>
      </c>
      <c r="G18" s="177" t="e">
        <f t="shared" si="18"/>
        <v>#REF!</v>
      </c>
      <c r="H18" s="177" t="e">
        <f t="shared" si="18"/>
        <v>#REF!</v>
      </c>
      <c r="I18" s="177" t="e">
        <f t="shared" si="18"/>
        <v>#REF!</v>
      </c>
      <c r="J18" s="177" t="e">
        <f t="shared" si="18"/>
        <v>#REF!</v>
      </c>
      <c r="K18" s="177" t="e">
        <f t="shared" si="18"/>
        <v>#REF!</v>
      </c>
      <c r="L18" s="177" t="e">
        <f t="shared" si="18"/>
        <v>#REF!</v>
      </c>
      <c r="M18" s="177" t="e">
        <f t="shared" si="18"/>
        <v>#REF!</v>
      </c>
      <c r="N18" s="177" t="e">
        <f t="shared" si="18"/>
        <v>#REF!</v>
      </c>
      <c r="O18" s="174" t="e">
        <f t="shared" si="18"/>
        <v>#REF!</v>
      </c>
      <c r="P18" s="178" t="e">
        <f>#REF!</f>
        <v>#REF!</v>
      </c>
      <c r="Q18" s="178" t="e">
        <f t="shared" si="2"/>
        <v>#REF!</v>
      </c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</row>
    <row r="19" spans="1:28" ht="13.2">
      <c r="A19" s="341">
        <v>4611010</v>
      </c>
      <c r="B19" s="110">
        <v>2111</v>
      </c>
      <c r="C19" s="179">
        <f>'4611010'!F10</f>
        <v>23835.402999999998</v>
      </c>
      <c r="D19" s="179">
        <f>'4611010'!G10</f>
        <v>27135.402999999998</v>
      </c>
      <c r="E19" s="179">
        <f>'4611010'!H10</f>
        <v>23835.402999999998</v>
      </c>
      <c r="F19" s="179">
        <f>'4611010'!I10</f>
        <v>26237.505000000001</v>
      </c>
      <c r="G19" s="179">
        <f>'4611010'!J10</f>
        <v>26237.505000000001</v>
      </c>
      <c r="H19" s="179">
        <f>'4611010'!K10</f>
        <v>33295.578000000001</v>
      </c>
      <c r="I19" s="179">
        <f>'4611010'!L10</f>
        <v>21037.368000000002</v>
      </c>
      <c r="J19" s="179">
        <f>'4611010'!M10</f>
        <v>16115.853000000001</v>
      </c>
      <c r="K19" s="179">
        <f>'4611010'!N10</f>
        <v>25159.02</v>
      </c>
      <c r="L19" s="179">
        <f>'4611010'!O10</f>
        <v>20237.505000000001</v>
      </c>
      <c r="M19" s="179">
        <f>'4611010'!P10</f>
        <v>20237.505000000001</v>
      </c>
      <c r="N19" s="179">
        <f>'4611010'!Q10</f>
        <v>20237.507000000001</v>
      </c>
      <c r="O19" s="174">
        <f t="shared" ref="O19:O34" si="19">SUM(C19:N19)</f>
        <v>283601.55499999999</v>
      </c>
      <c r="P19" s="175" t="e">
        <f>#REF!</f>
        <v>#REF!</v>
      </c>
      <c r="Q19" s="175" t="e">
        <f t="shared" si="2"/>
        <v>#REF!</v>
      </c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</row>
    <row r="20" spans="1:28" ht="13.2">
      <c r="A20" s="342"/>
      <c r="B20" s="110">
        <v>2120</v>
      </c>
      <c r="C20" s="179">
        <f>'4611010'!F11</f>
        <v>5243.7886599999993</v>
      </c>
      <c r="D20" s="179">
        <f>'4611010'!G11</f>
        <v>5969.7886599999993</v>
      </c>
      <c r="E20" s="179">
        <f>'4611010'!H11</f>
        <v>5243.7886599999993</v>
      </c>
      <c r="F20" s="179">
        <f>'4611010'!I11</f>
        <v>5772.2511000000004</v>
      </c>
      <c r="G20" s="179">
        <f>'4611010'!J11</f>
        <v>5772.2511000000004</v>
      </c>
      <c r="H20" s="179">
        <f>'4611010'!K11</f>
        <v>7325.0271600000005</v>
      </c>
      <c r="I20" s="179">
        <f>'4611010'!L11</f>
        <v>4628.2209600000006</v>
      </c>
      <c r="J20" s="179">
        <f>'4611010'!M11</f>
        <v>3545.4876600000002</v>
      </c>
      <c r="K20" s="179">
        <f>'4611010'!N11</f>
        <v>5534.9844000000003</v>
      </c>
      <c r="L20" s="179">
        <f>'4611010'!O11</f>
        <v>4452.2511000000004</v>
      </c>
      <c r="M20" s="179">
        <f>'4611010'!P11</f>
        <v>4452.2511000000004</v>
      </c>
      <c r="N20" s="179">
        <f>'4611010'!Q11</f>
        <v>4452.2515400000002</v>
      </c>
      <c r="O20" s="174">
        <f t="shared" si="19"/>
        <v>62392.342100000002</v>
      </c>
      <c r="P20" s="175" t="e">
        <f>#REF!</f>
        <v>#REF!</v>
      </c>
      <c r="Q20" s="175" t="e">
        <f t="shared" si="2"/>
        <v>#REF!</v>
      </c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</row>
    <row r="21" spans="1:28" ht="13.2">
      <c r="A21" s="342"/>
      <c r="B21" s="110">
        <v>2210</v>
      </c>
      <c r="C21" s="179">
        <f>'4611010'!F63</f>
        <v>0</v>
      </c>
      <c r="D21" s="179">
        <f>'4611010'!G63</f>
        <v>0</v>
      </c>
      <c r="E21" s="179" t="e">
        <f>'4611010'!H63</f>
        <v>#REF!</v>
      </c>
      <c r="F21" s="179" t="e">
        <f>'4611010'!I63</f>
        <v>#REF!</v>
      </c>
      <c r="G21" s="179" t="e">
        <f>'4611010'!J63</f>
        <v>#REF!</v>
      </c>
      <c r="H21" s="179">
        <f>'4611010'!K63</f>
        <v>0</v>
      </c>
      <c r="I21" s="179" t="e">
        <f>'4611010'!L63</f>
        <v>#REF!</v>
      </c>
      <c r="J21" s="179" t="e">
        <f>'4611010'!M63</f>
        <v>#REF!</v>
      </c>
      <c r="K21" s="179" t="e">
        <f>'4611010'!N63</f>
        <v>#REF!</v>
      </c>
      <c r="L21" s="179">
        <f>'4611010'!O63</f>
        <v>0</v>
      </c>
      <c r="M21" s="179">
        <f>'4611010'!P63</f>
        <v>0</v>
      </c>
      <c r="N21" s="179">
        <f>'4611010'!Q63</f>
        <v>0</v>
      </c>
      <c r="O21" s="174" t="e">
        <f t="shared" si="19"/>
        <v>#REF!</v>
      </c>
      <c r="P21" s="175" t="e">
        <f>#REF!</f>
        <v>#REF!</v>
      </c>
      <c r="Q21" s="175" t="e">
        <f t="shared" si="2"/>
        <v>#REF!</v>
      </c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</row>
    <row r="22" spans="1:28" ht="13.2">
      <c r="A22" s="342"/>
      <c r="B22" s="110">
        <v>2220</v>
      </c>
      <c r="C22" s="179">
        <f>'4611010'!F65</f>
        <v>0</v>
      </c>
      <c r="D22" s="179">
        <f>'4611010'!G65</f>
        <v>0</v>
      </c>
      <c r="E22" s="179">
        <f>'4611010'!H65</f>
        <v>0</v>
      </c>
      <c r="F22" s="179">
        <f>'4611010'!I65</f>
        <v>0</v>
      </c>
      <c r="G22" s="179">
        <f>'4611010'!J65</f>
        <v>0</v>
      </c>
      <c r="H22" s="179">
        <f>'4611010'!K65</f>
        <v>0</v>
      </c>
      <c r="I22" s="179" t="e">
        <f>'4611010'!L65</f>
        <v>#REF!</v>
      </c>
      <c r="J22" s="179">
        <f>'4611010'!M65</f>
        <v>0</v>
      </c>
      <c r="K22" s="179">
        <f>'4611010'!N65</f>
        <v>0</v>
      </c>
      <c r="L22" s="179">
        <f>'4611010'!O65</f>
        <v>0</v>
      </c>
      <c r="M22" s="179">
        <f>'4611010'!P65</f>
        <v>0</v>
      </c>
      <c r="N22" s="179">
        <f>'4611010'!Q65</f>
        <v>0</v>
      </c>
      <c r="O22" s="174" t="e">
        <f t="shared" si="19"/>
        <v>#REF!</v>
      </c>
      <c r="P22" s="175" t="e">
        <f>#REF!</f>
        <v>#REF!</v>
      </c>
      <c r="Q22" s="175" t="e">
        <f t="shared" si="2"/>
        <v>#REF!</v>
      </c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</row>
    <row r="23" spans="1:28" ht="13.2">
      <c r="A23" s="342"/>
      <c r="B23" s="110">
        <v>2230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4">
        <f t="shared" si="19"/>
        <v>0</v>
      </c>
      <c r="P23" s="172"/>
      <c r="Q23" s="176">
        <f t="shared" si="2"/>
        <v>0</v>
      </c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</row>
    <row r="24" spans="1:28" ht="13.2">
      <c r="A24" s="342"/>
      <c r="B24" s="110">
        <v>2240</v>
      </c>
      <c r="C24" s="179" t="e">
        <f>'4611010'!F157</f>
        <v>#REF!</v>
      </c>
      <c r="D24" s="179" t="e">
        <f>'4611010'!G157</f>
        <v>#REF!</v>
      </c>
      <c r="E24" s="179" t="e">
        <f>'4611010'!H157</f>
        <v>#REF!</v>
      </c>
      <c r="F24" s="179" t="e">
        <f>'4611010'!I157</f>
        <v>#REF!</v>
      </c>
      <c r="G24" s="179" t="e">
        <f>'4611010'!J157</f>
        <v>#REF!</v>
      </c>
      <c r="H24" s="179">
        <f>'4611010'!K157</f>
        <v>800</v>
      </c>
      <c r="I24" s="179" t="e">
        <f>'4611010'!L157</f>
        <v>#REF!</v>
      </c>
      <c r="J24" s="179" t="e">
        <f>'4611010'!M157</f>
        <v>#REF!</v>
      </c>
      <c r="K24" s="179" t="e">
        <f>'4611010'!N157</f>
        <v>#REF!</v>
      </c>
      <c r="L24" s="179" t="e">
        <f>'4611010'!O157</f>
        <v>#REF!</v>
      </c>
      <c r="M24" s="179" t="e">
        <f>'4611010'!P157</f>
        <v>#REF!</v>
      </c>
      <c r="N24" s="179" t="e">
        <f>'4611010'!Q157</f>
        <v>#REF!</v>
      </c>
      <c r="O24" s="174" t="e">
        <f t="shared" si="19"/>
        <v>#REF!</v>
      </c>
      <c r="P24" s="175" t="e">
        <f>#REF!</f>
        <v>#REF!</v>
      </c>
      <c r="Q24" s="175" t="e">
        <f t="shared" si="2"/>
        <v>#REF!</v>
      </c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</row>
    <row r="25" spans="1:28" ht="13.2">
      <c r="A25" s="342"/>
      <c r="B25" s="110">
        <v>2250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4">
        <f t="shared" si="19"/>
        <v>0</v>
      </c>
      <c r="P25" s="172"/>
      <c r="Q25" s="176">
        <f t="shared" si="2"/>
        <v>0</v>
      </c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</row>
    <row r="26" spans="1:28" ht="13.2">
      <c r="A26" s="342"/>
      <c r="B26" s="110">
        <v>2271</v>
      </c>
      <c r="C26" s="179">
        <f>'4611010'!F164</f>
        <v>7039</v>
      </c>
      <c r="D26" s="179">
        <f>'4611010'!G164</f>
        <v>6664</v>
      </c>
      <c r="E26" s="179">
        <f>'4611010'!H164</f>
        <v>5984</v>
      </c>
      <c r="F26" s="179">
        <f>'4611010'!I164</f>
        <v>3914</v>
      </c>
      <c r="G26" s="179">
        <f>'4611010'!J164</f>
        <v>1473</v>
      </c>
      <c r="H26" s="179">
        <f>'4611010'!K164</f>
        <v>441</v>
      </c>
      <c r="I26" s="179">
        <f>'4611010'!L164</f>
        <v>374</v>
      </c>
      <c r="J26" s="179">
        <f>'4611010'!M164</f>
        <v>349</v>
      </c>
      <c r="K26" s="179">
        <f>'4611010'!N164</f>
        <v>1485</v>
      </c>
      <c r="L26" s="179">
        <f>'4611010'!O164</f>
        <v>4488</v>
      </c>
      <c r="M26" s="179">
        <f>'4611010'!P164</f>
        <v>6180</v>
      </c>
      <c r="N26" s="179">
        <f>'4611010'!Q164</f>
        <v>2609</v>
      </c>
      <c r="O26" s="174">
        <f t="shared" si="19"/>
        <v>41000</v>
      </c>
      <c r="P26" s="175" t="e">
        <f>#REF!</f>
        <v>#REF!</v>
      </c>
      <c r="Q26" s="175" t="e">
        <f t="shared" si="2"/>
        <v>#REF!</v>
      </c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</row>
    <row r="27" spans="1:28" ht="13.2">
      <c r="A27" s="342"/>
      <c r="B27" s="110">
        <v>2272</v>
      </c>
      <c r="C27" s="179">
        <f>'4611010'!F165</f>
        <v>341.7</v>
      </c>
      <c r="D27" s="179">
        <f>'4611010'!G165</f>
        <v>314</v>
      </c>
      <c r="E27" s="179">
        <f>'4611010'!H165</f>
        <v>289.5</v>
      </c>
      <c r="F27" s="179">
        <f>'4611010'!I165</f>
        <v>255</v>
      </c>
      <c r="G27" s="179">
        <f>'4611010'!J165</f>
        <v>230</v>
      </c>
      <c r="H27" s="179">
        <f>'4611010'!K165</f>
        <v>184</v>
      </c>
      <c r="I27" s="179">
        <f>'4611010'!L165</f>
        <v>173.5</v>
      </c>
      <c r="J27" s="179">
        <f>'4611010'!M165</f>
        <v>195.5</v>
      </c>
      <c r="K27" s="179">
        <f>'4611010'!N165</f>
        <v>263</v>
      </c>
      <c r="L27" s="179">
        <f>'4611010'!O165</f>
        <v>284.5</v>
      </c>
      <c r="M27" s="179">
        <f>'4611010'!P165</f>
        <v>300</v>
      </c>
      <c r="N27" s="179">
        <f>'4611010'!Q165</f>
        <v>145.30000000000001</v>
      </c>
      <c r="O27" s="174">
        <f t="shared" si="19"/>
        <v>2976</v>
      </c>
      <c r="P27" s="175" t="e">
        <f>#REF!</f>
        <v>#REF!</v>
      </c>
      <c r="Q27" s="175" t="e">
        <f t="shared" si="2"/>
        <v>#REF!</v>
      </c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</row>
    <row r="28" spans="1:28" ht="13.2">
      <c r="A28" s="342"/>
      <c r="B28" s="110">
        <v>2273</v>
      </c>
      <c r="C28" s="179">
        <f>'4611010'!F166</f>
        <v>1590.5</v>
      </c>
      <c r="D28" s="179">
        <f>'4611010'!G166</f>
        <v>1496.5</v>
      </c>
      <c r="E28" s="179">
        <f>'4611010'!H166</f>
        <v>1391.5</v>
      </c>
      <c r="F28" s="179">
        <f>'4611010'!I166</f>
        <v>1241.5</v>
      </c>
      <c r="G28" s="179">
        <f>'4611010'!J166</f>
        <v>1086.5</v>
      </c>
      <c r="H28" s="179">
        <f>'4611010'!K166</f>
        <v>946.5</v>
      </c>
      <c r="I28" s="179">
        <f>'4611010'!L166</f>
        <v>850</v>
      </c>
      <c r="J28" s="179">
        <f>'4611010'!M166</f>
        <v>875</v>
      </c>
      <c r="K28" s="179">
        <f>'4611010'!N166</f>
        <v>1187.5</v>
      </c>
      <c r="L28" s="179">
        <f>'4611010'!O166</f>
        <v>1381.5</v>
      </c>
      <c r="M28" s="179">
        <f>'4611010'!P166</f>
        <v>1416.5</v>
      </c>
      <c r="N28" s="179">
        <f>'4611010'!Q166</f>
        <v>749.3</v>
      </c>
      <c r="O28" s="174">
        <f t="shared" si="19"/>
        <v>14212.8</v>
      </c>
      <c r="P28" s="175" t="e">
        <f>#REF!</f>
        <v>#REF!</v>
      </c>
      <c r="Q28" s="175" t="e">
        <f t="shared" si="2"/>
        <v>#REF!</v>
      </c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</row>
    <row r="29" spans="1:28" ht="13.2">
      <c r="A29" s="342"/>
      <c r="B29" s="110">
        <v>2274</v>
      </c>
      <c r="C29" s="179">
        <f>'4611010'!F167</f>
        <v>16.100000000000001</v>
      </c>
      <c r="D29" s="179">
        <f>'4611010'!G167</f>
        <v>16.600000000000001</v>
      </c>
      <c r="E29" s="179">
        <f>'4611010'!H167</f>
        <v>14</v>
      </c>
      <c r="F29" s="179">
        <f>'4611010'!I167</f>
        <v>12.6</v>
      </c>
      <c r="G29" s="179">
        <f>'4611010'!J167</f>
        <v>11</v>
      </c>
      <c r="H29" s="179">
        <f>'4611010'!K167</f>
        <v>10.6</v>
      </c>
      <c r="I29" s="179">
        <f>'4611010'!L167</f>
        <v>9.9</v>
      </c>
      <c r="J29" s="179">
        <f>'4611010'!M167</f>
        <v>10</v>
      </c>
      <c r="K29" s="179">
        <f>'4611010'!N167</f>
        <v>14.1</v>
      </c>
      <c r="L29" s="179">
        <f>'4611010'!O167</f>
        <v>15.1</v>
      </c>
      <c r="M29" s="179">
        <f>'4611010'!P167</f>
        <v>15.1</v>
      </c>
      <c r="N29" s="179">
        <f>'4611010'!Q167</f>
        <v>13.1</v>
      </c>
      <c r="O29" s="174">
        <f t="shared" si="19"/>
        <v>158.19999999999999</v>
      </c>
      <c r="P29" s="175" t="e">
        <f>#REF!</f>
        <v>#REF!</v>
      </c>
      <c r="Q29" s="175" t="e">
        <f t="shared" si="2"/>
        <v>#REF!</v>
      </c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</row>
    <row r="30" spans="1:28" ht="13.2">
      <c r="A30" s="342"/>
      <c r="B30" s="110">
        <v>2275</v>
      </c>
      <c r="C30" s="179">
        <f>'4611010'!F168</f>
        <v>70.489999999999995</v>
      </c>
      <c r="D30" s="179">
        <f>'4611010'!G168</f>
        <v>55.28</v>
      </c>
      <c r="E30" s="179">
        <f>'4611010'!H168</f>
        <v>54.92</v>
      </c>
      <c r="F30" s="179">
        <f>'4611010'!I168</f>
        <v>50.54</v>
      </c>
      <c r="G30" s="179">
        <f>'4611010'!J168</f>
        <v>48.52</v>
      </c>
      <c r="H30" s="179">
        <f>'4611010'!K168</f>
        <v>47.79</v>
      </c>
      <c r="I30" s="179">
        <f>'4611010'!L168</f>
        <v>47.63</v>
      </c>
      <c r="J30" s="179">
        <f>'4611010'!M168</f>
        <v>45.66</v>
      </c>
      <c r="K30" s="179">
        <f>'4611010'!N168</f>
        <v>51.65</v>
      </c>
      <c r="L30" s="179">
        <f>'4611010'!O168</f>
        <v>52.17</v>
      </c>
      <c r="M30" s="179">
        <f>'4611010'!P168</f>
        <v>52.27</v>
      </c>
      <c r="N30" s="179">
        <f>'4611010'!Q168</f>
        <v>38.947000000000003</v>
      </c>
      <c r="O30" s="174">
        <f t="shared" si="19"/>
        <v>615.86699999999996</v>
      </c>
      <c r="P30" s="175" t="e">
        <f>#REF!</f>
        <v>#REF!</v>
      </c>
      <c r="Q30" s="175" t="e">
        <f t="shared" si="2"/>
        <v>#REF!</v>
      </c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</row>
    <row r="31" spans="1:28" ht="13.2">
      <c r="A31" s="342"/>
      <c r="B31" s="110">
        <v>2276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4">
        <f t="shared" si="19"/>
        <v>0</v>
      </c>
      <c r="P31" s="172"/>
      <c r="Q31" s="176">
        <f t="shared" si="2"/>
        <v>0</v>
      </c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</row>
    <row r="32" spans="1:28" ht="13.2">
      <c r="A32" s="342"/>
      <c r="B32" s="110">
        <v>2282</v>
      </c>
      <c r="C32" s="179">
        <f>'4611010'!F181</f>
        <v>0</v>
      </c>
      <c r="D32" s="179">
        <f>'4611010'!G181</f>
        <v>0</v>
      </c>
      <c r="E32" s="179">
        <f>'4611010'!H181</f>
        <v>0</v>
      </c>
      <c r="F32" s="179">
        <f>'4611010'!I181</f>
        <v>0</v>
      </c>
      <c r="G32" s="179" t="e">
        <f>'4611010'!J181</f>
        <v>#REF!</v>
      </c>
      <c r="H32" s="179">
        <f>'4611010'!K181</f>
        <v>0</v>
      </c>
      <c r="I32" s="179" t="e">
        <f>'4611010'!L181</f>
        <v>#REF!</v>
      </c>
      <c r="J32" s="179" t="e">
        <f>'4611010'!M181</f>
        <v>#REF!</v>
      </c>
      <c r="K32" s="179">
        <f>'4611010'!N181</f>
        <v>0</v>
      </c>
      <c r="L32" s="179">
        <f>'4611010'!O181</f>
        <v>0</v>
      </c>
      <c r="M32" s="179">
        <f>'4611010'!P181</f>
        <v>0</v>
      </c>
      <c r="N32" s="179">
        <f>'4611010'!Q181</f>
        <v>0</v>
      </c>
      <c r="O32" s="174" t="e">
        <f t="shared" si="19"/>
        <v>#REF!</v>
      </c>
      <c r="P32" s="175" t="e">
        <f>#REF!</f>
        <v>#REF!</v>
      </c>
      <c r="Q32" s="175" t="e">
        <f t="shared" si="2"/>
        <v>#REF!</v>
      </c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</row>
    <row r="33" spans="1:28" ht="13.2">
      <c r="A33" s="342"/>
      <c r="B33" s="110">
        <v>2730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4">
        <f t="shared" si="19"/>
        <v>0</v>
      </c>
      <c r="P33" s="172"/>
      <c r="Q33" s="176">
        <f t="shared" si="2"/>
        <v>0</v>
      </c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</row>
    <row r="34" spans="1:28" ht="13.2">
      <c r="A34" s="322"/>
      <c r="B34" s="110">
        <v>2800</v>
      </c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4">
        <f t="shared" si="19"/>
        <v>0</v>
      </c>
      <c r="P34" s="172"/>
      <c r="Q34" s="176">
        <f t="shared" si="2"/>
        <v>0</v>
      </c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</row>
    <row r="35" spans="1:28" ht="24" customHeight="1">
      <c r="A35" s="339" t="s">
        <v>273</v>
      </c>
      <c r="B35" s="340"/>
      <c r="C35" s="177" t="e">
        <f t="shared" ref="C35:O35" si="20">SUM(C19:C34)</f>
        <v>#REF!</v>
      </c>
      <c r="D35" s="177" t="e">
        <f t="shared" si="20"/>
        <v>#REF!</v>
      </c>
      <c r="E35" s="177" t="e">
        <f t="shared" si="20"/>
        <v>#REF!</v>
      </c>
      <c r="F35" s="177" t="e">
        <f t="shared" si="20"/>
        <v>#REF!</v>
      </c>
      <c r="G35" s="177" t="e">
        <f t="shared" si="20"/>
        <v>#REF!</v>
      </c>
      <c r="H35" s="177">
        <f t="shared" si="20"/>
        <v>43050.495159999999</v>
      </c>
      <c r="I35" s="177" t="e">
        <f t="shared" si="20"/>
        <v>#REF!</v>
      </c>
      <c r="J35" s="177" t="e">
        <f t="shared" si="20"/>
        <v>#REF!</v>
      </c>
      <c r="K35" s="177" t="e">
        <f t="shared" si="20"/>
        <v>#REF!</v>
      </c>
      <c r="L35" s="177" t="e">
        <f t="shared" si="20"/>
        <v>#REF!</v>
      </c>
      <c r="M35" s="177" t="e">
        <f t="shared" si="20"/>
        <v>#REF!</v>
      </c>
      <c r="N35" s="177" t="e">
        <f t="shared" si="20"/>
        <v>#REF!</v>
      </c>
      <c r="O35" s="174" t="e">
        <f t="shared" si="20"/>
        <v>#REF!</v>
      </c>
      <c r="P35" s="178" t="e">
        <f>#REF!</f>
        <v>#REF!</v>
      </c>
      <c r="Q35" s="178" t="e">
        <f t="shared" si="2"/>
        <v>#REF!</v>
      </c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</row>
    <row r="36" spans="1:28" ht="13.2">
      <c r="A36" s="341">
        <v>4611021</v>
      </c>
      <c r="B36" s="110">
        <v>2111</v>
      </c>
      <c r="C36" s="179">
        <f>'4611021'!F9</f>
        <v>17391.835999999999</v>
      </c>
      <c r="D36" s="179">
        <f>'4611021'!G9</f>
        <v>23891.835999999999</v>
      </c>
      <c r="E36" s="179">
        <f>'4611021'!H9</f>
        <v>17391.835999999999</v>
      </c>
      <c r="F36" s="179">
        <f>'4611021'!I9</f>
        <v>19583.207335999996</v>
      </c>
      <c r="G36" s="179">
        <f>'4611021'!J9</f>
        <v>19583.207335999996</v>
      </c>
      <c r="H36" s="179">
        <f>'4611021'!K9</f>
        <v>34446.904335999992</v>
      </c>
      <c r="I36" s="179">
        <f>'4611021'!L9</f>
        <v>10213.323</v>
      </c>
      <c r="J36" s="179">
        <f>'4611021'!M9</f>
        <v>13213.323</v>
      </c>
      <c r="K36" s="179">
        <f>'4611021'!N9</f>
        <v>22583.207335999996</v>
      </c>
      <c r="L36" s="179">
        <f>'4611021'!O9</f>
        <v>15583.207335999996</v>
      </c>
      <c r="M36" s="179">
        <f>'4611021'!P9</f>
        <v>15583.207335999996</v>
      </c>
      <c r="N36" s="179">
        <f>'4611021'!Q9</f>
        <v>15583.207335999996</v>
      </c>
      <c r="O36" s="174">
        <f t="shared" ref="O36:O51" si="21">SUM(C36:N36)</f>
        <v>225048.30235199997</v>
      </c>
      <c r="P36" s="175" t="e">
        <f>#REF!</f>
        <v>#REF!</v>
      </c>
      <c r="Q36" s="175" t="e">
        <f t="shared" si="2"/>
        <v>#REF!</v>
      </c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</row>
    <row r="37" spans="1:28" ht="13.2">
      <c r="A37" s="342"/>
      <c r="B37" s="110">
        <v>2120</v>
      </c>
      <c r="C37" s="179">
        <f>'4611021'!F10</f>
        <v>3826.66192</v>
      </c>
      <c r="D37" s="179">
        <f>'4611021'!G10</f>
        <v>5256.2039199999999</v>
      </c>
      <c r="E37" s="179">
        <f>'4611021'!H10</f>
        <v>3826.2039199999999</v>
      </c>
      <c r="F37" s="179">
        <f>'4611021'!I10</f>
        <v>4308.3056139199989</v>
      </c>
      <c r="G37" s="179">
        <f>'4611021'!J10</f>
        <v>4308.3056139199989</v>
      </c>
      <c r="H37" s="179">
        <f>'4611021'!K10</f>
        <v>7578.3189539199984</v>
      </c>
      <c r="I37" s="179">
        <f>'4611021'!L10</f>
        <v>2246.9310599999999</v>
      </c>
      <c r="J37" s="179">
        <f>'4611021'!M10</f>
        <v>2906.9310599999999</v>
      </c>
      <c r="K37" s="179">
        <f>'4611021'!N10</f>
        <v>4968.3056139199989</v>
      </c>
      <c r="L37" s="179">
        <f>'4611021'!O10</f>
        <v>3428.3056139199989</v>
      </c>
      <c r="M37" s="179">
        <f>'4611021'!P10</f>
        <v>3428.3056139199989</v>
      </c>
      <c r="N37" s="179">
        <f>'4611021'!Q10</f>
        <v>3428.3056139199989</v>
      </c>
      <c r="O37" s="174">
        <f t="shared" si="21"/>
        <v>49511.084517439987</v>
      </c>
      <c r="P37" s="175" t="e">
        <f>#REF!</f>
        <v>#REF!</v>
      </c>
      <c r="Q37" s="175" t="e">
        <f t="shared" si="2"/>
        <v>#REF!</v>
      </c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</row>
    <row r="38" spans="1:28" ht="13.2">
      <c r="A38" s="342"/>
      <c r="B38" s="110">
        <v>2210</v>
      </c>
      <c r="C38" s="179">
        <f>'4611021'!F62</f>
        <v>0</v>
      </c>
      <c r="D38" s="179">
        <f>'4611021'!G62</f>
        <v>120</v>
      </c>
      <c r="E38" s="179" t="e">
        <f>'4611021'!H62</f>
        <v>#REF!</v>
      </c>
      <c r="F38" s="179" t="e">
        <f>'4611021'!I62</f>
        <v>#REF!</v>
      </c>
      <c r="G38" s="179" t="e">
        <f>'4611021'!J62</f>
        <v>#REF!</v>
      </c>
      <c r="H38" s="179" t="e">
        <f>'4611021'!K62</f>
        <v>#REF!</v>
      </c>
      <c r="I38" s="179" t="e">
        <f>'4611021'!L62</f>
        <v>#REF!</v>
      </c>
      <c r="J38" s="179" t="e">
        <f>'4611021'!M62</f>
        <v>#REF!</v>
      </c>
      <c r="K38" s="179">
        <f>'4611021'!N62</f>
        <v>872.35400000000004</v>
      </c>
      <c r="L38" s="179">
        <f>'4611021'!O62</f>
        <v>17.68</v>
      </c>
      <c r="M38" s="179">
        <f>'4611021'!P62</f>
        <v>0</v>
      </c>
      <c r="N38" s="179">
        <f>'4611021'!Q62</f>
        <v>0</v>
      </c>
      <c r="O38" s="174" t="e">
        <f t="shared" si="21"/>
        <v>#REF!</v>
      </c>
      <c r="P38" s="175" t="e">
        <f>#REF!</f>
        <v>#REF!</v>
      </c>
      <c r="Q38" s="175" t="e">
        <f t="shared" si="2"/>
        <v>#REF!</v>
      </c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</row>
    <row r="39" spans="1:28" ht="13.2">
      <c r="A39" s="342"/>
      <c r="B39" s="110">
        <v>2220</v>
      </c>
      <c r="C39" s="179">
        <f>'4611021'!F65</f>
        <v>0</v>
      </c>
      <c r="D39" s="179">
        <f>'4611021'!G65</f>
        <v>0</v>
      </c>
      <c r="E39" s="179">
        <f>'4611021'!H65</f>
        <v>0</v>
      </c>
      <c r="F39" s="179">
        <f>'4611021'!I65</f>
        <v>0</v>
      </c>
      <c r="G39" s="179" t="e">
        <f>'4611021'!J65</f>
        <v>#REF!</v>
      </c>
      <c r="H39" s="179">
        <f>'4611021'!K65</f>
        <v>0</v>
      </c>
      <c r="I39" s="179">
        <f>'4611021'!L65</f>
        <v>0</v>
      </c>
      <c r="J39" s="179">
        <f>'4611021'!M65</f>
        <v>0</v>
      </c>
      <c r="K39" s="179">
        <f>'4611021'!N65</f>
        <v>0</v>
      </c>
      <c r="L39" s="179">
        <f>'4611021'!O65</f>
        <v>0</v>
      </c>
      <c r="M39" s="179">
        <f>'4611021'!P65</f>
        <v>0</v>
      </c>
      <c r="N39" s="179">
        <f>'4611021'!Q65</f>
        <v>0</v>
      </c>
      <c r="O39" s="174" t="e">
        <f t="shared" si="21"/>
        <v>#REF!</v>
      </c>
      <c r="P39" s="175" t="e">
        <f>#REF!</f>
        <v>#REF!</v>
      </c>
      <c r="Q39" s="175" t="e">
        <f t="shared" si="2"/>
        <v>#REF!</v>
      </c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</row>
    <row r="40" spans="1:28" ht="13.2">
      <c r="A40" s="342"/>
      <c r="B40" s="110">
        <v>2230</v>
      </c>
      <c r="C40" s="179" t="e">
        <f>'4611021'!F68</f>
        <v>#REF!</v>
      </c>
      <c r="D40" s="179" t="e">
        <f>'4611021'!G68</f>
        <v>#REF!</v>
      </c>
      <c r="E40" s="179" t="e">
        <f>'4611021'!H68</f>
        <v>#REF!</v>
      </c>
      <c r="F40" s="179" t="e">
        <f>'4611021'!I68</f>
        <v>#REF!</v>
      </c>
      <c r="G40" s="179" t="e">
        <f>'4611021'!J68</f>
        <v>#REF!</v>
      </c>
      <c r="H40" s="179" t="e">
        <f>'4611021'!K68</f>
        <v>#REF!</v>
      </c>
      <c r="I40" s="179">
        <f>'4611021'!L68</f>
        <v>0</v>
      </c>
      <c r="J40" s="179">
        <f>'4611021'!M68</f>
        <v>0</v>
      </c>
      <c r="K40" s="179" t="e">
        <f>'4611021'!N68</f>
        <v>#REF!</v>
      </c>
      <c r="L40" s="179" t="e">
        <f>'4611021'!O68</f>
        <v>#REF!</v>
      </c>
      <c r="M40" s="179" t="e">
        <f>'4611021'!P68</f>
        <v>#REF!</v>
      </c>
      <c r="N40" s="179" t="e">
        <f>'4611021'!Q68</f>
        <v>#REF!</v>
      </c>
      <c r="O40" s="174" t="e">
        <f t="shared" si="21"/>
        <v>#REF!</v>
      </c>
      <c r="P40" s="175" t="e">
        <f>#REF!</f>
        <v>#REF!</v>
      </c>
      <c r="Q40" s="175" t="e">
        <f t="shared" si="2"/>
        <v>#REF!</v>
      </c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</row>
    <row r="41" spans="1:28" ht="13.2">
      <c r="A41" s="342"/>
      <c r="B41" s="110">
        <v>2240</v>
      </c>
      <c r="C41" s="179" t="e">
        <f>'4611021'!F156</f>
        <v>#REF!</v>
      </c>
      <c r="D41" s="179" t="e">
        <f>'4611021'!G156</f>
        <v>#REF!</v>
      </c>
      <c r="E41" s="179" t="e">
        <f>'4611021'!H156</f>
        <v>#REF!</v>
      </c>
      <c r="F41" s="179" t="e">
        <f>'4611021'!I156</f>
        <v>#REF!</v>
      </c>
      <c r="G41" s="179" t="e">
        <f>'4611021'!J156</f>
        <v>#REF!</v>
      </c>
      <c r="H41" s="179" t="e">
        <f>'4611021'!K156</f>
        <v>#REF!</v>
      </c>
      <c r="I41" s="179" t="e">
        <f>'4611021'!L156</f>
        <v>#REF!</v>
      </c>
      <c r="J41" s="179" t="e">
        <f>'4611021'!M156</f>
        <v>#REF!</v>
      </c>
      <c r="K41" s="179" t="e">
        <f>'4611021'!N156</f>
        <v>#REF!</v>
      </c>
      <c r="L41" s="179" t="e">
        <f>'4611021'!O156</f>
        <v>#REF!</v>
      </c>
      <c r="M41" s="179" t="e">
        <f>'4611021'!P156</f>
        <v>#REF!</v>
      </c>
      <c r="N41" s="179" t="e">
        <f>'4611021'!Q156</f>
        <v>#REF!</v>
      </c>
      <c r="O41" s="174" t="e">
        <f t="shared" si="21"/>
        <v>#REF!</v>
      </c>
      <c r="P41" s="175" t="e">
        <f>#REF!</f>
        <v>#REF!</v>
      </c>
      <c r="Q41" s="175" t="e">
        <f t="shared" si="2"/>
        <v>#REF!</v>
      </c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</row>
    <row r="42" spans="1:28" ht="13.2">
      <c r="A42" s="342"/>
      <c r="B42" s="110">
        <v>2250</v>
      </c>
      <c r="C42" s="179">
        <f>'4611021'!F161</f>
        <v>0</v>
      </c>
      <c r="D42" s="179">
        <f>'4611021'!G161</f>
        <v>0</v>
      </c>
      <c r="E42" s="179">
        <f>'4611021'!H161</f>
        <v>0</v>
      </c>
      <c r="F42" s="179">
        <f>'4611021'!I161</f>
        <v>0</v>
      </c>
      <c r="G42" s="179">
        <f>'4611021'!J161</f>
        <v>0</v>
      </c>
      <c r="H42" s="179">
        <f>'4611021'!K161</f>
        <v>0</v>
      </c>
      <c r="I42" s="179" t="e">
        <f>'4611021'!L161</f>
        <v>#REF!</v>
      </c>
      <c r="J42" s="179">
        <f>'4611021'!M161</f>
        <v>0</v>
      </c>
      <c r="K42" s="179">
        <f>'4611021'!N161</f>
        <v>0</v>
      </c>
      <c r="L42" s="179">
        <f>'4611021'!O161</f>
        <v>0</v>
      </c>
      <c r="M42" s="179">
        <f>'4611021'!P161</f>
        <v>0</v>
      </c>
      <c r="N42" s="179">
        <f>'4611021'!Q161</f>
        <v>0</v>
      </c>
      <c r="O42" s="174" t="e">
        <f t="shared" si="21"/>
        <v>#REF!</v>
      </c>
      <c r="P42" s="175" t="e">
        <f>#REF!</f>
        <v>#REF!</v>
      </c>
      <c r="Q42" s="175" t="e">
        <f t="shared" si="2"/>
        <v>#REF!</v>
      </c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</row>
    <row r="43" spans="1:28" ht="13.2">
      <c r="A43" s="342"/>
      <c r="B43" s="110">
        <v>2271</v>
      </c>
      <c r="C43" s="179">
        <f>'4611021'!F163</f>
        <v>12500</v>
      </c>
      <c r="D43" s="179">
        <f>'4611021'!G163</f>
        <v>12500</v>
      </c>
      <c r="E43" s="179">
        <f>'4611021'!H163</f>
        <v>9500</v>
      </c>
      <c r="F43" s="179">
        <f>'4611021'!I163</f>
        <v>7500</v>
      </c>
      <c r="G43" s="179">
        <f>'4611021'!J163</f>
        <v>1300</v>
      </c>
      <c r="H43" s="179">
        <f>'4611021'!K163</f>
        <v>480</v>
      </c>
      <c r="I43" s="179">
        <f>'4611021'!L163</f>
        <v>235</v>
      </c>
      <c r="J43" s="179">
        <f>'4611021'!M163</f>
        <v>235</v>
      </c>
      <c r="K43" s="179">
        <f>'4611021'!N163</f>
        <v>250</v>
      </c>
      <c r="L43" s="179">
        <f>'4611021'!O163</f>
        <v>3500</v>
      </c>
      <c r="M43" s="179">
        <f>'4611021'!P163</f>
        <v>10525.72</v>
      </c>
      <c r="N43" s="179">
        <f>'4611021'!Q163</f>
        <v>10394.684999999999</v>
      </c>
      <c r="O43" s="174">
        <f t="shared" si="21"/>
        <v>68920.404999999999</v>
      </c>
      <c r="P43" s="175" t="e">
        <f>#REF!</f>
        <v>#REF!</v>
      </c>
      <c r="Q43" s="175" t="e">
        <f t="shared" si="2"/>
        <v>#REF!</v>
      </c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</row>
    <row r="44" spans="1:28" ht="13.2">
      <c r="A44" s="342"/>
      <c r="B44" s="110">
        <v>2272</v>
      </c>
      <c r="C44" s="179">
        <f>'4611021'!F164</f>
        <v>280</v>
      </c>
      <c r="D44" s="179">
        <f>'4611021'!G164</f>
        <v>292.5</v>
      </c>
      <c r="E44" s="179">
        <f>'4611021'!H164</f>
        <v>284.39999999999998</v>
      </c>
      <c r="F44" s="179">
        <f>'4611021'!I164</f>
        <v>284.39999999999998</v>
      </c>
      <c r="G44" s="179">
        <f>'4611021'!J164</f>
        <v>236.4</v>
      </c>
      <c r="H44" s="179">
        <f>'4611021'!K164</f>
        <v>209.4</v>
      </c>
      <c r="I44" s="179">
        <f>'4611021'!L164</f>
        <v>136.4</v>
      </c>
      <c r="J44" s="179">
        <f>'4611021'!M164</f>
        <v>136.4</v>
      </c>
      <c r="K44" s="179">
        <f>'4611021'!N164</f>
        <v>214.4</v>
      </c>
      <c r="L44" s="179">
        <f>'4611021'!O164</f>
        <v>235.4</v>
      </c>
      <c r="M44" s="179">
        <f>'4611021'!P164</f>
        <v>235.4</v>
      </c>
      <c r="N44" s="179">
        <f>'4611021'!Q164</f>
        <v>120.9</v>
      </c>
      <c r="O44" s="174">
        <f t="shared" si="21"/>
        <v>2666.0000000000005</v>
      </c>
      <c r="P44" s="175" t="e">
        <f>#REF!</f>
        <v>#REF!</v>
      </c>
      <c r="Q44" s="175" t="e">
        <f t="shared" si="2"/>
        <v>#REF!</v>
      </c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</row>
    <row r="45" spans="1:28" ht="13.2">
      <c r="A45" s="342"/>
      <c r="B45" s="110">
        <v>2273</v>
      </c>
      <c r="C45" s="179">
        <f>'4611021'!F165</f>
        <v>2078</v>
      </c>
      <c r="D45" s="179">
        <f>'4611021'!G165</f>
        <v>1970</v>
      </c>
      <c r="E45" s="179">
        <f>'4611021'!H165</f>
        <v>1865</v>
      </c>
      <c r="F45" s="179">
        <f>'4611021'!I165</f>
        <v>1811</v>
      </c>
      <c r="G45" s="179">
        <f>'4611021'!J165</f>
        <v>1759</v>
      </c>
      <c r="H45" s="179">
        <f>'4611021'!K165</f>
        <v>1597</v>
      </c>
      <c r="I45" s="179">
        <f>'4611021'!L165</f>
        <v>900</v>
      </c>
      <c r="J45" s="179">
        <f>'4611021'!M165</f>
        <v>644</v>
      </c>
      <c r="K45" s="179">
        <f>'4611021'!N165</f>
        <v>849</v>
      </c>
      <c r="L45" s="179">
        <f>'4611021'!O165</f>
        <v>1917</v>
      </c>
      <c r="M45" s="179">
        <f>'4611021'!P165</f>
        <v>1917</v>
      </c>
      <c r="N45" s="179">
        <f>'4611021'!Q165</f>
        <v>1845</v>
      </c>
      <c r="O45" s="174">
        <f t="shared" si="21"/>
        <v>19152</v>
      </c>
      <c r="P45" s="175" t="e">
        <f>#REF!</f>
        <v>#REF!</v>
      </c>
      <c r="Q45" s="175" t="e">
        <f t="shared" si="2"/>
        <v>#REF!</v>
      </c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</row>
    <row r="46" spans="1:28" ht="13.2">
      <c r="A46" s="342"/>
      <c r="B46" s="110">
        <v>2274</v>
      </c>
      <c r="C46" s="179">
        <f>'4611021'!F166</f>
        <v>6</v>
      </c>
      <c r="D46" s="179">
        <f>'4611021'!G166</f>
        <v>6</v>
      </c>
      <c r="E46" s="179">
        <f>'4611021'!H166</f>
        <v>6</v>
      </c>
      <c r="F46" s="179">
        <f>'4611021'!I166</f>
        <v>4.8</v>
      </c>
      <c r="G46" s="179">
        <f>'4611021'!J166</f>
        <v>4.8</v>
      </c>
      <c r="H46" s="179">
        <f>'4611021'!K166</f>
        <v>2</v>
      </c>
      <c r="I46" s="179">
        <f>'4611021'!L166</f>
        <v>1.4</v>
      </c>
      <c r="J46" s="179">
        <f>'4611021'!M166</f>
        <v>1.2</v>
      </c>
      <c r="K46" s="179">
        <f>'4611021'!N166</f>
        <v>3</v>
      </c>
      <c r="L46" s="179">
        <f>'4611021'!O166</f>
        <v>5.3</v>
      </c>
      <c r="M46" s="179">
        <f>'4611021'!P166</f>
        <v>5.3</v>
      </c>
      <c r="N46" s="179">
        <f>'4611021'!Q166</f>
        <v>4.5999999999999996</v>
      </c>
      <c r="O46" s="174">
        <f t="shared" si="21"/>
        <v>50.4</v>
      </c>
      <c r="P46" s="175" t="e">
        <f>#REF!</f>
        <v>#REF!</v>
      </c>
      <c r="Q46" s="175" t="e">
        <f t="shared" si="2"/>
        <v>#REF!</v>
      </c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</row>
    <row r="47" spans="1:28" ht="13.2">
      <c r="A47" s="342"/>
      <c r="B47" s="110">
        <v>2275</v>
      </c>
      <c r="C47" s="179">
        <f>'4611021'!F167</f>
        <v>47.3</v>
      </c>
      <c r="D47" s="179">
        <f>'4611021'!G167</f>
        <v>47.3</v>
      </c>
      <c r="E47" s="179">
        <f>'4611021'!H167</f>
        <v>47.3</v>
      </c>
      <c r="F47" s="179">
        <f>'4611021'!I167</f>
        <v>47.3</v>
      </c>
      <c r="G47" s="179">
        <f>'4611021'!J167</f>
        <v>47.3</v>
      </c>
      <c r="H47" s="179">
        <f>'4611021'!K167</f>
        <v>47.3</v>
      </c>
      <c r="I47" s="179">
        <f>'4611021'!L167</f>
        <v>47.3</v>
      </c>
      <c r="J47" s="179">
        <f>'4611021'!M167</f>
        <v>47.3</v>
      </c>
      <c r="K47" s="179">
        <f>'4611021'!N167</f>
        <v>47.3</v>
      </c>
      <c r="L47" s="179">
        <f>'4611021'!O167</f>
        <v>47.3</v>
      </c>
      <c r="M47" s="179">
        <f>'4611021'!P167</f>
        <v>47.3</v>
      </c>
      <c r="N47" s="179">
        <f>'4611021'!Q167</f>
        <v>48.308</v>
      </c>
      <c r="O47" s="174">
        <f t="shared" si="21"/>
        <v>568.60800000000006</v>
      </c>
      <c r="P47" s="175" t="e">
        <f>#REF!</f>
        <v>#REF!</v>
      </c>
      <c r="Q47" s="175" t="e">
        <f t="shared" si="2"/>
        <v>#REF!</v>
      </c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</row>
    <row r="48" spans="1:28" ht="13.2">
      <c r="A48" s="342"/>
      <c r="B48" s="110">
        <v>2276</v>
      </c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4">
        <f t="shared" si="21"/>
        <v>0</v>
      </c>
      <c r="P48" s="172"/>
      <c r="Q48" s="176">
        <f t="shared" si="2"/>
        <v>0</v>
      </c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</row>
    <row r="49" spans="1:28" ht="13.2">
      <c r="A49" s="342"/>
      <c r="B49" s="110">
        <v>2282</v>
      </c>
      <c r="C49" s="179">
        <f>'4611021'!F180</f>
        <v>0</v>
      </c>
      <c r="D49" s="179">
        <f>'4611021'!G180</f>
        <v>0</v>
      </c>
      <c r="E49" s="179">
        <f>'4611021'!H180</f>
        <v>15</v>
      </c>
      <c r="F49" s="179">
        <f>'4611021'!I180</f>
        <v>1</v>
      </c>
      <c r="G49" s="179" t="e">
        <f>'4611021'!J180</f>
        <v>#REF!</v>
      </c>
      <c r="H49" s="179" t="e">
        <f>'4611021'!K180</f>
        <v>#REF!</v>
      </c>
      <c r="I49" s="179">
        <f>'4611021'!L180</f>
        <v>0</v>
      </c>
      <c r="J49" s="179" t="e">
        <f>'4611021'!M180</f>
        <v>#REF!</v>
      </c>
      <c r="K49" s="179">
        <f>'4611021'!N180</f>
        <v>0</v>
      </c>
      <c r="L49" s="179">
        <f>'4611021'!O180</f>
        <v>0</v>
      </c>
      <c r="M49" s="179">
        <f>'4611021'!P180</f>
        <v>0</v>
      </c>
      <c r="N49" s="179">
        <f>'4611021'!Q180</f>
        <v>0</v>
      </c>
      <c r="O49" s="174" t="e">
        <f t="shared" si="21"/>
        <v>#REF!</v>
      </c>
      <c r="P49" s="175" t="e">
        <f>#REF!</f>
        <v>#REF!</v>
      </c>
      <c r="Q49" s="175" t="e">
        <f t="shared" si="2"/>
        <v>#REF!</v>
      </c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</row>
    <row r="50" spans="1:28" ht="13.2">
      <c r="A50" s="342"/>
      <c r="B50" s="110">
        <v>2730</v>
      </c>
      <c r="C50" s="179">
        <f>'4611021'!F188</f>
        <v>0</v>
      </c>
      <c r="D50" s="179">
        <f>'4611021'!G188</f>
        <v>0</v>
      </c>
      <c r="E50" s="179">
        <f>'4611021'!H188</f>
        <v>0</v>
      </c>
      <c r="F50" s="179">
        <f>'4611021'!I188</f>
        <v>0</v>
      </c>
      <c r="G50" s="179" t="e">
        <f>'4611021'!J188</f>
        <v>#REF!</v>
      </c>
      <c r="H50" s="179">
        <f>'4611021'!K188</f>
        <v>0</v>
      </c>
      <c r="I50" s="179">
        <f>'4611021'!L188</f>
        <v>0</v>
      </c>
      <c r="J50" s="179">
        <f>'4611021'!M188</f>
        <v>0</v>
      </c>
      <c r="K50" s="179">
        <f>'4611021'!N188</f>
        <v>0</v>
      </c>
      <c r="L50" s="179">
        <f>'4611021'!O188</f>
        <v>0</v>
      </c>
      <c r="M50" s="179">
        <f>'4611021'!P188</f>
        <v>0</v>
      </c>
      <c r="N50" s="179">
        <f>'4611021'!Q188</f>
        <v>0</v>
      </c>
      <c r="O50" s="174" t="e">
        <f t="shared" si="21"/>
        <v>#REF!</v>
      </c>
      <c r="P50" s="175" t="e">
        <f>#REF!</f>
        <v>#REF!</v>
      </c>
      <c r="Q50" s="175" t="e">
        <f t="shared" si="2"/>
        <v>#REF!</v>
      </c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</row>
    <row r="51" spans="1:28" ht="13.2">
      <c r="A51" s="322"/>
      <c r="B51" s="110">
        <v>2800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4">
        <f t="shared" si="21"/>
        <v>0</v>
      </c>
      <c r="P51" s="172"/>
      <c r="Q51" s="176">
        <f t="shared" si="2"/>
        <v>0</v>
      </c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</row>
    <row r="52" spans="1:28" ht="24.75" customHeight="1">
      <c r="A52" s="339" t="s">
        <v>274</v>
      </c>
      <c r="B52" s="340"/>
      <c r="C52" s="177" t="e">
        <f t="shared" ref="C52:O52" si="22">SUM(C36:C51)</f>
        <v>#REF!</v>
      </c>
      <c r="D52" s="177" t="e">
        <f t="shared" si="22"/>
        <v>#REF!</v>
      </c>
      <c r="E52" s="177" t="e">
        <f t="shared" si="22"/>
        <v>#REF!</v>
      </c>
      <c r="F52" s="177" t="e">
        <f t="shared" si="22"/>
        <v>#REF!</v>
      </c>
      <c r="G52" s="177" t="e">
        <f t="shared" si="22"/>
        <v>#REF!</v>
      </c>
      <c r="H52" s="177" t="e">
        <f t="shared" si="22"/>
        <v>#REF!</v>
      </c>
      <c r="I52" s="177" t="e">
        <f t="shared" si="22"/>
        <v>#REF!</v>
      </c>
      <c r="J52" s="177" t="e">
        <f t="shared" si="22"/>
        <v>#REF!</v>
      </c>
      <c r="K52" s="177" t="e">
        <f t="shared" si="22"/>
        <v>#REF!</v>
      </c>
      <c r="L52" s="177" t="e">
        <f t="shared" si="22"/>
        <v>#REF!</v>
      </c>
      <c r="M52" s="177" t="e">
        <f t="shared" si="22"/>
        <v>#REF!</v>
      </c>
      <c r="N52" s="177" t="e">
        <f t="shared" si="22"/>
        <v>#REF!</v>
      </c>
      <c r="O52" s="174" t="e">
        <f t="shared" si="22"/>
        <v>#REF!</v>
      </c>
      <c r="P52" s="178" t="e">
        <f>#REF!</f>
        <v>#REF!</v>
      </c>
      <c r="Q52" s="178" t="e">
        <f t="shared" si="2"/>
        <v>#REF!</v>
      </c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</row>
    <row r="53" spans="1:28" ht="13.2">
      <c r="A53" s="341">
        <v>4611022</v>
      </c>
      <c r="B53" s="110">
        <v>2111</v>
      </c>
      <c r="C53" s="179">
        <f>'4611022'!F9</f>
        <v>1449.259</v>
      </c>
      <c r="D53" s="179">
        <f>'4611022'!G9</f>
        <v>1849.259</v>
      </c>
      <c r="E53" s="179">
        <f>'4611022'!H9</f>
        <v>1449.259</v>
      </c>
      <c r="F53" s="179">
        <f>'4611022'!I9</f>
        <v>1565.058</v>
      </c>
      <c r="G53" s="179">
        <f>'4611022'!J9</f>
        <v>1565.058</v>
      </c>
      <c r="H53" s="179">
        <f>'4611022'!K9</f>
        <v>4150</v>
      </c>
      <c r="I53" s="179">
        <f>'4611022'!L9</f>
        <v>1619.922</v>
      </c>
      <c r="J53" s="179">
        <f>'4611022'!M9</f>
        <v>1970</v>
      </c>
      <c r="K53" s="179">
        <f>'4611022'!N9</f>
        <v>2065.058</v>
      </c>
      <c r="L53" s="179">
        <f>'4611022'!O9</f>
        <v>1565.058</v>
      </c>
      <c r="M53" s="179">
        <f>'4611022'!P9</f>
        <v>1565.058</v>
      </c>
      <c r="N53" s="179">
        <f>'4611022'!Q9</f>
        <v>1000.8119999999999</v>
      </c>
      <c r="O53" s="174">
        <f t="shared" ref="O53:O68" si="23">SUM(C53:N53)</f>
        <v>21813.800999999999</v>
      </c>
      <c r="P53" s="175" t="e">
        <f>#REF!</f>
        <v>#REF!</v>
      </c>
      <c r="Q53" s="175" t="e">
        <f t="shared" si="2"/>
        <v>#REF!</v>
      </c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</row>
    <row r="54" spans="1:28" ht="13.2">
      <c r="A54" s="342"/>
      <c r="B54" s="110">
        <v>2120</v>
      </c>
      <c r="C54" s="179">
        <f>'4611022'!F10</f>
        <v>318.83699999999999</v>
      </c>
      <c r="D54" s="179">
        <f>'4611022'!G10</f>
        <v>408.83699999999999</v>
      </c>
      <c r="E54" s="179">
        <f>'4611022'!H10</f>
        <v>318.83699999999999</v>
      </c>
      <c r="F54" s="179">
        <f>'4611022'!I10</f>
        <v>344.31299999999999</v>
      </c>
      <c r="G54" s="179">
        <f>'4611022'!J10</f>
        <v>344.31299999999999</v>
      </c>
      <c r="H54" s="179">
        <f>'4611022'!K10</f>
        <v>913</v>
      </c>
      <c r="I54" s="179">
        <f>'4611022'!L10</f>
        <v>356.38299999999998</v>
      </c>
      <c r="J54" s="179">
        <f>'4611022'!M10</f>
        <v>433.4</v>
      </c>
      <c r="K54" s="179">
        <f>'4611022'!N10</f>
        <v>454.31299999999999</v>
      </c>
      <c r="L54" s="179">
        <f>'4611022'!O10</f>
        <v>256.31299999999999</v>
      </c>
      <c r="M54" s="179">
        <f>'4611022'!P10</f>
        <v>256.31299999999999</v>
      </c>
      <c r="N54" s="179">
        <f>'4611022'!Q10</f>
        <v>394.14100000000002</v>
      </c>
      <c r="O54" s="174">
        <f t="shared" si="23"/>
        <v>4799</v>
      </c>
      <c r="P54" s="175" t="e">
        <f>#REF!</f>
        <v>#REF!</v>
      </c>
      <c r="Q54" s="175" t="e">
        <f t="shared" si="2"/>
        <v>#REF!</v>
      </c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</row>
    <row r="55" spans="1:28" ht="13.2">
      <c r="A55" s="342"/>
      <c r="B55" s="110">
        <v>2210</v>
      </c>
      <c r="C55" s="179">
        <f>'4611022'!F62</f>
        <v>0</v>
      </c>
      <c r="D55" s="179">
        <f>'4611022'!G62</f>
        <v>15</v>
      </c>
      <c r="E55" s="179" t="e">
        <f>'4611022'!H62</f>
        <v>#REF!</v>
      </c>
      <c r="F55" s="179" t="e">
        <f>'4611022'!I62</f>
        <v>#REF!</v>
      </c>
      <c r="G55" s="179" t="e">
        <f>'4611022'!J62</f>
        <v>#REF!</v>
      </c>
      <c r="H55" s="179" t="e">
        <f>'4611022'!K62</f>
        <v>#REF!</v>
      </c>
      <c r="I55" s="179" t="e">
        <f>'4611022'!L62</f>
        <v>#REF!</v>
      </c>
      <c r="J55" s="179" t="e">
        <f>'4611022'!M62</f>
        <v>#REF!</v>
      </c>
      <c r="K55" s="179" t="e">
        <f>'4611022'!N62</f>
        <v>#REF!</v>
      </c>
      <c r="L55" s="179">
        <f>'4611022'!O62</f>
        <v>0</v>
      </c>
      <c r="M55" s="179">
        <f>'4611022'!P62</f>
        <v>0</v>
      </c>
      <c r="N55" s="179">
        <f>'4611022'!Q62</f>
        <v>0</v>
      </c>
      <c r="O55" s="174" t="e">
        <f t="shared" si="23"/>
        <v>#REF!</v>
      </c>
      <c r="P55" s="175" t="e">
        <f>#REF!</f>
        <v>#REF!</v>
      </c>
      <c r="Q55" s="175" t="e">
        <f t="shared" si="2"/>
        <v>#REF!</v>
      </c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</row>
    <row r="56" spans="1:28" ht="13.2">
      <c r="A56" s="342"/>
      <c r="B56" s="110">
        <v>2220</v>
      </c>
      <c r="C56" s="179">
        <f>'4611022'!F65</f>
        <v>0</v>
      </c>
      <c r="D56" s="179">
        <f>'4611022'!G65</f>
        <v>0</v>
      </c>
      <c r="E56" s="179">
        <f>'4611022'!H65</f>
        <v>0</v>
      </c>
      <c r="F56" s="179">
        <f>'4611022'!I65</f>
        <v>0</v>
      </c>
      <c r="G56" s="179" t="e">
        <f>'4611022'!J65</f>
        <v>#REF!</v>
      </c>
      <c r="H56" s="179">
        <f>'4611022'!K65</f>
        <v>0</v>
      </c>
      <c r="I56" s="179">
        <f>'4611022'!L65</f>
        <v>0</v>
      </c>
      <c r="J56" s="179">
        <f>'4611022'!M65</f>
        <v>0</v>
      </c>
      <c r="K56" s="179">
        <f>'4611022'!N65</f>
        <v>0</v>
      </c>
      <c r="L56" s="179">
        <f>'4611022'!O65</f>
        <v>0</v>
      </c>
      <c r="M56" s="179">
        <f>'4611022'!P65</f>
        <v>0</v>
      </c>
      <c r="N56" s="179">
        <f>'4611022'!Q65</f>
        <v>0</v>
      </c>
      <c r="O56" s="174" t="e">
        <f t="shared" si="23"/>
        <v>#REF!</v>
      </c>
      <c r="P56" s="175" t="e">
        <f>#REF!</f>
        <v>#REF!</v>
      </c>
      <c r="Q56" s="175" t="e">
        <f t="shared" si="2"/>
        <v>#REF!</v>
      </c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</row>
    <row r="57" spans="1:28" ht="13.2">
      <c r="A57" s="342"/>
      <c r="B57" s="110">
        <v>2230</v>
      </c>
      <c r="C57" s="179" t="e">
        <f>'4611022'!F68</f>
        <v>#REF!</v>
      </c>
      <c r="D57" s="179" t="e">
        <f>'4611022'!G68</f>
        <v>#REF!</v>
      </c>
      <c r="E57" s="179" t="e">
        <f>'4611022'!H68</f>
        <v>#REF!</v>
      </c>
      <c r="F57" s="179" t="e">
        <f>'4611022'!I68</f>
        <v>#REF!</v>
      </c>
      <c r="G57" s="179" t="e">
        <f>'4611022'!J68</f>
        <v>#REF!</v>
      </c>
      <c r="H57" s="179" t="e">
        <f>'4611022'!K68</f>
        <v>#REF!</v>
      </c>
      <c r="I57" s="179">
        <f>'4611022'!L68</f>
        <v>0</v>
      </c>
      <c r="J57" s="179">
        <f>'4611022'!M68</f>
        <v>0</v>
      </c>
      <c r="K57" s="179" t="e">
        <f>'4611022'!N68</f>
        <v>#REF!</v>
      </c>
      <c r="L57" s="179" t="e">
        <f>'4611022'!O68</f>
        <v>#REF!</v>
      </c>
      <c r="M57" s="179" t="e">
        <f>'4611022'!P68</f>
        <v>#REF!</v>
      </c>
      <c r="N57" s="179" t="e">
        <f>'4611022'!Q68</f>
        <v>#REF!</v>
      </c>
      <c r="O57" s="174" t="e">
        <f t="shared" si="23"/>
        <v>#REF!</v>
      </c>
      <c r="P57" s="175" t="e">
        <f>#REF!</f>
        <v>#REF!</v>
      </c>
      <c r="Q57" s="175" t="e">
        <f t="shared" si="2"/>
        <v>#REF!</v>
      </c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</row>
    <row r="58" spans="1:28" ht="13.2">
      <c r="A58" s="342"/>
      <c r="B58" s="110">
        <v>2240</v>
      </c>
      <c r="C58" s="179" t="e">
        <f>'4611022'!F155</f>
        <v>#REF!</v>
      </c>
      <c r="D58" s="179" t="e">
        <f>'4611022'!G155</f>
        <v>#REF!</v>
      </c>
      <c r="E58" s="179" t="e">
        <f>'4611022'!H155</f>
        <v>#REF!</v>
      </c>
      <c r="F58" s="179" t="e">
        <f>'4611022'!I155</f>
        <v>#REF!</v>
      </c>
      <c r="G58" s="179" t="e">
        <f>'4611022'!J155</f>
        <v>#REF!</v>
      </c>
      <c r="H58" s="179" t="e">
        <f>'4611022'!K155</f>
        <v>#REF!</v>
      </c>
      <c r="I58" s="179" t="e">
        <f>'4611022'!L155</f>
        <v>#REF!</v>
      </c>
      <c r="J58" s="179" t="e">
        <f>'4611022'!M155</f>
        <v>#REF!</v>
      </c>
      <c r="K58" s="179" t="e">
        <f>'4611022'!N155</f>
        <v>#REF!</v>
      </c>
      <c r="L58" s="179" t="e">
        <f>'4611022'!O155</f>
        <v>#REF!</v>
      </c>
      <c r="M58" s="179" t="e">
        <f>'4611022'!P155</f>
        <v>#REF!</v>
      </c>
      <c r="N58" s="179" t="e">
        <f>'4611022'!Q155</f>
        <v>#REF!</v>
      </c>
      <c r="O58" s="174" t="e">
        <f t="shared" si="23"/>
        <v>#REF!</v>
      </c>
      <c r="P58" s="175" t="e">
        <f>#REF!</f>
        <v>#REF!</v>
      </c>
      <c r="Q58" s="175" t="e">
        <f t="shared" si="2"/>
        <v>#REF!</v>
      </c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</row>
    <row r="59" spans="1:28" ht="13.2">
      <c r="A59" s="342"/>
      <c r="B59" s="110">
        <v>2250</v>
      </c>
      <c r="C59" s="179"/>
      <c r="D59" s="179"/>
      <c r="E59" s="179"/>
      <c r="F59" s="179"/>
      <c r="G59" s="179"/>
      <c r="H59" s="179"/>
      <c r="I59" s="179"/>
      <c r="J59" s="179"/>
      <c r="K59" s="179"/>
      <c r="L59" s="179"/>
      <c r="M59" s="179"/>
      <c r="N59" s="179"/>
      <c r="O59" s="174">
        <f t="shared" si="23"/>
        <v>0</v>
      </c>
      <c r="P59" s="175" t="e">
        <f>#REF!</f>
        <v>#REF!</v>
      </c>
      <c r="Q59" s="175" t="e">
        <f t="shared" si="2"/>
        <v>#REF!</v>
      </c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</row>
    <row r="60" spans="1:28" ht="13.2">
      <c r="A60" s="342"/>
      <c r="B60" s="110">
        <v>2271</v>
      </c>
      <c r="C60" s="179">
        <f>'4611022'!F162</f>
        <v>910</v>
      </c>
      <c r="D60" s="179">
        <f>'4611022'!G162</f>
        <v>900</v>
      </c>
      <c r="E60" s="179">
        <f>'4611022'!H162</f>
        <v>820</v>
      </c>
      <c r="F60" s="179">
        <f>'4611022'!I162</f>
        <v>590</v>
      </c>
      <c r="G60" s="179">
        <f>'4611022'!J162</f>
        <v>140</v>
      </c>
      <c r="H60" s="179">
        <f>'4611022'!K162</f>
        <v>110</v>
      </c>
      <c r="I60" s="179">
        <f>'4611022'!L162</f>
        <v>25</v>
      </c>
      <c r="J60" s="179">
        <f>'4611022'!M162</f>
        <v>25</v>
      </c>
      <c r="K60" s="179">
        <f>'4611022'!N162</f>
        <v>110</v>
      </c>
      <c r="L60" s="179">
        <f>'4611022'!O162</f>
        <v>540</v>
      </c>
      <c r="M60" s="179">
        <f>'4611022'!P162</f>
        <v>760</v>
      </c>
      <c r="N60" s="179">
        <f>'4611022'!Q162</f>
        <v>553.85599999999999</v>
      </c>
      <c r="O60" s="174">
        <f t="shared" si="23"/>
        <v>5483.8559999999998</v>
      </c>
      <c r="P60" s="175" t="e">
        <f>#REF!</f>
        <v>#REF!</v>
      </c>
      <c r="Q60" s="175" t="e">
        <f t="shared" si="2"/>
        <v>#REF!</v>
      </c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</row>
    <row r="61" spans="1:28" ht="13.2">
      <c r="A61" s="342"/>
      <c r="B61" s="110">
        <v>2272</v>
      </c>
      <c r="C61" s="179">
        <f>'4611022'!F163</f>
        <v>32.5</v>
      </c>
      <c r="D61" s="179">
        <f>'4611022'!G163</f>
        <v>32.5</v>
      </c>
      <c r="E61" s="179">
        <f>'4611022'!H163</f>
        <v>32</v>
      </c>
      <c r="F61" s="179">
        <f>'4611022'!I163</f>
        <v>30</v>
      </c>
      <c r="G61" s="179">
        <f>'4611022'!J163</f>
        <v>30</v>
      </c>
      <c r="H61" s="179">
        <f>'4611022'!K163</f>
        <v>25.5</v>
      </c>
      <c r="I61" s="179">
        <f>'4611022'!L163</f>
        <v>21.5</v>
      </c>
      <c r="J61" s="179">
        <f>'4611022'!M163</f>
        <v>21.5</v>
      </c>
      <c r="K61" s="179">
        <f>'4611022'!N163</f>
        <v>27.8</v>
      </c>
      <c r="L61" s="179">
        <f>'4611022'!O163</f>
        <v>32</v>
      </c>
      <c r="M61" s="179">
        <f>'4611022'!P163</f>
        <v>32.5</v>
      </c>
      <c r="N61" s="179">
        <f>'4611022'!Q163</f>
        <v>32.5</v>
      </c>
      <c r="O61" s="174">
        <f t="shared" si="23"/>
        <v>350.3</v>
      </c>
      <c r="P61" s="175" t="e">
        <f>#REF!</f>
        <v>#REF!</v>
      </c>
      <c r="Q61" s="175" t="e">
        <f t="shared" si="2"/>
        <v>#REF!</v>
      </c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</row>
    <row r="62" spans="1:28" ht="13.2">
      <c r="A62" s="342"/>
      <c r="B62" s="110">
        <v>2273</v>
      </c>
      <c r="C62" s="179">
        <f>'4611022'!F164</f>
        <v>105</v>
      </c>
      <c r="D62" s="179">
        <f>'4611022'!G164</f>
        <v>107</v>
      </c>
      <c r="E62" s="179">
        <f>'4611022'!H164</f>
        <v>81</v>
      </c>
      <c r="F62" s="179">
        <f>'4611022'!I164</f>
        <v>81</v>
      </c>
      <c r="G62" s="179">
        <f>'4611022'!J164</f>
        <v>70</v>
      </c>
      <c r="H62" s="179">
        <f>'4611022'!K164</f>
        <v>56</v>
      </c>
      <c r="I62" s="179">
        <f>'4611022'!L164</f>
        <v>23</v>
      </c>
      <c r="J62" s="179">
        <f>'4611022'!M164</f>
        <v>23</v>
      </c>
      <c r="K62" s="179">
        <f>'4611022'!N164</f>
        <v>63</v>
      </c>
      <c r="L62" s="179">
        <f>'4611022'!O164</f>
        <v>85</v>
      </c>
      <c r="M62" s="179">
        <f>'4611022'!P164</f>
        <v>86</v>
      </c>
      <c r="N62" s="179">
        <f>'4611022'!Q164</f>
        <v>100.8</v>
      </c>
      <c r="O62" s="174">
        <f t="shared" si="23"/>
        <v>880.8</v>
      </c>
      <c r="P62" s="175" t="e">
        <f>#REF!</f>
        <v>#REF!</v>
      </c>
      <c r="Q62" s="175" t="e">
        <f t="shared" si="2"/>
        <v>#REF!</v>
      </c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</row>
    <row r="63" spans="1:28" ht="13.2">
      <c r="A63" s="342"/>
      <c r="B63" s="110">
        <v>2274</v>
      </c>
      <c r="C63" s="179">
        <f>'4611022'!F165</f>
        <v>5</v>
      </c>
      <c r="D63" s="179">
        <f>'4611022'!G165</f>
        <v>5</v>
      </c>
      <c r="E63" s="179">
        <f>'4611022'!H165</f>
        <v>5</v>
      </c>
      <c r="F63" s="179">
        <f>'4611022'!I165</f>
        <v>5</v>
      </c>
      <c r="G63" s="179">
        <f>'4611022'!J165</f>
        <v>5</v>
      </c>
      <c r="H63" s="179">
        <f>'4611022'!K165</f>
        <v>3</v>
      </c>
      <c r="I63" s="179">
        <f>'4611022'!L165</f>
        <v>3</v>
      </c>
      <c r="J63" s="179">
        <f>'4611022'!M165</f>
        <v>3</v>
      </c>
      <c r="K63" s="179">
        <f>'4611022'!N165</f>
        <v>5</v>
      </c>
      <c r="L63" s="179">
        <f>'4611022'!O165</f>
        <v>6</v>
      </c>
      <c r="M63" s="179">
        <f>'4611022'!P165</f>
        <v>6</v>
      </c>
      <c r="N63" s="179">
        <f>'4611022'!Q165</f>
        <v>5</v>
      </c>
      <c r="O63" s="174">
        <f t="shared" si="23"/>
        <v>56</v>
      </c>
      <c r="P63" s="175" t="e">
        <f>#REF!</f>
        <v>#REF!</v>
      </c>
      <c r="Q63" s="175" t="e">
        <f t="shared" si="2"/>
        <v>#REF!</v>
      </c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</row>
    <row r="64" spans="1:28" ht="13.2">
      <c r="A64" s="342"/>
      <c r="B64" s="110">
        <v>2275</v>
      </c>
      <c r="C64" s="179">
        <f>'4611022'!F166</f>
        <v>2.95</v>
      </c>
      <c r="D64" s="179">
        <f>'4611022'!G166</f>
        <v>2.95</v>
      </c>
      <c r="E64" s="179">
        <f>'4611022'!H166</f>
        <v>2.95</v>
      </c>
      <c r="F64" s="179">
        <f>'4611022'!I166</f>
        <v>2.907</v>
      </c>
      <c r="G64" s="179">
        <f>'4611022'!J166</f>
        <v>2.85</v>
      </c>
      <c r="H64" s="179">
        <f>'4611022'!K166</f>
        <v>2.4500000000000002</v>
      </c>
      <c r="I64" s="179">
        <f>'4611022'!L166</f>
        <v>2.85</v>
      </c>
      <c r="J64" s="179">
        <f>'4611022'!M166</f>
        <v>2.85</v>
      </c>
      <c r="K64" s="179">
        <f>'4611022'!N166</f>
        <v>2.85</v>
      </c>
      <c r="L64" s="179">
        <f>'4611022'!O166</f>
        <v>2.95</v>
      </c>
      <c r="M64" s="179">
        <f>'4611022'!P166</f>
        <v>2.85</v>
      </c>
      <c r="N64" s="179">
        <f>'4611022'!Q166</f>
        <v>2.95</v>
      </c>
      <c r="O64" s="174">
        <f t="shared" si="23"/>
        <v>34.357000000000006</v>
      </c>
      <c r="P64" s="175" t="e">
        <f>#REF!</f>
        <v>#REF!</v>
      </c>
      <c r="Q64" s="175" t="e">
        <f t="shared" si="2"/>
        <v>#REF!</v>
      </c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</row>
    <row r="65" spans="1:28" ht="13.2">
      <c r="A65" s="342"/>
      <c r="B65" s="110">
        <v>2276</v>
      </c>
      <c r="C65" s="179"/>
      <c r="D65" s="179"/>
      <c r="E65" s="179"/>
      <c r="F65" s="179"/>
      <c r="G65" s="179"/>
      <c r="H65" s="179"/>
      <c r="I65" s="179"/>
      <c r="J65" s="179"/>
      <c r="K65" s="179"/>
      <c r="L65" s="179"/>
      <c r="M65" s="179"/>
      <c r="N65" s="179"/>
      <c r="O65" s="174">
        <f t="shared" si="23"/>
        <v>0</v>
      </c>
      <c r="P65" s="172"/>
      <c r="Q65" s="176">
        <f t="shared" si="2"/>
        <v>0</v>
      </c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</row>
    <row r="66" spans="1:28" ht="13.2">
      <c r="A66" s="342"/>
      <c r="B66" s="110">
        <v>2282</v>
      </c>
      <c r="C66" s="179">
        <f>'4611022'!F179</f>
        <v>0</v>
      </c>
      <c r="D66" s="179">
        <f>'4611022'!G179</f>
        <v>0</v>
      </c>
      <c r="E66" s="179">
        <f>'4611022'!H179</f>
        <v>0</v>
      </c>
      <c r="F66" s="179">
        <f>'4611022'!I179</f>
        <v>0</v>
      </c>
      <c r="G66" s="179" t="e">
        <f>'4611022'!J179</f>
        <v>#REF!</v>
      </c>
      <c r="H66" s="179" t="e">
        <f>'4611022'!K179</f>
        <v>#REF!</v>
      </c>
      <c r="I66" s="179">
        <f>'4611022'!L179</f>
        <v>0</v>
      </c>
      <c r="J66" s="179" t="e">
        <f>'4611022'!M179</f>
        <v>#REF!</v>
      </c>
      <c r="K66" s="179">
        <f>'4611022'!N179</f>
        <v>0</v>
      </c>
      <c r="L66" s="179">
        <f>'4611022'!O179</f>
        <v>0</v>
      </c>
      <c r="M66" s="179">
        <f>'4611022'!P179</f>
        <v>0</v>
      </c>
      <c r="N66" s="179">
        <f>'4611022'!Q179</f>
        <v>0</v>
      </c>
      <c r="O66" s="174" t="e">
        <f t="shared" si="23"/>
        <v>#REF!</v>
      </c>
      <c r="P66" s="175" t="e">
        <f>#REF!</f>
        <v>#REF!</v>
      </c>
      <c r="Q66" s="175" t="e">
        <f t="shared" si="2"/>
        <v>#REF!</v>
      </c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</row>
    <row r="67" spans="1:28" ht="13.2">
      <c r="A67" s="342"/>
      <c r="B67" s="110">
        <v>2730</v>
      </c>
      <c r="C67" s="179"/>
      <c r="D67" s="179"/>
      <c r="E67" s="179"/>
      <c r="F67" s="179"/>
      <c r="G67" s="179"/>
      <c r="H67" s="179"/>
      <c r="I67" s="179"/>
      <c r="J67" s="179"/>
      <c r="K67" s="179"/>
      <c r="L67" s="179"/>
      <c r="M67" s="179"/>
      <c r="N67" s="179"/>
      <c r="O67" s="174">
        <f t="shared" si="23"/>
        <v>0</v>
      </c>
      <c r="P67" s="175" t="e">
        <f>#REF!</f>
        <v>#REF!</v>
      </c>
      <c r="Q67" s="175" t="e">
        <f t="shared" si="2"/>
        <v>#REF!</v>
      </c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</row>
    <row r="68" spans="1:28" ht="13.2">
      <c r="A68" s="322"/>
      <c r="B68" s="110">
        <v>2800</v>
      </c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4">
        <f t="shared" si="23"/>
        <v>0</v>
      </c>
      <c r="P68" s="172"/>
      <c r="Q68" s="176">
        <f t="shared" si="2"/>
        <v>0</v>
      </c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</row>
    <row r="69" spans="1:28" ht="28.5" customHeight="1">
      <c r="A69" s="339" t="s">
        <v>275</v>
      </c>
      <c r="B69" s="340"/>
      <c r="C69" s="177" t="e">
        <f t="shared" ref="C69:O69" si="24">SUM(C53:C68)</f>
        <v>#REF!</v>
      </c>
      <c r="D69" s="177" t="e">
        <f t="shared" si="24"/>
        <v>#REF!</v>
      </c>
      <c r="E69" s="177" t="e">
        <f t="shared" si="24"/>
        <v>#REF!</v>
      </c>
      <c r="F69" s="177" t="e">
        <f t="shared" si="24"/>
        <v>#REF!</v>
      </c>
      <c r="G69" s="177" t="e">
        <f t="shared" si="24"/>
        <v>#REF!</v>
      </c>
      <c r="H69" s="177" t="e">
        <f t="shared" si="24"/>
        <v>#REF!</v>
      </c>
      <c r="I69" s="177" t="e">
        <f t="shared" si="24"/>
        <v>#REF!</v>
      </c>
      <c r="J69" s="177" t="e">
        <f t="shared" si="24"/>
        <v>#REF!</v>
      </c>
      <c r="K69" s="177" t="e">
        <f t="shared" si="24"/>
        <v>#REF!</v>
      </c>
      <c r="L69" s="177" t="e">
        <f t="shared" si="24"/>
        <v>#REF!</v>
      </c>
      <c r="M69" s="177" t="e">
        <f t="shared" si="24"/>
        <v>#REF!</v>
      </c>
      <c r="N69" s="177" t="e">
        <f t="shared" si="24"/>
        <v>#REF!</v>
      </c>
      <c r="O69" s="174" t="e">
        <f t="shared" si="24"/>
        <v>#REF!</v>
      </c>
      <c r="P69" s="178" t="e">
        <f>#REF!</f>
        <v>#REF!</v>
      </c>
      <c r="Q69" s="178" t="e">
        <f t="shared" si="2"/>
        <v>#REF!</v>
      </c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</row>
    <row r="70" spans="1:28" ht="13.2">
      <c r="A70" s="341">
        <v>4611025</v>
      </c>
      <c r="B70" s="110">
        <v>2111</v>
      </c>
      <c r="C70" s="179">
        <f>'4611025'!F9</f>
        <v>1308</v>
      </c>
      <c r="D70" s="179">
        <f>'4611025'!G9</f>
        <v>1919.829</v>
      </c>
      <c r="E70" s="179">
        <f>'4611025'!H9</f>
        <v>1308</v>
      </c>
      <c r="F70" s="179">
        <f>'4611025'!I9</f>
        <v>1309.4870000000001</v>
      </c>
      <c r="G70" s="179">
        <f>'4611025'!J9</f>
        <v>1309.4870000000001</v>
      </c>
      <c r="H70" s="179">
        <f>'4611025'!K9</f>
        <v>2014.8739999999998</v>
      </c>
      <c r="I70" s="179">
        <f>'4611025'!L9</f>
        <v>729.12300000000005</v>
      </c>
      <c r="J70" s="179">
        <f>'4611025'!M9</f>
        <v>623.82600000000002</v>
      </c>
      <c r="K70" s="179">
        <f>'4611025'!N9</f>
        <v>1540.2260000000001</v>
      </c>
      <c r="L70" s="179">
        <f>'4611025'!O9</f>
        <v>1140.2660000000001</v>
      </c>
      <c r="M70" s="179">
        <f>'4611025'!P9</f>
        <v>1140.2660000000001</v>
      </c>
      <c r="N70" s="179">
        <f>'4611025'!Q9</f>
        <v>1140.2660000000001</v>
      </c>
      <c r="O70" s="174">
        <f t="shared" ref="O70:O85" si="25">SUM(C70:N70)</f>
        <v>15483.65</v>
      </c>
      <c r="P70" s="175" t="e">
        <f>#REF!</f>
        <v>#REF!</v>
      </c>
      <c r="Q70" s="175" t="e">
        <f t="shared" si="2"/>
        <v>#REF!</v>
      </c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</row>
    <row r="71" spans="1:28" ht="13.2">
      <c r="A71" s="342"/>
      <c r="B71" s="110">
        <v>2120</v>
      </c>
      <c r="C71" s="179">
        <f>'4611025'!F10</f>
        <v>287.76</v>
      </c>
      <c r="D71" s="179">
        <f>'4611025'!G10</f>
        <v>422.36200000000002</v>
      </c>
      <c r="E71" s="179">
        <f>'4611025'!H10</f>
        <v>287.76</v>
      </c>
      <c r="F71" s="179">
        <f>'4611025'!I10</f>
        <v>288.08699999999999</v>
      </c>
      <c r="G71" s="179">
        <f>'4611025'!J10</f>
        <v>288.08699999999999</v>
      </c>
      <c r="H71" s="179">
        <f>'4611025'!K10</f>
        <v>443.27199999999999</v>
      </c>
      <c r="I71" s="179">
        <f>'4611025'!L10</f>
        <v>160.40700000000001</v>
      </c>
      <c r="J71" s="179">
        <f>'4611025'!M10</f>
        <v>137.24100000000001</v>
      </c>
      <c r="K71" s="179">
        <f>'4611025'!N10</f>
        <v>338.84899999999999</v>
      </c>
      <c r="L71" s="179">
        <f>'4611025'!O10</f>
        <v>250.858</v>
      </c>
      <c r="M71" s="179">
        <f>'4611025'!P10</f>
        <v>250.858</v>
      </c>
      <c r="N71" s="179">
        <f>'4611025'!Q10</f>
        <v>250.46100000000001</v>
      </c>
      <c r="O71" s="174">
        <f t="shared" si="25"/>
        <v>3406.0020000000004</v>
      </c>
      <c r="P71" s="175" t="e">
        <f>#REF!</f>
        <v>#REF!</v>
      </c>
      <c r="Q71" s="175" t="e">
        <f t="shared" si="2"/>
        <v>#REF!</v>
      </c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</row>
    <row r="72" spans="1:28" ht="13.2">
      <c r="A72" s="342"/>
      <c r="B72" s="110">
        <v>2210</v>
      </c>
      <c r="C72" s="179">
        <f>'4611025'!F63</f>
        <v>0</v>
      </c>
      <c r="D72" s="179">
        <f>'4611025'!G63</f>
        <v>10</v>
      </c>
      <c r="E72" s="179" t="e">
        <f>'4611025'!H63</f>
        <v>#REF!</v>
      </c>
      <c r="F72" s="179" t="e">
        <f>'4611025'!I63</f>
        <v>#REF!</v>
      </c>
      <c r="G72" s="179" t="e">
        <f>'4611025'!J63</f>
        <v>#REF!</v>
      </c>
      <c r="H72" s="179" t="e">
        <f>'4611025'!K63</f>
        <v>#REF!</v>
      </c>
      <c r="I72" s="179" t="e">
        <f>'4611025'!L63</f>
        <v>#REF!</v>
      </c>
      <c r="J72" s="179" t="e">
        <f>'4611025'!M63</f>
        <v>#REF!</v>
      </c>
      <c r="K72" s="179" t="e">
        <f>'4611025'!N63</f>
        <v>#REF!</v>
      </c>
      <c r="L72" s="179">
        <f>'4611025'!O63</f>
        <v>0</v>
      </c>
      <c r="M72" s="179">
        <f>'4611025'!P63</f>
        <v>0</v>
      </c>
      <c r="N72" s="179">
        <f>'4611025'!Q63</f>
        <v>0</v>
      </c>
      <c r="O72" s="174" t="e">
        <f t="shared" si="25"/>
        <v>#REF!</v>
      </c>
      <c r="P72" s="175" t="e">
        <f>#REF!</f>
        <v>#REF!</v>
      </c>
      <c r="Q72" s="175" t="e">
        <f t="shared" si="2"/>
        <v>#REF!</v>
      </c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</row>
    <row r="73" spans="1:28" ht="13.2">
      <c r="A73" s="342"/>
      <c r="B73" s="110">
        <v>2220</v>
      </c>
      <c r="C73" s="179">
        <f>'4611025'!F66</f>
        <v>0</v>
      </c>
      <c r="D73" s="179">
        <f>'4611025'!G66</f>
        <v>0</v>
      </c>
      <c r="E73" s="179">
        <f>'4611025'!H66</f>
        <v>0</v>
      </c>
      <c r="F73" s="179">
        <f>'4611025'!I66</f>
        <v>0</v>
      </c>
      <c r="G73" s="179" t="e">
        <f>'4611025'!J66</f>
        <v>#REF!</v>
      </c>
      <c r="H73" s="179">
        <f>'4611025'!K66</f>
        <v>0</v>
      </c>
      <c r="I73" s="179">
        <f>'4611025'!L66</f>
        <v>0</v>
      </c>
      <c r="J73" s="179">
        <f>'4611025'!M66</f>
        <v>0</v>
      </c>
      <c r="K73" s="179">
        <f>'4611025'!N66</f>
        <v>0</v>
      </c>
      <c r="L73" s="179">
        <f>'4611025'!O66</f>
        <v>0</v>
      </c>
      <c r="M73" s="179">
        <f>'4611025'!P66</f>
        <v>0</v>
      </c>
      <c r="N73" s="179">
        <f>'4611025'!Q66</f>
        <v>0</v>
      </c>
      <c r="O73" s="174" t="e">
        <f t="shared" si="25"/>
        <v>#REF!</v>
      </c>
      <c r="P73" s="175" t="e">
        <f>#REF!</f>
        <v>#REF!</v>
      </c>
      <c r="Q73" s="175" t="e">
        <f t="shared" si="2"/>
        <v>#REF!</v>
      </c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</row>
    <row r="74" spans="1:28" ht="13.2">
      <c r="A74" s="342"/>
      <c r="B74" s="110">
        <v>2230</v>
      </c>
      <c r="C74" s="179" t="e">
        <f>'4611025'!F69</f>
        <v>#REF!</v>
      </c>
      <c r="D74" s="179" t="e">
        <f>'4611025'!G69</f>
        <v>#REF!</v>
      </c>
      <c r="E74" s="179" t="e">
        <f>'4611025'!H69</f>
        <v>#REF!</v>
      </c>
      <c r="F74" s="179" t="e">
        <f>'4611025'!I69</f>
        <v>#REF!</v>
      </c>
      <c r="G74" s="179" t="e">
        <f>'4611025'!J69</f>
        <v>#REF!</v>
      </c>
      <c r="H74" s="179" t="e">
        <f>'4611025'!K69</f>
        <v>#REF!</v>
      </c>
      <c r="I74" s="179">
        <f>'4611025'!L69</f>
        <v>0</v>
      </c>
      <c r="J74" s="179">
        <f>'4611025'!M69</f>
        <v>0</v>
      </c>
      <c r="K74" s="179" t="e">
        <f>'4611025'!N69</f>
        <v>#REF!</v>
      </c>
      <c r="L74" s="179" t="e">
        <f>'4611025'!O69</f>
        <v>#REF!</v>
      </c>
      <c r="M74" s="179" t="e">
        <f>'4611025'!P69</f>
        <v>#REF!</v>
      </c>
      <c r="N74" s="179" t="e">
        <f>'4611025'!Q69</f>
        <v>#REF!</v>
      </c>
      <c r="O74" s="174" t="e">
        <f t="shared" si="25"/>
        <v>#REF!</v>
      </c>
      <c r="P74" s="175" t="e">
        <f>#REF!</f>
        <v>#REF!</v>
      </c>
      <c r="Q74" s="175" t="e">
        <f t="shared" si="2"/>
        <v>#REF!</v>
      </c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</row>
    <row r="75" spans="1:28" ht="13.2">
      <c r="A75" s="342"/>
      <c r="B75" s="110">
        <v>2240</v>
      </c>
      <c r="C75" s="179" t="e">
        <f>'4611025'!F157</f>
        <v>#REF!</v>
      </c>
      <c r="D75" s="179" t="e">
        <f>'4611025'!G157</f>
        <v>#REF!</v>
      </c>
      <c r="E75" s="179" t="e">
        <f>'4611025'!H157</f>
        <v>#REF!</v>
      </c>
      <c r="F75" s="179" t="e">
        <f>'4611025'!I157</f>
        <v>#REF!</v>
      </c>
      <c r="G75" s="179" t="e">
        <f>'4611025'!J157</f>
        <v>#REF!</v>
      </c>
      <c r="H75" s="179" t="e">
        <f>'4611025'!K157</f>
        <v>#REF!</v>
      </c>
      <c r="I75" s="179" t="e">
        <f>'4611025'!L157</f>
        <v>#REF!</v>
      </c>
      <c r="J75" s="179" t="e">
        <f>'4611025'!M157</f>
        <v>#REF!</v>
      </c>
      <c r="K75" s="179" t="e">
        <f>'4611025'!N157</f>
        <v>#REF!</v>
      </c>
      <c r="L75" s="179" t="e">
        <f>'4611025'!O157</f>
        <v>#REF!</v>
      </c>
      <c r="M75" s="179" t="e">
        <f>'4611025'!P157</f>
        <v>#REF!</v>
      </c>
      <c r="N75" s="179" t="e">
        <f>'4611025'!Q157</f>
        <v>#REF!</v>
      </c>
      <c r="O75" s="174" t="e">
        <f t="shared" si="25"/>
        <v>#REF!</v>
      </c>
      <c r="P75" s="175" t="e">
        <f>#REF!</f>
        <v>#REF!</v>
      </c>
      <c r="Q75" s="175" t="e">
        <f t="shared" si="2"/>
        <v>#REF!</v>
      </c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</row>
    <row r="76" spans="1:28" ht="13.2">
      <c r="A76" s="342"/>
      <c r="B76" s="110">
        <v>2250</v>
      </c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4">
        <f t="shared" si="25"/>
        <v>0</v>
      </c>
      <c r="P76" s="175" t="e">
        <f>#REF!</f>
        <v>#REF!</v>
      </c>
      <c r="Q76" s="175" t="e">
        <f t="shared" si="2"/>
        <v>#REF!</v>
      </c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</row>
    <row r="77" spans="1:28" ht="13.2">
      <c r="A77" s="342"/>
      <c r="B77" s="110">
        <v>2271</v>
      </c>
      <c r="C77" s="179">
        <f>'4611025'!F164</f>
        <v>600</v>
      </c>
      <c r="D77" s="179">
        <f>'4611025'!G164</f>
        <v>550</v>
      </c>
      <c r="E77" s="179">
        <f>'4611025'!H164</f>
        <v>500</v>
      </c>
      <c r="F77" s="179">
        <f>'4611025'!I164</f>
        <v>400</v>
      </c>
      <c r="G77" s="179">
        <f>'4611025'!J164</f>
        <v>100</v>
      </c>
      <c r="H77" s="179">
        <f>'4611025'!K164</f>
        <v>50</v>
      </c>
      <c r="I77" s="179">
        <f>'4611025'!L164</f>
        <v>50</v>
      </c>
      <c r="J77" s="179">
        <f>'4611025'!M164</f>
        <v>0</v>
      </c>
      <c r="K77" s="179">
        <f>'4611025'!N164</f>
        <v>150</v>
      </c>
      <c r="L77" s="179">
        <f>'4611025'!O164</f>
        <v>400</v>
      </c>
      <c r="M77" s="179">
        <f>'4611025'!P164</f>
        <v>550</v>
      </c>
      <c r="N77" s="179">
        <f>'4611025'!Q164</f>
        <v>498.32</v>
      </c>
      <c r="O77" s="174">
        <f t="shared" si="25"/>
        <v>3848.32</v>
      </c>
      <c r="P77" s="175" t="e">
        <f>#REF!</f>
        <v>#REF!</v>
      </c>
      <c r="Q77" s="175" t="e">
        <f t="shared" si="2"/>
        <v>#REF!</v>
      </c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</row>
    <row r="78" spans="1:28" ht="13.2">
      <c r="A78" s="342"/>
      <c r="B78" s="110">
        <v>2272</v>
      </c>
      <c r="C78" s="179">
        <f>'4611025'!F165</f>
        <v>45</v>
      </c>
      <c r="D78" s="179">
        <f>'4611025'!G165</f>
        <v>40</v>
      </c>
      <c r="E78" s="179">
        <f>'4611025'!H165</f>
        <v>35</v>
      </c>
      <c r="F78" s="179">
        <f>'4611025'!I165</f>
        <v>30</v>
      </c>
      <c r="G78" s="179">
        <f>'4611025'!J165</f>
        <v>30</v>
      </c>
      <c r="H78" s="179">
        <f>'4611025'!K165</f>
        <v>20</v>
      </c>
      <c r="I78" s="179">
        <f>'4611025'!L165</f>
        <v>20</v>
      </c>
      <c r="J78" s="179">
        <f>'4611025'!M165</f>
        <v>20</v>
      </c>
      <c r="K78" s="179">
        <f>'4611025'!N165</f>
        <v>25</v>
      </c>
      <c r="L78" s="179">
        <f>'4611025'!O165</f>
        <v>35</v>
      </c>
      <c r="M78" s="179">
        <f>'4611025'!P165</f>
        <v>45</v>
      </c>
      <c r="N78" s="179">
        <f>'4611025'!Q165</f>
        <v>30.1</v>
      </c>
      <c r="O78" s="174">
        <f t="shared" si="25"/>
        <v>375.1</v>
      </c>
      <c r="P78" s="175" t="e">
        <f>#REF!</f>
        <v>#REF!</v>
      </c>
      <c r="Q78" s="175" t="e">
        <f t="shared" si="2"/>
        <v>#REF!</v>
      </c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</row>
    <row r="79" spans="1:28" ht="13.2">
      <c r="A79" s="342"/>
      <c r="B79" s="110">
        <v>2273</v>
      </c>
      <c r="C79" s="179">
        <f>'4611025'!F166</f>
        <v>250</v>
      </c>
      <c r="D79" s="179">
        <f>'4611025'!G166</f>
        <v>250</v>
      </c>
      <c r="E79" s="179">
        <f>'4611025'!H166</f>
        <v>200</v>
      </c>
      <c r="F79" s="179">
        <f>'4611025'!I166</f>
        <v>200</v>
      </c>
      <c r="G79" s="179">
        <f>'4611025'!J166</f>
        <v>200</v>
      </c>
      <c r="H79" s="179">
        <f>'4611025'!K166</f>
        <v>100</v>
      </c>
      <c r="I79" s="179">
        <f>'4611025'!L166</f>
        <v>90</v>
      </c>
      <c r="J79" s="179">
        <f>'4611025'!M166</f>
        <v>90</v>
      </c>
      <c r="K79" s="179">
        <f>'4611025'!N166</f>
        <v>100</v>
      </c>
      <c r="L79" s="179">
        <f>'4611025'!O166</f>
        <v>200</v>
      </c>
      <c r="M79" s="179">
        <f>'4611025'!P166</f>
        <v>200</v>
      </c>
      <c r="N79" s="179">
        <f>'4611025'!Q166</f>
        <v>120</v>
      </c>
      <c r="O79" s="174">
        <f t="shared" si="25"/>
        <v>2000</v>
      </c>
      <c r="P79" s="175" t="e">
        <f>#REF!</f>
        <v>#REF!</v>
      </c>
      <c r="Q79" s="175" t="e">
        <f t="shared" si="2"/>
        <v>#REF!</v>
      </c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</row>
    <row r="80" spans="1:28" ht="13.2">
      <c r="A80" s="342"/>
      <c r="B80" s="110">
        <v>2274</v>
      </c>
      <c r="C80" s="179">
        <f>'4611025'!F167</f>
        <v>0</v>
      </c>
      <c r="D80" s="179">
        <f>'4611025'!G167</f>
        <v>0</v>
      </c>
      <c r="E80" s="179">
        <f>'4611025'!H167</f>
        <v>0</v>
      </c>
      <c r="F80" s="179">
        <f>'4611025'!I167</f>
        <v>0</v>
      </c>
      <c r="G80" s="179">
        <f>'4611025'!J167</f>
        <v>0</v>
      </c>
      <c r="H80" s="179">
        <f>'4611025'!K167</f>
        <v>0</v>
      </c>
      <c r="I80" s="179">
        <f>'4611025'!L167</f>
        <v>0</v>
      </c>
      <c r="J80" s="179">
        <f>'4611025'!M167</f>
        <v>0</v>
      </c>
      <c r="K80" s="179">
        <f>'4611025'!N167</f>
        <v>0</v>
      </c>
      <c r="L80" s="179">
        <f>'4611025'!O167</f>
        <v>0</v>
      </c>
      <c r="M80" s="179">
        <f>'4611025'!P167</f>
        <v>0</v>
      </c>
      <c r="N80" s="179">
        <f>'4611025'!Q167</f>
        <v>0</v>
      </c>
      <c r="O80" s="174">
        <f t="shared" si="25"/>
        <v>0</v>
      </c>
      <c r="P80" s="175" t="e">
        <f>#REF!</f>
        <v>#REF!</v>
      </c>
      <c r="Q80" s="175" t="e">
        <f t="shared" si="2"/>
        <v>#REF!</v>
      </c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</row>
    <row r="81" spans="1:28" ht="13.2">
      <c r="A81" s="342"/>
      <c r="B81" s="110">
        <v>2275</v>
      </c>
      <c r="C81" s="179">
        <f>'4611025'!F168</f>
        <v>1.2</v>
      </c>
      <c r="D81" s="179">
        <f>'4611025'!G168</f>
        <v>1.2</v>
      </c>
      <c r="E81" s="179">
        <f>'4611025'!H168</f>
        <v>1.2</v>
      </c>
      <c r="F81" s="179">
        <f>'4611025'!I168</f>
        <v>1.2</v>
      </c>
      <c r="G81" s="179">
        <f>'4611025'!J168</f>
        <v>1.2</v>
      </c>
      <c r="H81" s="179">
        <f>'4611025'!K168</f>
        <v>1.2</v>
      </c>
      <c r="I81" s="179">
        <f>'4611025'!L168</f>
        <v>1.1000000000000001</v>
      </c>
      <c r="J81" s="179">
        <f>'4611025'!M168</f>
        <v>1.1000000000000001</v>
      </c>
      <c r="K81" s="179">
        <f>'4611025'!N168</f>
        <v>1.2</v>
      </c>
      <c r="L81" s="179">
        <f>'4611025'!O168</f>
        <v>1.2</v>
      </c>
      <c r="M81" s="179">
        <f>'4611025'!P168</f>
        <v>1.2</v>
      </c>
      <c r="N81" s="179">
        <f>'4611025'!Q168</f>
        <v>1.2150000000000001</v>
      </c>
      <c r="O81" s="174">
        <f t="shared" si="25"/>
        <v>14.214999999999998</v>
      </c>
      <c r="P81" s="175" t="e">
        <f>#REF!</f>
        <v>#REF!</v>
      </c>
      <c r="Q81" s="175" t="e">
        <f t="shared" si="2"/>
        <v>#REF!</v>
      </c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</row>
    <row r="82" spans="1:28" ht="13.2">
      <c r="A82" s="342"/>
      <c r="B82" s="110">
        <v>2276</v>
      </c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4">
        <f t="shared" si="25"/>
        <v>0</v>
      </c>
      <c r="P82" s="172"/>
      <c r="Q82" s="176">
        <f t="shared" si="2"/>
        <v>0</v>
      </c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</row>
    <row r="83" spans="1:28" ht="13.2">
      <c r="A83" s="342"/>
      <c r="B83" s="110">
        <v>2282</v>
      </c>
      <c r="C83" s="179">
        <f>'4611025'!F181</f>
        <v>0</v>
      </c>
      <c r="D83" s="179">
        <f>'4611025'!G181</f>
        <v>0</v>
      </c>
      <c r="E83" s="179">
        <f>'4611025'!H181</f>
        <v>0</v>
      </c>
      <c r="F83" s="179">
        <f>'4611025'!I181</f>
        <v>0</v>
      </c>
      <c r="G83" s="179" t="e">
        <f>'4611025'!J181</f>
        <v>#REF!</v>
      </c>
      <c r="H83" s="179">
        <f>'4611025'!K181</f>
        <v>0</v>
      </c>
      <c r="I83" s="179">
        <f>'4611025'!L181</f>
        <v>0</v>
      </c>
      <c r="J83" s="179" t="e">
        <f>'4611025'!M181</f>
        <v>#REF!</v>
      </c>
      <c r="K83" s="179">
        <f>'4611025'!N181</f>
        <v>0</v>
      </c>
      <c r="L83" s="179">
        <f>'4611025'!O181</f>
        <v>0</v>
      </c>
      <c r="M83" s="179">
        <f>'4611025'!P181</f>
        <v>0</v>
      </c>
      <c r="N83" s="179">
        <f>'4611025'!Q181</f>
        <v>0</v>
      </c>
      <c r="O83" s="174" t="e">
        <f t="shared" si="25"/>
        <v>#REF!</v>
      </c>
      <c r="P83" s="175" t="e">
        <f>#REF!</f>
        <v>#REF!</v>
      </c>
      <c r="Q83" s="175" t="e">
        <f t="shared" si="2"/>
        <v>#REF!</v>
      </c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</row>
    <row r="84" spans="1:28" ht="13.2">
      <c r="A84" s="342"/>
      <c r="B84" s="110">
        <v>2730</v>
      </c>
      <c r="C84" s="179">
        <f>'4611025'!F187</f>
        <v>0</v>
      </c>
      <c r="D84" s="179">
        <f>'4611025'!G187</f>
        <v>0</v>
      </c>
      <c r="E84" s="179">
        <f>'4611025'!H187</f>
        <v>0</v>
      </c>
      <c r="F84" s="179">
        <f>'4611025'!I187</f>
        <v>0</v>
      </c>
      <c r="G84" s="179" t="e">
        <f>'4611025'!J187</f>
        <v>#REF!</v>
      </c>
      <c r="H84" s="179">
        <f>'4611025'!K187</f>
        <v>0</v>
      </c>
      <c r="I84" s="179">
        <f>'4611025'!L187</f>
        <v>0</v>
      </c>
      <c r="J84" s="179">
        <f>'4611025'!M187</f>
        <v>0</v>
      </c>
      <c r="K84" s="179">
        <f>'4611025'!N187</f>
        <v>0</v>
      </c>
      <c r="L84" s="179">
        <f>'4611025'!O187</f>
        <v>0</v>
      </c>
      <c r="M84" s="179">
        <f>'4611025'!P187</f>
        <v>0</v>
      </c>
      <c r="N84" s="179">
        <f>'4611025'!Q187</f>
        <v>0</v>
      </c>
      <c r="O84" s="174" t="e">
        <f t="shared" si="25"/>
        <v>#REF!</v>
      </c>
      <c r="P84" s="175" t="e">
        <f>#REF!</f>
        <v>#REF!</v>
      </c>
      <c r="Q84" s="175" t="e">
        <f t="shared" si="2"/>
        <v>#REF!</v>
      </c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</row>
    <row r="85" spans="1:28" ht="13.2">
      <c r="A85" s="322"/>
      <c r="B85" s="110">
        <v>2800</v>
      </c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4">
        <f t="shared" si="25"/>
        <v>0</v>
      </c>
      <c r="P85" s="172"/>
      <c r="Q85" s="176">
        <f t="shared" si="2"/>
        <v>0</v>
      </c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</row>
    <row r="86" spans="1:28" ht="27" customHeight="1">
      <c r="A86" s="339" t="s">
        <v>276</v>
      </c>
      <c r="B86" s="340"/>
      <c r="C86" s="177" t="e">
        <f t="shared" ref="C86:O86" si="26">SUM(C70:C85)</f>
        <v>#REF!</v>
      </c>
      <c r="D86" s="177" t="e">
        <f t="shared" si="26"/>
        <v>#REF!</v>
      </c>
      <c r="E86" s="177" t="e">
        <f t="shared" si="26"/>
        <v>#REF!</v>
      </c>
      <c r="F86" s="177" t="e">
        <f t="shared" si="26"/>
        <v>#REF!</v>
      </c>
      <c r="G86" s="177" t="e">
        <f t="shared" si="26"/>
        <v>#REF!</v>
      </c>
      <c r="H86" s="177" t="e">
        <f t="shared" si="26"/>
        <v>#REF!</v>
      </c>
      <c r="I86" s="177" t="e">
        <f t="shared" si="26"/>
        <v>#REF!</v>
      </c>
      <c r="J86" s="177" t="e">
        <f t="shared" si="26"/>
        <v>#REF!</v>
      </c>
      <c r="K86" s="177" t="e">
        <f t="shared" si="26"/>
        <v>#REF!</v>
      </c>
      <c r="L86" s="177" t="e">
        <f t="shared" si="26"/>
        <v>#REF!</v>
      </c>
      <c r="M86" s="177" t="e">
        <f t="shared" si="26"/>
        <v>#REF!</v>
      </c>
      <c r="N86" s="177" t="e">
        <f t="shared" si="26"/>
        <v>#REF!</v>
      </c>
      <c r="O86" s="174" t="e">
        <f t="shared" si="26"/>
        <v>#REF!</v>
      </c>
      <c r="P86" s="178" t="e">
        <f>#REF!</f>
        <v>#REF!</v>
      </c>
      <c r="Q86" s="178" t="e">
        <f t="shared" si="2"/>
        <v>#REF!</v>
      </c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</row>
    <row r="87" spans="1:28" ht="13.2">
      <c r="A87" s="341">
        <v>4611026</v>
      </c>
      <c r="B87" s="110">
        <v>2111</v>
      </c>
      <c r="C87" s="179">
        <f>'4611026'!F9</f>
        <v>196.01300000000001</v>
      </c>
      <c r="D87" s="179">
        <f>'4611026'!G9</f>
        <v>251.00200000000001</v>
      </c>
      <c r="E87" s="179">
        <f>'4611026'!H9</f>
        <v>226.54</v>
      </c>
      <c r="F87" s="179">
        <f>'4611026'!I9</f>
        <v>232.55699999999999</v>
      </c>
      <c r="G87" s="179">
        <f>'4611026'!J9</f>
        <v>232.55699999999999</v>
      </c>
      <c r="H87" s="179">
        <f>'4611026'!K9</f>
        <v>401.54</v>
      </c>
      <c r="I87" s="179">
        <f>'4611026'!L9</f>
        <v>171.5</v>
      </c>
      <c r="J87" s="179">
        <f>'4611026'!M9</f>
        <v>171.5</v>
      </c>
      <c r="K87" s="179">
        <f>'4611026'!N9</f>
        <v>260.11900000000003</v>
      </c>
      <c r="L87" s="179">
        <f>'4611026'!O9</f>
        <v>232.55699999999999</v>
      </c>
      <c r="M87" s="179">
        <f>'4611026'!P9</f>
        <v>232.55699999999999</v>
      </c>
      <c r="N87" s="179">
        <f>'4611026'!Q9</f>
        <v>232.55799999999999</v>
      </c>
      <c r="O87" s="174">
        <f t="shared" ref="O87:O102" si="27">SUM(C87:N87)</f>
        <v>2840.9999999999995</v>
      </c>
      <c r="P87" s="175" t="e">
        <f>#REF!</f>
        <v>#REF!</v>
      </c>
      <c r="Q87" s="175" t="e">
        <f t="shared" si="2"/>
        <v>#REF!</v>
      </c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</row>
    <row r="88" spans="1:28" ht="13.2">
      <c r="A88" s="342"/>
      <c r="B88" s="110">
        <v>2120</v>
      </c>
      <c r="C88" s="179">
        <f>'4611026'!F10</f>
        <v>43.122999999999998</v>
      </c>
      <c r="D88" s="179">
        <f>'4611026'!G10</f>
        <v>55.22</v>
      </c>
      <c r="E88" s="179">
        <f>'4611026'!H10</f>
        <v>49.838999999999999</v>
      </c>
      <c r="F88" s="179">
        <f>'4611026'!I10</f>
        <v>51.162999999999997</v>
      </c>
      <c r="G88" s="179">
        <f>'4611026'!J10</f>
        <v>51.162999999999997</v>
      </c>
      <c r="H88" s="179">
        <f>'4611026'!K10</f>
        <v>88.337000000000003</v>
      </c>
      <c r="I88" s="179">
        <f>'4611026'!L10</f>
        <v>37.729999999999997</v>
      </c>
      <c r="J88" s="179">
        <f>'4611026'!M10</f>
        <v>37.729999999999997</v>
      </c>
      <c r="K88" s="179">
        <f>'4611026'!N10</f>
        <v>57.225999999999999</v>
      </c>
      <c r="L88" s="179">
        <f>'4611026'!O10</f>
        <v>51.162999999999997</v>
      </c>
      <c r="M88" s="179">
        <f>'4611026'!P10</f>
        <v>51.162999999999997</v>
      </c>
      <c r="N88" s="179">
        <f>'4611026'!Q10</f>
        <v>51.143000000000001</v>
      </c>
      <c r="O88" s="174">
        <f t="shared" si="27"/>
        <v>625</v>
      </c>
      <c r="P88" s="175" t="e">
        <f>#REF!</f>
        <v>#REF!</v>
      </c>
      <c r="Q88" s="175" t="e">
        <f t="shared" si="2"/>
        <v>#REF!</v>
      </c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</row>
    <row r="89" spans="1:28" ht="13.2">
      <c r="A89" s="342"/>
      <c r="B89" s="110">
        <v>2210</v>
      </c>
      <c r="C89" s="179" t="e">
        <f>'4611026'!F62</f>
        <v>#REF!</v>
      </c>
      <c r="D89" s="179" t="e">
        <f>'4611026'!G62</f>
        <v>#REF!</v>
      </c>
      <c r="E89" s="179" t="e">
        <f>'4611026'!H62</f>
        <v>#REF!</v>
      </c>
      <c r="F89" s="179" t="e">
        <f>'4611026'!I62</f>
        <v>#REF!</v>
      </c>
      <c r="G89" s="179" t="e">
        <f>'4611026'!J62</f>
        <v>#REF!</v>
      </c>
      <c r="H89" s="179">
        <f>'4611026'!K62</f>
        <v>0</v>
      </c>
      <c r="I89" s="179">
        <f>'4611026'!L62</f>
        <v>0</v>
      </c>
      <c r="J89" s="179">
        <f>'4611026'!M62</f>
        <v>0</v>
      </c>
      <c r="K89" s="179">
        <f>'4611026'!N62</f>
        <v>0</v>
      </c>
      <c r="L89" s="179">
        <f>'4611026'!O62</f>
        <v>0</v>
      </c>
      <c r="M89" s="179">
        <f>'4611026'!P62</f>
        <v>0</v>
      </c>
      <c r="N89" s="179">
        <f>'4611026'!Q62</f>
        <v>0</v>
      </c>
      <c r="O89" s="174" t="e">
        <f t="shared" si="27"/>
        <v>#REF!</v>
      </c>
      <c r="P89" s="175" t="e">
        <f>#REF!</f>
        <v>#REF!</v>
      </c>
      <c r="Q89" s="175" t="e">
        <f t="shared" si="2"/>
        <v>#REF!</v>
      </c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</row>
    <row r="90" spans="1:28" ht="13.2">
      <c r="A90" s="342"/>
      <c r="B90" s="110">
        <v>2220</v>
      </c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4">
        <f t="shared" si="27"/>
        <v>0</v>
      </c>
      <c r="P90" s="172"/>
      <c r="Q90" s="176">
        <f t="shared" si="2"/>
        <v>0</v>
      </c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</row>
    <row r="91" spans="1:28" ht="13.2">
      <c r="A91" s="342"/>
      <c r="B91" s="110">
        <v>2230</v>
      </c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4">
        <f t="shared" si="27"/>
        <v>0</v>
      </c>
      <c r="P91" s="172"/>
      <c r="Q91" s="176">
        <f t="shared" si="2"/>
        <v>0</v>
      </c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</row>
    <row r="92" spans="1:28" ht="13.2">
      <c r="A92" s="342"/>
      <c r="B92" s="110">
        <v>2240</v>
      </c>
      <c r="C92" s="179" t="e">
        <f>'4611026'!F155</f>
        <v>#REF!</v>
      </c>
      <c r="D92" s="179" t="e">
        <f>'4611026'!G155</f>
        <v>#REF!</v>
      </c>
      <c r="E92" s="179" t="e">
        <f>'4611026'!H155</f>
        <v>#REF!</v>
      </c>
      <c r="F92" s="179" t="e">
        <f>'4611026'!I155</f>
        <v>#REF!</v>
      </c>
      <c r="G92" s="179" t="e">
        <f>'4611026'!J155</f>
        <v>#REF!</v>
      </c>
      <c r="H92" s="179" t="e">
        <f>'4611026'!K155</f>
        <v>#REF!</v>
      </c>
      <c r="I92" s="179" t="e">
        <f>'4611026'!L155</f>
        <v>#REF!</v>
      </c>
      <c r="J92" s="179" t="e">
        <f>'4611026'!M155</f>
        <v>#REF!</v>
      </c>
      <c r="K92" s="179" t="e">
        <f>'4611026'!N155</f>
        <v>#REF!</v>
      </c>
      <c r="L92" s="179" t="e">
        <f>'4611026'!O155</f>
        <v>#REF!</v>
      </c>
      <c r="M92" s="179" t="e">
        <f>'4611026'!P155</f>
        <v>#REF!</v>
      </c>
      <c r="N92" s="179" t="e">
        <f>'4611026'!Q155</f>
        <v>#REF!</v>
      </c>
      <c r="O92" s="174" t="e">
        <f t="shared" si="27"/>
        <v>#REF!</v>
      </c>
      <c r="P92" s="175" t="e">
        <f>#REF!</f>
        <v>#REF!</v>
      </c>
      <c r="Q92" s="175" t="e">
        <f t="shared" si="2"/>
        <v>#REF!</v>
      </c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</row>
    <row r="93" spans="1:28" ht="13.2">
      <c r="A93" s="342"/>
      <c r="B93" s="110">
        <v>2250</v>
      </c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4">
        <f t="shared" si="27"/>
        <v>0</v>
      </c>
      <c r="P93" s="172"/>
      <c r="Q93" s="176">
        <f t="shared" si="2"/>
        <v>0</v>
      </c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</row>
    <row r="94" spans="1:28" ht="13.2">
      <c r="A94" s="342"/>
      <c r="B94" s="110">
        <v>2271</v>
      </c>
      <c r="C94" s="179">
        <f>'4611026'!F162</f>
        <v>90</v>
      </c>
      <c r="D94" s="179">
        <f>'4611026'!G162</f>
        <v>85</v>
      </c>
      <c r="E94" s="179">
        <f>'4611026'!H162</f>
        <v>75</v>
      </c>
      <c r="F94" s="179">
        <f>'4611026'!I162</f>
        <v>45</v>
      </c>
      <c r="G94" s="179">
        <f>'4611026'!J162</f>
        <v>0</v>
      </c>
      <c r="H94" s="179">
        <f>'4611026'!K162</f>
        <v>0</v>
      </c>
      <c r="I94" s="179">
        <f>'4611026'!L162</f>
        <v>0</v>
      </c>
      <c r="J94" s="179">
        <f>'4611026'!M162</f>
        <v>0</v>
      </c>
      <c r="K94" s="179">
        <f>'4611026'!N162</f>
        <v>15</v>
      </c>
      <c r="L94" s="179">
        <f>'4611026'!O162</f>
        <v>40</v>
      </c>
      <c r="M94" s="179">
        <f>'4611026'!P162</f>
        <v>50</v>
      </c>
      <c r="N94" s="179">
        <f>'4611026'!Q162</f>
        <v>42.557000000000002</v>
      </c>
      <c r="O94" s="174">
        <f t="shared" si="27"/>
        <v>442.55700000000002</v>
      </c>
      <c r="P94" s="175" t="e">
        <f>#REF!</f>
        <v>#REF!</v>
      </c>
      <c r="Q94" s="175" t="e">
        <f t="shared" si="2"/>
        <v>#REF!</v>
      </c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</row>
    <row r="95" spans="1:28" ht="13.2">
      <c r="A95" s="342"/>
      <c r="B95" s="110">
        <v>2272</v>
      </c>
      <c r="C95" s="179">
        <f>'4611026'!F163</f>
        <v>1.2</v>
      </c>
      <c r="D95" s="179">
        <f>'4611026'!G163</f>
        <v>1.2</v>
      </c>
      <c r="E95" s="179">
        <f>'4611026'!H163</f>
        <v>1.2</v>
      </c>
      <c r="F95" s="179">
        <f>'4611026'!I163</f>
        <v>1</v>
      </c>
      <c r="G95" s="179">
        <f>'4611026'!J163</f>
        <v>0.8</v>
      </c>
      <c r="H95" s="179">
        <f>'4611026'!K163</f>
        <v>0.8</v>
      </c>
      <c r="I95" s="179">
        <f>'4611026'!L163</f>
        <v>0</v>
      </c>
      <c r="J95" s="179">
        <f>'4611026'!M163</f>
        <v>0</v>
      </c>
      <c r="K95" s="179">
        <f>'4611026'!N163</f>
        <v>1</v>
      </c>
      <c r="L95" s="179">
        <f>'4611026'!O163</f>
        <v>1.2</v>
      </c>
      <c r="M95" s="179">
        <f>'4611026'!P163</f>
        <v>1.2</v>
      </c>
      <c r="N95" s="179">
        <f>'4611026'!Q163</f>
        <v>1.25</v>
      </c>
      <c r="O95" s="174">
        <f t="shared" si="27"/>
        <v>10.849999999999998</v>
      </c>
      <c r="P95" s="175" t="e">
        <f>#REF!</f>
        <v>#REF!</v>
      </c>
      <c r="Q95" s="175" t="e">
        <f t="shared" si="2"/>
        <v>#REF!</v>
      </c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</row>
    <row r="96" spans="1:28" ht="13.2">
      <c r="A96" s="342"/>
      <c r="B96" s="110">
        <v>2273</v>
      </c>
      <c r="C96" s="179">
        <f>'4611026'!F164</f>
        <v>8</v>
      </c>
      <c r="D96" s="179">
        <f>'4611026'!G164</f>
        <v>8</v>
      </c>
      <c r="E96" s="179">
        <f>'4611026'!H164</f>
        <v>8</v>
      </c>
      <c r="F96" s="179">
        <f>'4611026'!I164</f>
        <v>8</v>
      </c>
      <c r="G96" s="179">
        <f>'4611026'!J164</f>
        <v>8</v>
      </c>
      <c r="H96" s="179">
        <f>'4611026'!K164</f>
        <v>8</v>
      </c>
      <c r="I96" s="179">
        <f>'4611026'!L164</f>
        <v>0</v>
      </c>
      <c r="J96" s="179">
        <f>'4611026'!M164</f>
        <v>0</v>
      </c>
      <c r="K96" s="179">
        <f>'4611026'!N164</f>
        <v>8</v>
      </c>
      <c r="L96" s="179">
        <f>'4611026'!O164</f>
        <v>8</v>
      </c>
      <c r="M96" s="179">
        <f>'4611026'!P164</f>
        <v>8</v>
      </c>
      <c r="N96" s="179">
        <f>'4611026'!Q164</f>
        <v>8</v>
      </c>
      <c r="O96" s="174">
        <f t="shared" si="27"/>
        <v>80</v>
      </c>
      <c r="P96" s="175" t="e">
        <f>#REF!</f>
        <v>#REF!</v>
      </c>
      <c r="Q96" s="175" t="e">
        <f t="shared" si="2"/>
        <v>#REF!</v>
      </c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</row>
    <row r="97" spans="1:28" ht="13.2">
      <c r="A97" s="342"/>
      <c r="B97" s="110">
        <v>2274</v>
      </c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4">
        <f t="shared" si="27"/>
        <v>0</v>
      </c>
      <c r="P97" s="172"/>
      <c r="Q97" s="176">
        <f t="shared" si="2"/>
        <v>0</v>
      </c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</row>
    <row r="98" spans="1:28" ht="13.2">
      <c r="A98" s="342"/>
      <c r="B98" s="110">
        <v>2275</v>
      </c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4">
        <f t="shared" si="27"/>
        <v>0</v>
      </c>
      <c r="P98" s="172"/>
      <c r="Q98" s="176">
        <f t="shared" si="2"/>
        <v>0</v>
      </c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</row>
    <row r="99" spans="1:28" ht="13.2">
      <c r="A99" s="342"/>
      <c r="B99" s="110">
        <v>2276</v>
      </c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4">
        <f t="shared" si="27"/>
        <v>0</v>
      </c>
      <c r="P99" s="172"/>
      <c r="Q99" s="176">
        <f t="shared" si="2"/>
        <v>0</v>
      </c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</row>
    <row r="100" spans="1:28" ht="13.2">
      <c r="A100" s="342"/>
      <c r="B100" s="110">
        <v>2282</v>
      </c>
      <c r="C100" s="179">
        <f>'4611026'!F170</f>
        <v>0</v>
      </c>
      <c r="D100" s="179">
        <f>'4611026'!G170</f>
        <v>0</v>
      </c>
      <c r="E100" s="179">
        <f>'4611026'!H170</f>
        <v>0</v>
      </c>
      <c r="F100" s="179">
        <f>'4611026'!I170</f>
        <v>0</v>
      </c>
      <c r="G100" s="179">
        <f>'4611026'!J170</f>
        <v>0</v>
      </c>
      <c r="H100" s="179">
        <f>'4611026'!K170</f>
        <v>0</v>
      </c>
      <c r="I100" s="179">
        <f>'4611026'!L170</f>
        <v>0</v>
      </c>
      <c r="J100" s="179" t="e">
        <f>'4611026'!M170</f>
        <v>#REF!</v>
      </c>
      <c r="K100" s="179">
        <f>'4611026'!N170</f>
        <v>0</v>
      </c>
      <c r="L100" s="179">
        <f>'4611026'!O170</f>
        <v>0</v>
      </c>
      <c r="M100" s="179">
        <f>'4611026'!P170</f>
        <v>0</v>
      </c>
      <c r="N100" s="179">
        <f>'4611026'!Q170</f>
        <v>0</v>
      </c>
      <c r="O100" s="174" t="e">
        <f t="shared" si="27"/>
        <v>#REF!</v>
      </c>
      <c r="P100" s="175" t="e">
        <f>#REF!</f>
        <v>#REF!</v>
      </c>
      <c r="Q100" s="175" t="e">
        <f t="shared" si="2"/>
        <v>#REF!</v>
      </c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</row>
    <row r="101" spans="1:28" ht="13.2">
      <c r="A101" s="342"/>
      <c r="B101" s="110">
        <v>2730</v>
      </c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4">
        <f t="shared" si="27"/>
        <v>0</v>
      </c>
      <c r="P101" s="172"/>
      <c r="Q101" s="176">
        <f t="shared" si="2"/>
        <v>0</v>
      </c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</row>
    <row r="102" spans="1:28" ht="13.2">
      <c r="A102" s="322"/>
      <c r="B102" s="110">
        <v>2800</v>
      </c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4">
        <f t="shared" si="27"/>
        <v>0</v>
      </c>
      <c r="P102" s="172"/>
      <c r="Q102" s="176">
        <f t="shared" si="2"/>
        <v>0</v>
      </c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</row>
    <row r="103" spans="1:28" ht="24" customHeight="1">
      <c r="A103" s="339" t="s">
        <v>277</v>
      </c>
      <c r="B103" s="340"/>
      <c r="C103" s="177" t="e">
        <f t="shared" ref="C103:O103" si="28">SUM(C87:C102)</f>
        <v>#REF!</v>
      </c>
      <c r="D103" s="177" t="e">
        <f t="shared" si="28"/>
        <v>#REF!</v>
      </c>
      <c r="E103" s="177" t="e">
        <f t="shared" si="28"/>
        <v>#REF!</v>
      </c>
      <c r="F103" s="177" t="e">
        <f t="shared" si="28"/>
        <v>#REF!</v>
      </c>
      <c r="G103" s="177" t="e">
        <f t="shared" si="28"/>
        <v>#REF!</v>
      </c>
      <c r="H103" s="177" t="e">
        <f t="shared" si="28"/>
        <v>#REF!</v>
      </c>
      <c r="I103" s="177" t="e">
        <f t="shared" si="28"/>
        <v>#REF!</v>
      </c>
      <c r="J103" s="177" t="e">
        <f t="shared" si="28"/>
        <v>#REF!</v>
      </c>
      <c r="K103" s="177" t="e">
        <f t="shared" si="28"/>
        <v>#REF!</v>
      </c>
      <c r="L103" s="177" t="e">
        <f t="shared" si="28"/>
        <v>#REF!</v>
      </c>
      <c r="M103" s="177" t="e">
        <f t="shared" si="28"/>
        <v>#REF!</v>
      </c>
      <c r="N103" s="177" t="e">
        <f t="shared" si="28"/>
        <v>#REF!</v>
      </c>
      <c r="O103" s="174" t="e">
        <f t="shared" si="28"/>
        <v>#REF!</v>
      </c>
      <c r="P103" s="178" t="e">
        <f>#REF!</f>
        <v>#REF!</v>
      </c>
      <c r="Q103" s="178" t="e">
        <f t="shared" si="2"/>
        <v>#REF!</v>
      </c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</row>
    <row r="104" spans="1:28" ht="13.2">
      <c r="A104" s="341">
        <v>4611070</v>
      </c>
      <c r="B104" s="110">
        <v>2111</v>
      </c>
      <c r="C104" s="179">
        <f>'4611070'!F9</f>
        <v>1315.87</v>
      </c>
      <c r="D104" s="179">
        <f>'4611070'!G9</f>
        <v>1515.87</v>
      </c>
      <c r="E104" s="179">
        <f>'4611070'!H9</f>
        <v>1315.87</v>
      </c>
      <c r="F104" s="179">
        <f>'4611070'!I9</f>
        <v>1472.075</v>
      </c>
      <c r="G104" s="179">
        <f>'4611070'!J9</f>
        <v>2166.625</v>
      </c>
      <c r="H104" s="179">
        <f>'4611070'!K9</f>
        <v>1146.7</v>
      </c>
      <c r="I104" s="179">
        <f>'4611070'!L9</f>
        <v>664.1</v>
      </c>
      <c r="J104" s="179">
        <f>'4611070'!M9</f>
        <v>664.1</v>
      </c>
      <c r="K104" s="179">
        <f>'4611070'!N9</f>
        <v>1627.075</v>
      </c>
      <c r="L104" s="179">
        <f>'4611070'!O9</f>
        <v>1427.075</v>
      </c>
      <c r="M104" s="179">
        <f>'4611070'!P9</f>
        <v>1427.075</v>
      </c>
      <c r="N104" s="179">
        <f>'4611070'!Q9</f>
        <v>1382.0889999999999</v>
      </c>
      <c r="O104" s="174">
        <f t="shared" ref="O104:O119" si="29">SUM(C104:N104)</f>
        <v>16124.524000000003</v>
      </c>
      <c r="P104" s="175" t="e">
        <f>#REF!</f>
        <v>#REF!</v>
      </c>
      <c r="Q104" s="175" t="e">
        <f t="shared" si="2"/>
        <v>#REF!</v>
      </c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</row>
    <row r="105" spans="1:28" ht="13.2">
      <c r="A105" s="342"/>
      <c r="B105" s="110">
        <v>2120</v>
      </c>
      <c r="C105" s="179">
        <f>'4611070'!F10</f>
        <v>289.4914</v>
      </c>
      <c r="D105" s="179">
        <f>'4611070'!G10</f>
        <v>333.4914</v>
      </c>
      <c r="E105" s="179">
        <f>'4611070'!H10</f>
        <v>289.4914</v>
      </c>
      <c r="F105" s="179">
        <f>'4611070'!I10</f>
        <v>323.85650000000004</v>
      </c>
      <c r="G105" s="179">
        <f>'4611070'!J10</f>
        <v>476.65750000000003</v>
      </c>
      <c r="H105" s="179">
        <f>'4611070'!K10</f>
        <v>252.274</v>
      </c>
      <c r="I105" s="179">
        <f>'4611070'!L10</f>
        <v>146.102</v>
      </c>
      <c r="J105" s="179">
        <f>'4611070'!M10</f>
        <v>146.102</v>
      </c>
      <c r="K105" s="179">
        <f>'4611070'!N10</f>
        <v>357.95650000000001</v>
      </c>
      <c r="L105" s="179">
        <f>'4611070'!O10</f>
        <v>313.95650000000001</v>
      </c>
      <c r="M105" s="179">
        <f>'4611070'!P10</f>
        <v>313.95650000000001</v>
      </c>
      <c r="N105" s="179">
        <f>'4611070'!Q10</f>
        <v>304.05957999999998</v>
      </c>
      <c r="O105" s="174">
        <f t="shared" si="29"/>
        <v>3547.3952800000006</v>
      </c>
      <c r="P105" s="175" t="e">
        <f>#REF!</f>
        <v>#REF!</v>
      </c>
      <c r="Q105" s="175" t="e">
        <f t="shared" si="2"/>
        <v>#REF!</v>
      </c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</row>
    <row r="106" spans="1:28" ht="13.2">
      <c r="A106" s="342"/>
      <c r="B106" s="110">
        <v>2210</v>
      </c>
      <c r="C106" s="179">
        <f>'4611070'!F62</f>
        <v>0</v>
      </c>
      <c r="D106" s="179">
        <f>'4611070'!G62</f>
        <v>15</v>
      </c>
      <c r="E106" s="179" t="e">
        <f>'4611070'!H62</f>
        <v>#REF!</v>
      </c>
      <c r="F106" s="179" t="e">
        <f>'4611070'!I62</f>
        <v>#REF!</v>
      </c>
      <c r="G106" s="179" t="e">
        <f>'4611070'!J62</f>
        <v>#REF!</v>
      </c>
      <c r="H106" s="179" t="e">
        <f>'4611070'!K62</f>
        <v>#REF!</v>
      </c>
      <c r="I106" s="179" t="e">
        <f>'4611070'!L62</f>
        <v>#REF!</v>
      </c>
      <c r="J106" s="179" t="e">
        <f>'4611070'!M62</f>
        <v>#REF!</v>
      </c>
      <c r="K106" s="179" t="e">
        <f>'4611070'!N62</f>
        <v>#REF!</v>
      </c>
      <c r="L106" s="179">
        <f>'4611070'!O62</f>
        <v>0</v>
      </c>
      <c r="M106" s="179">
        <f>'4611070'!P62</f>
        <v>0</v>
      </c>
      <c r="N106" s="179">
        <f>'4611070'!Q62</f>
        <v>0</v>
      </c>
      <c r="O106" s="174" t="e">
        <f t="shared" si="29"/>
        <v>#REF!</v>
      </c>
      <c r="P106" s="175" t="e">
        <f>#REF!</f>
        <v>#REF!</v>
      </c>
      <c r="Q106" s="175" t="e">
        <f t="shared" si="2"/>
        <v>#REF!</v>
      </c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</row>
    <row r="107" spans="1:28" ht="13.2">
      <c r="A107" s="342"/>
      <c r="B107" s="110">
        <v>2220</v>
      </c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4">
        <f t="shared" si="29"/>
        <v>0</v>
      </c>
      <c r="P107" s="172"/>
      <c r="Q107" s="176">
        <f t="shared" si="2"/>
        <v>0</v>
      </c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</row>
    <row r="108" spans="1:28" ht="13.2">
      <c r="A108" s="342"/>
      <c r="B108" s="110">
        <v>2230</v>
      </c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4">
        <f t="shared" si="29"/>
        <v>0</v>
      </c>
      <c r="P108" s="172"/>
      <c r="Q108" s="176">
        <f t="shared" si="2"/>
        <v>0</v>
      </c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</row>
    <row r="109" spans="1:28" ht="13.2">
      <c r="A109" s="342"/>
      <c r="B109" s="110">
        <v>2240</v>
      </c>
      <c r="C109" s="179" t="e">
        <f>'4611070'!F155</f>
        <v>#REF!</v>
      </c>
      <c r="D109" s="179" t="e">
        <f>'4611070'!G155</f>
        <v>#REF!</v>
      </c>
      <c r="E109" s="179" t="e">
        <f>'4611070'!H155</f>
        <v>#REF!</v>
      </c>
      <c r="F109" s="179" t="e">
        <f>'4611070'!I155</f>
        <v>#REF!</v>
      </c>
      <c r="G109" s="179" t="e">
        <f>'4611070'!J155</f>
        <v>#REF!</v>
      </c>
      <c r="H109" s="179" t="e">
        <f>'4611070'!K155</f>
        <v>#REF!</v>
      </c>
      <c r="I109" s="179" t="e">
        <f>'4611070'!L155</f>
        <v>#REF!</v>
      </c>
      <c r="J109" s="179" t="e">
        <f>'4611070'!M155</f>
        <v>#REF!</v>
      </c>
      <c r="K109" s="179" t="e">
        <f>'4611070'!N155</f>
        <v>#REF!</v>
      </c>
      <c r="L109" s="179" t="e">
        <f>'4611070'!O155</f>
        <v>#REF!</v>
      </c>
      <c r="M109" s="179" t="e">
        <f>'4611070'!P155</f>
        <v>#REF!</v>
      </c>
      <c r="N109" s="179" t="e">
        <f>'4611070'!Q155</f>
        <v>#REF!</v>
      </c>
      <c r="O109" s="174" t="e">
        <f t="shared" si="29"/>
        <v>#REF!</v>
      </c>
      <c r="P109" s="175" t="e">
        <f>#REF!</f>
        <v>#REF!</v>
      </c>
      <c r="Q109" s="175" t="e">
        <f t="shared" si="2"/>
        <v>#REF!</v>
      </c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</row>
    <row r="110" spans="1:28" ht="13.2">
      <c r="A110" s="342"/>
      <c r="B110" s="110">
        <v>2250</v>
      </c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4">
        <f t="shared" si="29"/>
        <v>0</v>
      </c>
      <c r="P110" s="172"/>
      <c r="Q110" s="176">
        <f t="shared" si="2"/>
        <v>0</v>
      </c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</row>
    <row r="111" spans="1:28" ht="13.2">
      <c r="A111" s="342"/>
      <c r="B111" s="110">
        <v>2271</v>
      </c>
      <c r="C111" s="179">
        <f>'4611070'!F162</f>
        <v>520</v>
      </c>
      <c r="D111" s="179">
        <f>'4611070'!G162</f>
        <v>450</v>
      </c>
      <c r="E111" s="179">
        <f>'4611070'!H162</f>
        <v>370</v>
      </c>
      <c r="F111" s="179">
        <f>'4611070'!I162</f>
        <v>280</v>
      </c>
      <c r="G111" s="179">
        <f>'4611070'!J162</f>
        <v>25</v>
      </c>
      <c r="H111" s="179">
        <f>'4611070'!K162</f>
        <v>10</v>
      </c>
      <c r="I111" s="179">
        <f>'4611070'!L162</f>
        <v>0</v>
      </c>
      <c r="J111" s="179">
        <f>'4611070'!M162</f>
        <v>0</v>
      </c>
      <c r="K111" s="179">
        <f>'4611070'!N162</f>
        <v>65</v>
      </c>
      <c r="L111" s="179">
        <f>'4611070'!O162</f>
        <v>285</v>
      </c>
      <c r="M111" s="179">
        <f>'4611070'!P162</f>
        <v>380</v>
      </c>
      <c r="N111" s="179">
        <f>'4611070'!Q162</f>
        <v>193.375</v>
      </c>
      <c r="O111" s="174">
        <f t="shared" si="29"/>
        <v>2578.375</v>
      </c>
      <c r="P111" s="175" t="e">
        <f>#REF!</f>
        <v>#REF!</v>
      </c>
      <c r="Q111" s="175" t="e">
        <f t="shared" si="2"/>
        <v>#REF!</v>
      </c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</row>
    <row r="112" spans="1:28" ht="13.2">
      <c r="A112" s="342"/>
      <c r="B112" s="110">
        <v>2272</v>
      </c>
      <c r="C112" s="179">
        <f>'4611070'!F163</f>
        <v>23.5</v>
      </c>
      <c r="D112" s="179">
        <f>'4611070'!G163</f>
        <v>18.5</v>
      </c>
      <c r="E112" s="179">
        <f>'4611070'!H163</f>
        <v>18</v>
      </c>
      <c r="F112" s="179">
        <f>'4611070'!I163</f>
        <v>15</v>
      </c>
      <c r="G112" s="179">
        <f>'4611070'!J163</f>
        <v>13</v>
      </c>
      <c r="H112" s="179">
        <f>'4611070'!K163</f>
        <v>10</v>
      </c>
      <c r="I112" s="179">
        <f>'4611070'!L163</f>
        <v>8.1</v>
      </c>
      <c r="J112" s="179">
        <f>'4611070'!M163</f>
        <v>9</v>
      </c>
      <c r="K112" s="179">
        <f>'4611070'!N163</f>
        <v>12</v>
      </c>
      <c r="L112" s="179">
        <f>'4611070'!O163</f>
        <v>18</v>
      </c>
      <c r="M112" s="179">
        <f>'4611070'!P163</f>
        <v>23</v>
      </c>
      <c r="N112" s="179">
        <f>'4611070'!Q163</f>
        <v>21</v>
      </c>
      <c r="O112" s="174">
        <f t="shared" si="29"/>
        <v>189.1</v>
      </c>
      <c r="P112" s="175" t="e">
        <f>#REF!</f>
        <v>#REF!</v>
      </c>
      <c r="Q112" s="175" t="e">
        <f t="shared" si="2"/>
        <v>#REF!</v>
      </c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</row>
    <row r="113" spans="1:28" ht="13.2">
      <c r="A113" s="342"/>
      <c r="B113" s="110">
        <v>2273</v>
      </c>
      <c r="C113" s="179">
        <f>'4611070'!F164</f>
        <v>85</v>
      </c>
      <c r="D113" s="179">
        <f>'4611070'!G164</f>
        <v>80</v>
      </c>
      <c r="E113" s="179">
        <f>'4611070'!H164</f>
        <v>65</v>
      </c>
      <c r="F113" s="179">
        <f>'4611070'!I164</f>
        <v>65</v>
      </c>
      <c r="G113" s="179">
        <f>'4611070'!J164</f>
        <v>40</v>
      </c>
      <c r="H113" s="179">
        <f>'4611070'!K164</f>
        <v>37</v>
      </c>
      <c r="I113" s="179">
        <f>'4611070'!L164</f>
        <v>32</v>
      </c>
      <c r="J113" s="179">
        <f>'4611070'!M164</f>
        <v>37</v>
      </c>
      <c r="K113" s="179">
        <f>'4611070'!N164</f>
        <v>52</v>
      </c>
      <c r="L113" s="179">
        <f>'4611070'!O164</f>
        <v>75</v>
      </c>
      <c r="M113" s="179">
        <f>'4611070'!P164</f>
        <v>75</v>
      </c>
      <c r="N113" s="179">
        <f>'4611070'!Q164</f>
        <v>45</v>
      </c>
      <c r="O113" s="174">
        <f t="shared" si="29"/>
        <v>688</v>
      </c>
      <c r="P113" s="175" t="e">
        <f>#REF!</f>
        <v>#REF!</v>
      </c>
      <c r="Q113" s="175" t="e">
        <f t="shared" si="2"/>
        <v>#REF!</v>
      </c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</row>
    <row r="114" spans="1:28" ht="13.2">
      <c r="A114" s="342"/>
      <c r="B114" s="110">
        <v>2274</v>
      </c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4">
        <f t="shared" si="29"/>
        <v>0</v>
      </c>
      <c r="P114" s="175" t="e">
        <f>#REF!</f>
        <v>#REF!</v>
      </c>
      <c r="Q114" s="175" t="e">
        <f t="shared" si="2"/>
        <v>#REF!</v>
      </c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</row>
    <row r="115" spans="1:28" ht="13.2">
      <c r="A115" s="342"/>
      <c r="B115" s="110">
        <v>2275</v>
      </c>
      <c r="C115" s="179">
        <f>'4611070'!F166</f>
        <v>3</v>
      </c>
      <c r="D115" s="179">
        <f>'4611070'!G166</f>
        <v>3</v>
      </c>
      <c r="E115" s="179">
        <f>'4611070'!H166</f>
        <v>3</v>
      </c>
      <c r="F115" s="179">
        <f>'4611070'!I166</f>
        <v>3</v>
      </c>
      <c r="G115" s="179">
        <f>'4611070'!J166</f>
        <v>3</v>
      </c>
      <c r="H115" s="179">
        <f>'4611070'!K166</f>
        <v>3</v>
      </c>
      <c r="I115" s="179">
        <f>'4611070'!L166</f>
        <v>3</v>
      </c>
      <c r="J115" s="179">
        <f>'4611070'!M166</f>
        <v>3</v>
      </c>
      <c r="K115" s="179">
        <f>'4611070'!N166</f>
        <v>2.06</v>
      </c>
      <c r="L115" s="179">
        <f>'4611070'!O166</f>
        <v>0</v>
      </c>
      <c r="M115" s="179">
        <f>'4611070'!P166</f>
        <v>0</v>
      </c>
      <c r="N115" s="179">
        <f>'4611070'!Q166</f>
        <v>0</v>
      </c>
      <c r="O115" s="174">
        <f t="shared" si="29"/>
        <v>26.06</v>
      </c>
      <c r="P115" s="175" t="e">
        <f>#REF!</f>
        <v>#REF!</v>
      </c>
      <c r="Q115" s="175" t="e">
        <f t="shared" si="2"/>
        <v>#REF!</v>
      </c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</row>
    <row r="116" spans="1:28" ht="13.2">
      <c r="A116" s="342"/>
      <c r="B116" s="110">
        <v>2276</v>
      </c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4">
        <f t="shared" si="29"/>
        <v>0</v>
      </c>
      <c r="P116" s="172"/>
      <c r="Q116" s="176">
        <f t="shared" si="2"/>
        <v>0</v>
      </c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</row>
    <row r="117" spans="1:28" ht="13.2">
      <c r="A117" s="342"/>
      <c r="B117" s="110">
        <v>2282</v>
      </c>
      <c r="C117" s="179">
        <f>'4611070'!F170</f>
        <v>0</v>
      </c>
      <c r="D117" s="179">
        <f>'4611070'!G170</f>
        <v>0</v>
      </c>
      <c r="E117" s="179">
        <f>'4611070'!H170</f>
        <v>0</v>
      </c>
      <c r="F117" s="179">
        <f>'4611070'!I170</f>
        <v>0</v>
      </c>
      <c r="G117" s="179">
        <f>'4611070'!J170</f>
        <v>0</v>
      </c>
      <c r="H117" s="179">
        <f>'4611070'!K170</f>
        <v>0</v>
      </c>
      <c r="I117" s="179">
        <f>'4611070'!L170</f>
        <v>0</v>
      </c>
      <c r="J117" s="179" t="e">
        <f>'4611070'!M170</f>
        <v>#REF!</v>
      </c>
      <c r="K117" s="179">
        <f>'4611070'!N170</f>
        <v>0</v>
      </c>
      <c r="L117" s="179">
        <f>'4611070'!O170</f>
        <v>0</v>
      </c>
      <c r="M117" s="179">
        <f>'4611070'!P170</f>
        <v>0</v>
      </c>
      <c r="N117" s="179">
        <f>'4611070'!Q170</f>
        <v>0</v>
      </c>
      <c r="O117" s="174" t="e">
        <f t="shared" si="29"/>
        <v>#REF!</v>
      </c>
      <c r="P117" s="175" t="e">
        <f>#REF!</f>
        <v>#REF!</v>
      </c>
      <c r="Q117" s="175" t="e">
        <f t="shared" si="2"/>
        <v>#REF!</v>
      </c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</row>
    <row r="118" spans="1:28" ht="13.2">
      <c r="A118" s="342"/>
      <c r="B118" s="110">
        <v>2730</v>
      </c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4">
        <f t="shared" si="29"/>
        <v>0</v>
      </c>
      <c r="P118" s="172"/>
      <c r="Q118" s="176">
        <f t="shared" si="2"/>
        <v>0</v>
      </c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</row>
    <row r="119" spans="1:28" ht="13.2">
      <c r="A119" s="322"/>
      <c r="B119" s="110">
        <v>2800</v>
      </c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4">
        <f t="shared" si="29"/>
        <v>0</v>
      </c>
      <c r="P119" s="172"/>
      <c r="Q119" s="176">
        <f t="shared" si="2"/>
        <v>0</v>
      </c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</row>
    <row r="120" spans="1:28" ht="26.25" customHeight="1">
      <c r="A120" s="339" t="s">
        <v>278</v>
      </c>
      <c r="B120" s="340"/>
      <c r="C120" s="177" t="e">
        <f t="shared" ref="C120:O120" si="30">SUM(C104:C119)</f>
        <v>#REF!</v>
      </c>
      <c r="D120" s="177" t="e">
        <f t="shared" si="30"/>
        <v>#REF!</v>
      </c>
      <c r="E120" s="177" t="e">
        <f t="shared" si="30"/>
        <v>#REF!</v>
      </c>
      <c r="F120" s="177" t="e">
        <f t="shared" si="30"/>
        <v>#REF!</v>
      </c>
      <c r="G120" s="177" t="e">
        <f t="shared" si="30"/>
        <v>#REF!</v>
      </c>
      <c r="H120" s="177" t="e">
        <f t="shared" si="30"/>
        <v>#REF!</v>
      </c>
      <c r="I120" s="177" t="e">
        <f t="shared" si="30"/>
        <v>#REF!</v>
      </c>
      <c r="J120" s="177" t="e">
        <f t="shared" si="30"/>
        <v>#REF!</v>
      </c>
      <c r="K120" s="177" t="e">
        <f t="shared" si="30"/>
        <v>#REF!</v>
      </c>
      <c r="L120" s="177" t="e">
        <f t="shared" si="30"/>
        <v>#REF!</v>
      </c>
      <c r="M120" s="177" t="e">
        <f t="shared" si="30"/>
        <v>#REF!</v>
      </c>
      <c r="N120" s="177" t="e">
        <f t="shared" si="30"/>
        <v>#REF!</v>
      </c>
      <c r="O120" s="174" t="e">
        <f t="shared" si="30"/>
        <v>#REF!</v>
      </c>
      <c r="P120" s="178" t="e">
        <f>#REF!</f>
        <v>#REF!</v>
      </c>
      <c r="Q120" s="178" t="e">
        <f t="shared" si="2"/>
        <v>#REF!</v>
      </c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</row>
    <row r="121" spans="1:28" ht="13.2">
      <c r="A121" s="341">
        <v>4611141</v>
      </c>
      <c r="B121" s="110">
        <v>2111</v>
      </c>
      <c r="C121" s="179">
        <f>'4611141'!F9</f>
        <v>1372.4649999999999</v>
      </c>
      <c r="D121" s="179">
        <f>'4611141'!G9</f>
        <v>1403.087</v>
      </c>
      <c r="E121" s="179">
        <f>'4611141'!H9</f>
        <v>1372.4649999999999</v>
      </c>
      <c r="F121" s="179">
        <f>'4611141'!I9</f>
        <v>1503.8019999999999</v>
      </c>
      <c r="G121" s="179">
        <f>'4611141'!J9</f>
        <v>1672.76</v>
      </c>
      <c r="H121" s="179">
        <f>'4611141'!K9</f>
        <v>1648.0229999999999</v>
      </c>
      <c r="I121" s="179">
        <f>'4611141'!L9</f>
        <v>1633.9770000000001</v>
      </c>
      <c r="J121" s="179">
        <f>'4611141'!M9</f>
        <v>1624.723</v>
      </c>
      <c r="K121" s="179">
        <f>'4611141'!N9</f>
        <v>1538.2829999999999</v>
      </c>
      <c r="L121" s="179">
        <f>'4611141'!O9</f>
        <v>1503.8040000000001</v>
      </c>
      <c r="M121" s="179">
        <f>'4611141'!P9</f>
        <v>1503.8040000000001</v>
      </c>
      <c r="N121" s="179">
        <f>'4611141'!Q9</f>
        <v>1438.9069999999999</v>
      </c>
      <c r="O121" s="174">
        <f t="shared" ref="O121:O136" si="31">SUM(C121:N121)</f>
        <v>18216.099999999999</v>
      </c>
      <c r="P121" s="175" t="e">
        <f>#REF!</f>
        <v>#REF!</v>
      </c>
      <c r="Q121" s="175" t="e">
        <f t="shared" si="2"/>
        <v>#REF!</v>
      </c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</row>
    <row r="122" spans="1:28" ht="13.2">
      <c r="A122" s="342"/>
      <c r="B122" s="110">
        <v>2120</v>
      </c>
      <c r="C122" s="179">
        <f>'4611141'!F10</f>
        <v>302.40030000000002</v>
      </c>
      <c r="D122" s="179">
        <f>'4611141'!G10</f>
        <v>308.67914000000002</v>
      </c>
      <c r="E122" s="179">
        <f>'4611141'!H10</f>
        <v>301.94229999999999</v>
      </c>
      <c r="F122" s="179">
        <f>'4611141'!I10</f>
        <v>330.83643999999998</v>
      </c>
      <c r="G122" s="179">
        <f>'4611141'!J10</f>
        <v>368.00720000000001</v>
      </c>
      <c r="H122" s="179">
        <f>'4611141'!K10</f>
        <v>362.56505999999996</v>
      </c>
      <c r="I122" s="179">
        <f>'4611141'!L10</f>
        <v>359.47494</v>
      </c>
      <c r="J122" s="179">
        <f>'4611141'!M10</f>
        <v>357.43905999999998</v>
      </c>
      <c r="K122" s="179">
        <f>'4611141'!N10</f>
        <v>338.42225999999999</v>
      </c>
      <c r="L122" s="179">
        <f>'4611141'!O10</f>
        <v>330.83688000000001</v>
      </c>
      <c r="M122" s="179">
        <f>'4611141'!P10</f>
        <v>330.83688000000001</v>
      </c>
      <c r="N122" s="179">
        <f>'4611141'!Q10</f>
        <v>316.55953999999997</v>
      </c>
      <c r="O122" s="174">
        <f t="shared" si="31"/>
        <v>4007.9999999999991</v>
      </c>
      <c r="P122" s="175" t="e">
        <f>#REF!</f>
        <v>#REF!</v>
      </c>
      <c r="Q122" s="175" t="e">
        <f t="shared" si="2"/>
        <v>#REF!</v>
      </c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</row>
    <row r="123" spans="1:28" ht="13.2">
      <c r="A123" s="342"/>
      <c r="B123" s="110">
        <v>2210</v>
      </c>
      <c r="C123" s="179" t="e">
        <f>'4611141'!F62</f>
        <v>#REF!</v>
      </c>
      <c r="D123" s="179" t="e">
        <f>'4611141'!G62</f>
        <v>#REF!</v>
      </c>
      <c r="E123" s="179" t="e">
        <f>'4611141'!H62</f>
        <v>#REF!</v>
      </c>
      <c r="F123" s="179" t="e">
        <f>'4611141'!I62</f>
        <v>#REF!</v>
      </c>
      <c r="G123" s="179" t="e">
        <f>'4611141'!J62</f>
        <v>#REF!</v>
      </c>
      <c r="H123" s="179" t="e">
        <f>'4611141'!K62</f>
        <v>#REF!</v>
      </c>
      <c r="I123" s="179" t="e">
        <f>'4611141'!L62</f>
        <v>#REF!</v>
      </c>
      <c r="J123" s="179" t="e">
        <f>'4611141'!M62</f>
        <v>#REF!</v>
      </c>
      <c r="K123" s="179" t="e">
        <f>'4611141'!N62</f>
        <v>#REF!</v>
      </c>
      <c r="L123" s="179" t="e">
        <f>'4611141'!O62</f>
        <v>#REF!</v>
      </c>
      <c r="M123" s="179" t="e">
        <f>'4611141'!P62</f>
        <v>#REF!</v>
      </c>
      <c r="N123" s="179" t="e">
        <f>'4611141'!Q62</f>
        <v>#REF!</v>
      </c>
      <c r="O123" s="174" t="e">
        <f t="shared" si="31"/>
        <v>#REF!</v>
      </c>
      <c r="P123" s="175" t="e">
        <f>#REF!</f>
        <v>#REF!</v>
      </c>
      <c r="Q123" s="175" t="e">
        <f t="shared" si="2"/>
        <v>#REF!</v>
      </c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</row>
    <row r="124" spans="1:28" ht="13.2">
      <c r="A124" s="342"/>
      <c r="B124" s="110">
        <v>2220</v>
      </c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4">
        <f t="shared" si="31"/>
        <v>0</v>
      </c>
      <c r="P124" s="172"/>
      <c r="Q124" s="176">
        <f t="shared" si="2"/>
        <v>0</v>
      </c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</row>
    <row r="125" spans="1:28" ht="13.2">
      <c r="A125" s="342"/>
      <c r="B125" s="110">
        <v>2230</v>
      </c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4">
        <f t="shared" si="31"/>
        <v>0</v>
      </c>
      <c r="P125" s="172"/>
      <c r="Q125" s="176">
        <f t="shared" si="2"/>
        <v>0</v>
      </c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</row>
    <row r="126" spans="1:28" ht="13.2">
      <c r="A126" s="342"/>
      <c r="B126" s="110">
        <v>2240</v>
      </c>
      <c r="C126" s="179" t="e">
        <f>'4611141'!F155</f>
        <v>#REF!</v>
      </c>
      <c r="D126" s="179" t="e">
        <f>'4611141'!G155</f>
        <v>#REF!</v>
      </c>
      <c r="E126" s="179" t="e">
        <f>'4611141'!H155</f>
        <v>#REF!</v>
      </c>
      <c r="F126" s="179" t="e">
        <f>'4611141'!I155</f>
        <v>#REF!</v>
      </c>
      <c r="G126" s="179" t="e">
        <f>'4611141'!J155</f>
        <v>#REF!</v>
      </c>
      <c r="H126" s="179" t="e">
        <f>'4611141'!K155</f>
        <v>#REF!</v>
      </c>
      <c r="I126" s="179" t="e">
        <f>'4611141'!L155</f>
        <v>#REF!</v>
      </c>
      <c r="J126" s="179" t="e">
        <f>'4611141'!M155</f>
        <v>#REF!</v>
      </c>
      <c r="K126" s="179" t="e">
        <f>'4611141'!N155</f>
        <v>#REF!</v>
      </c>
      <c r="L126" s="179" t="e">
        <f>'4611141'!O155</f>
        <v>#REF!</v>
      </c>
      <c r="M126" s="179" t="e">
        <f>'4611141'!P155</f>
        <v>#REF!</v>
      </c>
      <c r="N126" s="179" t="e">
        <f>'4611141'!Q155</f>
        <v>#REF!</v>
      </c>
      <c r="O126" s="174" t="e">
        <f t="shared" si="31"/>
        <v>#REF!</v>
      </c>
      <c r="P126" s="175" t="e">
        <f>#REF!</f>
        <v>#REF!</v>
      </c>
      <c r="Q126" s="175" t="e">
        <f t="shared" si="2"/>
        <v>#REF!</v>
      </c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</row>
    <row r="127" spans="1:28" ht="13.2">
      <c r="A127" s="342"/>
      <c r="B127" s="110">
        <v>2250</v>
      </c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4">
        <f t="shared" si="31"/>
        <v>0</v>
      </c>
      <c r="P127" s="172"/>
      <c r="Q127" s="176">
        <f t="shared" si="2"/>
        <v>0</v>
      </c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</row>
    <row r="128" spans="1:28" ht="13.2">
      <c r="A128" s="342"/>
      <c r="B128" s="110">
        <v>2271</v>
      </c>
      <c r="C128" s="179">
        <f>'4611141'!F162</f>
        <v>50</v>
      </c>
      <c r="D128" s="179">
        <f>'4611141'!G162</f>
        <v>45</v>
      </c>
      <c r="E128" s="179">
        <f>'4611141'!H162</f>
        <v>40</v>
      </c>
      <c r="F128" s="179">
        <f>'4611141'!I162</f>
        <v>30</v>
      </c>
      <c r="G128" s="179">
        <f>'4611141'!J162</f>
        <v>10</v>
      </c>
      <c r="H128" s="179">
        <f>'4611141'!K162</f>
        <v>5</v>
      </c>
      <c r="I128" s="179">
        <f>'4611141'!L162</f>
        <v>0</v>
      </c>
      <c r="J128" s="179">
        <f>'4611141'!M162</f>
        <v>0</v>
      </c>
      <c r="K128" s="179">
        <f>'4611141'!N162</f>
        <v>5</v>
      </c>
      <c r="L128" s="179">
        <f>'4611141'!O162</f>
        <v>10</v>
      </c>
      <c r="M128" s="179">
        <f>'4611141'!P162</f>
        <v>20</v>
      </c>
      <c r="N128" s="179">
        <f>'4611141'!Q162</f>
        <v>15.9</v>
      </c>
      <c r="O128" s="174">
        <f t="shared" si="31"/>
        <v>230.9</v>
      </c>
      <c r="P128" s="175" t="e">
        <f>#REF!</f>
        <v>#REF!</v>
      </c>
      <c r="Q128" s="175" t="e">
        <f t="shared" si="2"/>
        <v>#REF!</v>
      </c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</row>
    <row r="129" spans="1:28" ht="13.2">
      <c r="A129" s="342"/>
      <c r="B129" s="110">
        <v>2272</v>
      </c>
      <c r="C129" s="179">
        <f>'4611141'!F163</f>
        <v>1.3</v>
      </c>
      <c r="D129" s="179">
        <f>'4611141'!G163</f>
        <v>1.3</v>
      </c>
      <c r="E129" s="179">
        <f>'4611141'!H163</f>
        <v>1.3</v>
      </c>
      <c r="F129" s="179">
        <f>'4611141'!I163</f>
        <v>1.3</v>
      </c>
      <c r="G129" s="179">
        <f>'4611141'!J163</f>
        <v>1.3</v>
      </c>
      <c r="H129" s="179">
        <f>'4611141'!K163</f>
        <v>1.2</v>
      </c>
      <c r="I129" s="179">
        <f>'4611141'!L163</f>
        <v>1.2</v>
      </c>
      <c r="J129" s="179">
        <f>'4611141'!M163</f>
        <v>1.2</v>
      </c>
      <c r="K129" s="179">
        <f>'4611141'!N163</f>
        <v>1.3</v>
      </c>
      <c r="L129" s="179">
        <f>'4611141'!O163</f>
        <v>1.4</v>
      </c>
      <c r="M129" s="179">
        <f>'4611141'!P163</f>
        <v>1.4</v>
      </c>
      <c r="N129" s="179">
        <f>'4611141'!Q163</f>
        <v>1.3</v>
      </c>
      <c r="O129" s="174">
        <f t="shared" si="31"/>
        <v>15.500000000000002</v>
      </c>
      <c r="P129" s="175" t="e">
        <f>#REF!</f>
        <v>#REF!</v>
      </c>
      <c r="Q129" s="175" t="e">
        <f t="shared" si="2"/>
        <v>#REF!</v>
      </c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</row>
    <row r="130" spans="1:28" ht="13.2">
      <c r="A130" s="342"/>
      <c r="B130" s="110">
        <v>2273</v>
      </c>
      <c r="C130" s="179">
        <f>'4611141'!F164</f>
        <v>10</v>
      </c>
      <c r="D130" s="179">
        <f>'4611141'!G164</f>
        <v>10</v>
      </c>
      <c r="E130" s="179">
        <f>'4611141'!H164</f>
        <v>10</v>
      </c>
      <c r="F130" s="179">
        <f>'4611141'!I164</f>
        <v>10</v>
      </c>
      <c r="G130" s="179">
        <f>'4611141'!J164</f>
        <v>8</v>
      </c>
      <c r="H130" s="179">
        <f>'4611141'!K164</f>
        <v>6</v>
      </c>
      <c r="I130" s="179">
        <f>'4611141'!L164</f>
        <v>6</v>
      </c>
      <c r="J130" s="179">
        <f>'4611141'!M164</f>
        <v>6</v>
      </c>
      <c r="K130" s="179">
        <f>'4611141'!N164</f>
        <v>8</v>
      </c>
      <c r="L130" s="179">
        <f>'4611141'!O164</f>
        <v>10</v>
      </c>
      <c r="M130" s="179">
        <f>'4611141'!P164</f>
        <v>10</v>
      </c>
      <c r="N130" s="179">
        <f>'4611141'!Q164</f>
        <v>10</v>
      </c>
      <c r="O130" s="174">
        <f t="shared" si="31"/>
        <v>104</v>
      </c>
      <c r="P130" s="175" t="e">
        <f>#REF!</f>
        <v>#REF!</v>
      </c>
      <c r="Q130" s="175" t="e">
        <f t="shared" si="2"/>
        <v>#REF!</v>
      </c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</row>
    <row r="131" spans="1:28" ht="13.2">
      <c r="A131" s="342"/>
      <c r="B131" s="110">
        <v>2274</v>
      </c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4">
        <f t="shared" si="31"/>
        <v>0</v>
      </c>
      <c r="P131" s="172"/>
      <c r="Q131" s="176">
        <f t="shared" si="2"/>
        <v>0</v>
      </c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</row>
    <row r="132" spans="1:28" ht="13.2">
      <c r="A132" s="342"/>
      <c r="B132" s="110">
        <v>2275</v>
      </c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4">
        <f t="shared" si="31"/>
        <v>0</v>
      </c>
      <c r="P132" s="172"/>
      <c r="Q132" s="176">
        <f t="shared" si="2"/>
        <v>0</v>
      </c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</row>
    <row r="133" spans="1:28" ht="13.2">
      <c r="A133" s="342"/>
      <c r="B133" s="110">
        <v>2276</v>
      </c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4">
        <f t="shared" si="31"/>
        <v>0</v>
      </c>
      <c r="P133" s="172"/>
      <c r="Q133" s="176">
        <f t="shared" si="2"/>
        <v>0</v>
      </c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</row>
    <row r="134" spans="1:28" ht="13.2">
      <c r="A134" s="342"/>
      <c r="B134" s="110">
        <v>2282</v>
      </c>
      <c r="C134" s="179">
        <f>'4611141'!F179</f>
        <v>0</v>
      </c>
      <c r="D134" s="179">
        <f>'4611141'!G179</f>
        <v>0</v>
      </c>
      <c r="E134" s="179">
        <f>'4611141'!H179</f>
        <v>0</v>
      </c>
      <c r="F134" s="179">
        <f>'4611141'!I179</f>
        <v>0</v>
      </c>
      <c r="G134" s="179" t="e">
        <f>'4611141'!J179</f>
        <v>#REF!</v>
      </c>
      <c r="H134" s="179" t="e">
        <f>'4611141'!K179</f>
        <v>#REF!</v>
      </c>
      <c r="I134" s="179">
        <f>'4611141'!L179</f>
        <v>0</v>
      </c>
      <c r="J134" s="179" t="e">
        <f>'4611141'!M179</f>
        <v>#REF!</v>
      </c>
      <c r="K134" s="179">
        <f>'4611141'!N179</f>
        <v>0</v>
      </c>
      <c r="L134" s="179">
        <f>'4611141'!O179</f>
        <v>0</v>
      </c>
      <c r="M134" s="179">
        <f>'4611141'!P179</f>
        <v>0</v>
      </c>
      <c r="N134" s="179">
        <f>'4611141'!Q179</f>
        <v>0</v>
      </c>
      <c r="O134" s="174" t="e">
        <f t="shared" si="31"/>
        <v>#REF!</v>
      </c>
      <c r="P134" s="175" t="e">
        <f>#REF!</f>
        <v>#REF!</v>
      </c>
      <c r="Q134" s="175" t="e">
        <f t="shared" si="2"/>
        <v>#REF!</v>
      </c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</row>
    <row r="135" spans="1:28" ht="13.2">
      <c r="A135" s="342"/>
      <c r="B135" s="110">
        <v>2730</v>
      </c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4">
        <f t="shared" si="31"/>
        <v>0</v>
      </c>
      <c r="P135" s="172"/>
      <c r="Q135" s="176">
        <f t="shared" si="2"/>
        <v>0</v>
      </c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</row>
    <row r="136" spans="1:28" ht="13.2">
      <c r="A136" s="322"/>
      <c r="B136" s="110">
        <v>2800</v>
      </c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4">
        <f t="shared" si="31"/>
        <v>0</v>
      </c>
      <c r="P136" s="172"/>
      <c r="Q136" s="176">
        <f t="shared" si="2"/>
        <v>0</v>
      </c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</row>
    <row r="137" spans="1:28" ht="39.75" customHeight="1" collapsed="1">
      <c r="A137" s="339" t="s">
        <v>279</v>
      </c>
      <c r="B137" s="340"/>
      <c r="C137" s="177" t="e">
        <f t="shared" ref="C137:O137" si="32">SUM(C121:C136)</f>
        <v>#REF!</v>
      </c>
      <c r="D137" s="177" t="e">
        <f t="shared" si="32"/>
        <v>#REF!</v>
      </c>
      <c r="E137" s="177" t="e">
        <f t="shared" si="32"/>
        <v>#REF!</v>
      </c>
      <c r="F137" s="177" t="e">
        <f t="shared" si="32"/>
        <v>#REF!</v>
      </c>
      <c r="G137" s="177" t="e">
        <f t="shared" si="32"/>
        <v>#REF!</v>
      </c>
      <c r="H137" s="177" t="e">
        <f t="shared" si="32"/>
        <v>#REF!</v>
      </c>
      <c r="I137" s="177" t="e">
        <f t="shared" si="32"/>
        <v>#REF!</v>
      </c>
      <c r="J137" s="177" t="e">
        <f t="shared" si="32"/>
        <v>#REF!</v>
      </c>
      <c r="K137" s="177" t="e">
        <f t="shared" si="32"/>
        <v>#REF!</v>
      </c>
      <c r="L137" s="177" t="e">
        <f t="shared" si="32"/>
        <v>#REF!</v>
      </c>
      <c r="M137" s="177" t="e">
        <f t="shared" si="32"/>
        <v>#REF!</v>
      </c>
      <c r="N137" s="177" t="e">
        <f t="shared" si="32"/>
        <v>#REF!</v>
      </c>
      <c r="O137" s="174" t="e">
        <f t="shared" si="32"/>
        <v>#REF!</v>
      </c>
      <c r="P137" s="178" t="e">
        <f>#REF!</f>
        <v>#REF!</v>
      </c>
      <c r="Q137" s="178" t="e">
        <f t="shared" si="2"/>
        <v>#REF!</v>
      </c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</row>
    <row r="138" spans="1:28" ht="13.2" hidden="1" outlineLevel="1">
      <c r="A138" s="341">
        <v>4611142</v>
      </c>
      <c r="B138" s="110">
        <v>2111</v>
      </c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4">
        <f t="shared" ref="O138:O153" si="33">SUM(C138:N138)</f>
        <v>0</v>
      </c>
      <c r="P138" s="172"/>
      <c r="Q138" s="176">
        <f t="shared" si="2"/>
        <v>0</v>
      </c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</row>
    <row r="139" spans="1:28" ht="13.2" hidden="1" outlineLevel="1">
      <c r="A139" s="342"/>
      <c r="B139" s="110">
        <v>2120</v>
      </c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4">
        <f t="shared" si="33"/>
        <v>0</v>
      </c>
      <c r="P139" s="172"/>
      <c r="Q139" s="176">
        <f t="shared" si="2"/>
        <v>0</v>
      </c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</row>
    <row r="140" spans="1:28" ht="13.2" hidden="1" outlineLevel="1">
      <c r="A140" s="342"/>
      <c r="B140" s="110">
        <v>2210</v>
      </c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4">
        <f t="shared" si="33"/>
        <v>0</v>
      </c>
      <c r="P140" s="172"/>
      <c r="Q140" s="176">
        <f t="shared" si="2"/>
        <v>0</v>
      </c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</row>
    <row r="141" spans="1:28" ht="13.2" hidden="1" outlineLevel="1">
      <c r="A141" s="342"/>
      <c r="B141" s="110">
        <v>2220</v>
      </c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4">
        <f t="shared" si="33"/>
        <v>0</v>
      </c>
      <c r="P141" s="172"/>
      <c r="Q141" s="176">
        <f t="shared" si="2"/>
        <v>0</v>
      </c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</row>
    <row r="142" spans="1:28" ht="13.2" hidden="1" outlineLevel="1">
      <c r="A142" s="342"/>
      <c r="B142" s="110">
        <v>2230</v>
      </c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4">
        <f t="shared" si="33"/>
        <v>0</v>
      </c>
      <c r="P142" s="172"/>
      <c r="Q142" s="176">
        <f t="shared" si="2"/>
        <v>0</v>
      </c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</row>
    <row r="143" spans="1:28" ht="13.2" collapsed="1">
      <c r="A143" s="342"/>
      <c r="B143" s="110">
        <v>2240</v>
      </c>
      <c r="C143" s="179">
        <f>'4611142'!F88</f>
        <v>0.1</v>
      </c>
      <c r="D143" s="179">
        <f>'4611142'!G88</f>
        <v>0</v>
      </c>
      <c r="E143" s="179">
        <f>'4611142'!H88</f>
        <v>0</v>
      </c>
      <c r="F143" s="179">
        <f>'4611142'!I88</f>
        <v>0</v>
      </c>
      <c r="G143" s="179">
        <f>'4611142'!J88</f>
        <v>0</v>
      </c>
      <c r="H143" s="179">
        <f>'4611142'!K88</f>
        <v>0.1</v>
      </c>
      <c r="I143" s="179">
        <f>'4611142'!L88</f>
        <v>0</v>
      </c>
      <c r="J143" s="179">
        <f>'4611142'!M88</f>
        <v>0</v>
      </c>
      <c r="K143" s="179">
        <f>'4611142'!N88</f>
        <v>0</v>
      </c>
      <c r="L143" s="179">
        <f>'4611142'!O88</f>
        <v>0</v>
      </c>
      <c r="M143" s="179">
        <f>'4611142'!P88</f>
        <v>0</v>
      </c>
      <c r="N143" s="179">
        <f>'4611142'!Q88</f>
        <v>0</v>
      </c>
      <c r="O143" s="174">
        <f t="shared" si="33"/>
        <v>0.2</v>
      </c>
      <c r="P143" s="175" t="e">
        <f>#REF!</f>
        <v>#REF!</v>
      </c>
      <c r="Q143" s="175" t="e">
        <f t="shared" si="2"/>
        <v>#REF!</v>
      </c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</row>
    <row r="144" spans="1:28" ht="13.2" hidden="1" outlineLevel="1">
      <c r="A144" s="342"/>
      <c r="B144" s="110">
        <v>2250</v>
      </c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4">
        <f t="shared" si="33"/>
        <v>0</v>
      </c>
      <c r="P144" s="172"/>
      <c r="Q144" s="176">
        <f t="shared" si="2"/>
        <v>0</v>
      </c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</row>
    <row r="145" spans="1:28" ht="13.2" hidden="1" outlineLevel="1">
      <c r="A145" s="342"/>
      <c r="B145" s="110">
        <v>2271</v>
      </c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4">
        <f t="shared" si="33"/>
        <v>0</v>
      </c>
      <c r="P145" s="172"/>
      <c r="Q145" s="176">
        <f t="shared" si="2"/>
        <v>0</v>
      </c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</row>
    <row r="146" spans="1:28" ht="13.2" hidden="1" outlineLevel="1">
      <c r="A146" s="342"/>
      <c r="B146" s="110">
        <v>2272</v>
      </c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4">
        <f t="shared" si="33"/>
        <v>0</v>
      </c>
      <c r="P146" s="172"/>
      <c r="Q146" s="176">
        <f t="shared" si="2"/>
        <v>0</v>
      </c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</row>
    <row r="147" spans="1:28" ht="13.2" hidden="1" outlineLevel="1">
      <c r="A147" s="342"/>
      <c r="B147" s="110">
        <v>2273</v>
      </c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4">
        <f t="shared" si="33"/>
        <v>0</v>
      </c>
      <c r="P147" s="172"/>
      <c r="Q147" s="176">
        <f t="shared" si="2"/>
        <v>0</v>
      </c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</row>
    <row r="148" spans="1:28" ht="13.2" hidden="1" outlineLevel="1">
      <c r="A148" s="342"/>
      <c r="B148" s="110">
        <v>2274</v>
      </c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4">
        <f t="shared" si="33"/>
        <v>0</v>
      </c>
      <c r="P148" s="172"/>
      <c r="Q148" s="176">
        <f t="shared" si="2"/>
        <v>0</v>
      </c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</row>
    <row r="149" spans="1:28" ht="13.2" hidden="1" outlineLevel="1">
      <c r="A149" s="342"/>
      <c r="B149" s="110">
        <v>2275</v>
      </c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4">
        <f t="shared" si="33"/>
        <v>0</v>
      </c>
      <c r="P149" s="172"/>
      <c r="Q149" s="176">
        <f t="shared" si="2"/>
        <v>0</v>
      </c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</row>
    <row r="150" spans="1:28" ht="13.2" hidden="1" outlineLevel="1">
      <c r="A150" s="342"/>
      <c r="B150" s="110">
        <v>2276</v>
      </c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4">
        <f t="shared" si="33"/>
        <v>0</v>
      </c>
      <c r="P150" s="172"/>
      <c r="Q150" s="176">
        <f t="shared" si="2"/>
        <v>0</v>
      </c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</row>
    <row r="151" spans="1:28" ht="13.2" hidden="1" outlineLevel="1">
      <c r="A151" s="342"/>
      <c r="B151" s="110">
        <v>2282</v>
      </c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4">
        <f t="shared" si="33"/>
        <v>0</v>
      </c>
      <c r="P151" s="172"/>
      <c r="Q151" s="176">
        <f t="shared" si="2"/>
        <v>0</v>
      </c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</row>
    <row r="152" spans="1:28" ht="13.2" collapsed="1">
      <c r="A152" s="342"/>
      <c r="B152" s="110">
        <v>2730</v>
      </c>
      <c r="C152" s="179">
        <f>'4611142'!F182</f>
        <v>5.43</v>
      </c>
      <c r="D152" s="179">
        <f>'4611142'!G182</f>
        <v>9.0500000000000007</v>
      </c>
      <c r="E152" s="179">
        <f>'4611142'!H182</f>
        <v>5.43</v>
      </c>
      <c r="F152" s="179">
        <f>'4611142'!I182</f>
        <v>5.43</v>
      </c>
      <c r="G152" s="179">
        <f>'4611142'!J182</f>
        <v>1.81</v>
      </c>
      <c r="H152" s="179">
        <f>'4611142'!K182</f>
        <v>3.62</v>
      </c>
      <c r="I152" s="179">
        <f>'4611142'!L182</f>
        <v>5.43</v>
      </c>
      <c r="J152" s="179">
        <f>'4611142'!M182</f>
        <v>3.62</v>
      </c>
      <c r="K152" s="179">
        <f>'4611142'!N182</f>
        <v>7.24</v>
      </c>
      <c r="L152" s="179">
        <f>'4611142'!O182</f>
        <v>7.24</v>
      </c>
      <c r="M152" s="179">
        <f>'4611142'!P182</f>
        <v>1.81</v>
      </c>
      <c r="N152" s="179">
        <f>'4611142'!Q182</f>
        <v>0</v>
      </c>
      <c r="O152" s="174">
        <f t="shared" si="33"/>
        <v>56.110000000000007</v>
      </c>
      <c r="P152" s="175" t="e">
        <f>#REF!</f>
        <v>#REF!</v>
      </c>
      <c r="Q152" s="175" t="e">
        <f t="shared" si="2"/>
        <v>#REF!</v>
      </c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</row>
    <row r="153" spans="1:28" ht="13.2" hidden="1" outlineLevel="1">
      <c r="A153" s="322"/>
      <c r="B153" s="110">
        <v>2800</v>
      </c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4">
        <f t="shared" si="33"/>
        <v>0</v>
      </c>
      <c r="P153" s="172"/>
      <c r="Q153" s="176">
        <f t="shared" si="2"/>
        <v>0</v>
      </c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</row>
    <row r="154" spans="1:28" ht="36" customHeight="1">
      <c r="A154" s="339" t="s">
        <v>280</v>
      </c>
      <c r="B154" s="340"/>
      <c r="C154" s="177">
        <f t="shared" ref="C154:O154" si="34">SUM(C138:C153)</f>
        <v>5.5299999999999994</v>
      </c>
      <c r="D154" s="177">
        <f t="shared" si="34"/>
        <v>9.0500000000000007</v>
      </c>
      <c r="E154" s="177">
        <f t="shared" si="34"/>
        <v>5.43</v>
      </c>
      <c r="F154" s="177">
        <f t="shared" si="34"/>
        <v>5.43</v>
      </c>
      <c r="G154" s="177">
        <f t="shared" si="34"/>
        <v>1.81</v>
      </c>
      <c r="H154" s="177">
        <f t="shared" si="34"/>
        <v>3.72</v>
      </c>
      <c r="I154" s="177">
        <f t="shared" si="34"/>
        <v>5.43</v>
      </c>
      <c r="J154" s="177">
        <f t="shared" si="34"/>
        <v>3.62</v>
      </c>
      <c r="K154" s="177">
        <f t="shared" si="34"/>
        <v>7.24</v>
      </c>
      <c r="L154" s="177">
        <f t="shared" si="34"/>
        <v>7.24</v>
      </c>
      <c r="M154" s="177">
        <f t="shared" si="34"/>
        <v>1.81</v>
      </c>
      <c r="N154" s="177">
        <f t="shared" si="34"/>
        <v>0</v>
      </c>
      <c r="O154" s="174">
        <f t="shared" si="34"/>
        <v>56.310000000000009</v>
      </c>
      <c r="P154" s="178" t="e">
        <f>#REF!</f>
        <v>#REF!</v>
      </c>
      <c r="Q154" s="178" t="e">
        <f t="shared" si="2"/>
        <v>#REF!</v>
      </c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</row>
    <row r="155" spans="1:28" ht="13.2">
      <c r="A155" s="341">
        <v>4611151</v>
      </c>
      <c r="B155" s="110">
        <v>2111</v>
      </c>
      <c r="C155" s="179">
        <f>'4611151'!F9</f>
        <v>447.68799999999999</v>
      </c>
      <c r="D155" s="179">
        <f>'4611151'!G9</f>
        <v>570.85299999999995</v>
      </c>
      <c r="E155" s="179">
        <f>'4611151'!H9</f>
        <v>447.68799999999999</v>
      </c>
      <c r="F155" s="179">
        <f>'4611151'!I9</f>
        <v>457.58800000000002</v>
      </c>
      <c r="G155" s="179">
        <f>'4611151'!J9</f>
        <v>519.17100000000005</v>
      </c>
      <c r="H155" s="179">
        <f>'4611151'!K9</f>
        <v>581.572</v>
      </c>
      <c r="I155" s="179">
        <f>'4611151'!L9</f>
        <v>568.58900000000006</v>
      </c>
      <c r="J155" s="179">
        <f>'4611151'!M9</f>
        <v>568.58900000000006</v>
      </c>
      <c r="K155" s="179">
        <f>'4611151'!N9</f>
        <v>645.78700000000003</v>
      </c>
      <c r="L155" s="179">
        <f>'4611151'!O9</f>
        <v>507.00700000000001</v>
      </c>
      <c r="M155" s="179">
        <f>'4611151'!P9</f>
        <v>507.00700000000001</v>
      </c>
      <c r="N155" s="179">
        <f>'4611151'!Q9</f>
        <v>507.01100000000002</v>
      </c>
      <c r="O155" s="174">
        <f t="shared" ref="O155:O170" si="35">SUM(C155:N155)</f>
        <v>6328.55</v>
      </c>
      <c r="P155" s="175" t="e">
        <f>#REF!</f>
        <v>#REF!</v>
      </c>
      <c r="Q155" s="175" t="e">
        <f t="shared" si="2"/>
        <v>#REF!</v>
      </c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</row>
    <row r="156" spans="1:28" ht="13.2">
      <c r="A156" s="342"/>
      <c r="B156" s="110">
        <v>2120</v>
      </c>
      <c r="C156" s="179">
        <f>'4611151'!F10</f>
        <v>98</v>
      </c>
      <c r="D156" s="179">
        <f>'4611151'!G10</f>
        <v>126</v>
      </c>
      <c r="E156" s="179">
        <f>'4611151'!H10</f>
        <v>98</v>
      </c>
      <c r="F156" s="179">
        <f>'4611151'!I10</f>
        <v>100</v>
      </c>
      <c r="G156" s="179">
        <f>'4611151'!J10</f>
        <v>114</v>
      </c>
      <c r="H156" s="179">
        <f>'4611151'!K10</f>
        <v>128</v>
      </c>
      <c r="I156" s="179">
        <f>'4611151'!L10</f>
        <v>125</v>
      </c>
      <c r="J156" s="179">
        <f>'4611151'!M10</f>
        <v>125</v>
      </c>
      <c r="K156" s="179">
        <f>'4611151'!N10</f>
        <v>142</v>
      </c>
      <c r="L156" s="179">
        <f>'4611151'!O10</f>
        <v>112</v>
      </c>
      <c r="M156" s="179">
        <f>'4611151'!P10</f>
        <v>112</v>
      </c>
      <c r="N156" s="179">
        <f>'4611151'!Q10</f>
        <v>112</v>
      </c>
      <c r="O156" s="174">
        <f t="shared" si="35"/>
        <v>1392</v>
      </c>
      <c r="P156" s="175" t="e">
        <f>#REF!</f>
        <v>#REF!</v>
      </c>
      <c r="Q156" s="175" t="e">
        <f t="shared" si="2"/>
        <v>#REF!</v>
      </c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</row>
    <row r="157" spans="1:28" ht="13.2">
      <c r="A157" s="342"/>
      <c r="B157" s="110">
        <v>2210</v>
      </c>
      <c r="C157" s="179">
        <f>'4611151'!F62</f>
        <v>0</v>
      </c>
      <c r="D157" s="179">
        <f>'4611151'!G62</f>
        <v>0</v>
      </c>
      <c r="E157" s="179">
        <f>'4611151'!H62</f>
        <v>185.63</v>
      </c>
      <c r="F157" s="179">
        <f>'4611151'!I62</f>
        <v>132.86500000000001</v>
      </c>
      <c r="G157" s="179">
        <f>'4611151'!J62</f>
        <v>0</v>
      </c>
      <c r="H157" s="179">
        <f>'4611151'!K62</f>
        <v>15.9</v>
      </c>
      <c r="I157" s="179">
        <f>'4611151'!L62</f>
        <v>17.164999999999999</v>
      </c>
      <c r="J157" s="179">
        <f>'4611151'!M62</f>
        <v>0</v>
      </c>
      <c r="K157" s="179">
        <f>'4611151'!N62</f>
        <v>36.530999999999999</v>
      </c>
      <c r="L157" s="179">
        <f>'4611151'!O62</f>
        <v>24.817</v>
      </c>
      <c r="M157" s="179">
        <f>'4611151'!P62</f>
        <v>1.7769999999999999</v>
      </c>
      <c r="N157" s="179">
        <f>'4611151'!Q62</f>
        <v>0</v>
      </c>
      <c r="O157" s="174">
        <f t="shared" si="35"/>
        <v>414.685</v>
      </c>
      <c r="P157" s="175" t="e">
        <f>#REF!</f>
        <v>#REF!</v>
      </c>
      <c r="Q157" s="175" t="e">
        <f t="shared" si="2"/>
        <v>#REF!</v>
      </c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</row>
    <row r="158" spans="1:28" ht="13.2">
      <c r="A158" s="342"/>
      <c r="B158" s="110">
        <v>2220</v>
      </c>
      <c r="C158" s="179">
        <f>'4611151'!F64</f>
        <v>0</v>
      </c>
      <c r="D158" s="179">
        <f>'4611151'!G64</f>
        <v>0</v>
      </c>
      <c r="E158" s="179">
        <f>'4611151'!H64</f>
        <v>0</v>
      </c>
      <c r="F158" s="179">
        <f>'4611151'!I64</f>
        <v>15.2</v>
      </c>
      <c r="G158" s="179">
        <f>'4611151'!J64</f>
        <v>0</v>
      </c>
      <c r="H158" s="179">
        <f>'4611151'!K64</f>
        <v>0</v>
      </c>
      <c r="I158" s="179">
        <f>'4611151'!L64</f>
        <v>0</v>
      </c>
      <c r="J158" s="179">
        <f>'4611151'!M64</f>
        <v>0</v>
      </c>
      <c r="K158" s="179">
        <f>'4611151'!N64</f>
        <v>0</v>
      </c>
      <c r="L158" s="179">
        <f>'4611151'!O64</f>
        <v>0</v>
      </c>
      <c r="M158" s="179">
        <f>'4611151'!P64</f>
        <v>0</v>
      </c>
      <c r="N158" s="179">
        <f>'4611151'!Q64</f>
        <v>0</v>
      </c>
      <c r="O158" s="174">
        <f t="shared" si="35"/>
        <v>15.2</v>
      </c>
      <c r="P158" s="175" t="e">
        <f>#REF!</f>
        <v>#REF!</v>
      </c>
      <c r="Q158" s="175" t="e">
        <f t="shared" si="2"/>
        <v>#REF!</v>
      </c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</row>
    <row r="159" spans="1:28" ht="13.2">
      <c r="A159" s="342"/>
      <c r="B159" s="110">
        <v>2230</v>
      </c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4">
        <f t="shared" si="35"/>
        <v>0</v>
      </c>
      <c r="P159" s="172"/>
      <c r="Q159" s="176">
        <f t="shared" si="2"/>
        <v>0</v>
      </c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</row>
    <row r="160" spans="1:28" ht="13.2">
      <c r="A160" s="342"/>
      <c r="B160" s="110">
        <v>2240</v>
      </c>
      <c r="C160" s="179">
        <f>'4611151'!F155</f>
        <v>63.836000000000006</v>
      </c>
      <c r="D160" s="179">
        <f>'4611151'!G155</f>
        <v>11.667999999999999</v>
      </c>
      <c r="E160" s="179">
        <f>'4611151'!H155</f>
        <v>67</v>
      </c>
      <c r="F160" s="179">
        <f>'4611151'!I155</f>
        <v>13.668000000000001</v>
      </c>
      <c r="G160" s="179">
        <f>'4611151'!J155</f>
        <v>38.667999999999999</v>
      </c>
      <c r="H160" s="179">
        <f>'4611151'!K155</f>
        <v>12.668000000000001</v>
      </c>
      <c r="I160" s="179">
        <f>'4611151'!L155</f>
        <v>10.667999999999999</v>
      </c>
      <c r="J160" s="179">
        <f>'4611151'!M155</f>
        <v>11.667999999999999</v>
      </c>
      <c r="K160" s="179">
        <f>'4611151'!N155</f>
        <v>36.667999999999999</v>
      </c>
      <c r="L160" s="179">
        <f>'4611151'!O155</f>
        <v>30.667999999999999</v>
      </c>
      <c r="M160" s="179">
        <f>'4611151'!P155</f>
        <v>41.417999999999999</v>
      </c>
      <c r="N160" s="179">
        <f>'4611151'!Q155</f>
        <v>10.673</v>
      </c>
      <c r="O160" s="174">
        <f t="shared" si="35"/>
        <v>349.27100000000007</v>
      </c>
      <c r="P160" s="175" t="e">
        <f>#REF!</f>
        <v>#REF!</v>
      </c>
      <c r="Q160" s="175" t="e">
        <f t="shared" si="2"/>
        <v>#REF!</v>
      </c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</row>
    <row r="161" spans="1:28" ht="13.2">
      <c r="A161" s="342"/>
      <c r="B161" s="110">
        <v>2250</v>
      </c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4">
        <f t="shared" si="35"/>
        <v>0</v>
      </c>
      <c r="P161" s="172"/>
      <c r="Q161" s="176">
        <f t="shared" si="2"/>
        <v>0</v>
      </c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</row>
    <row r="162" spans="1:28" ht="13.2">
      <c r="A162" s="342"/>
      <c r="B162" s="110">
        <v>2271</v>
      </c>
      <c r="C162" s="179">
        <f>'4611151'!F160</f>
        <v>57.7</v>
      </c>
      <c r="D162" s="179">
        <f>'4611151'!G160</f>
        <v>42.3</v>
      </c>
      <c r="E162" s="179">
        <f>'4611151'!H160</f>
        <v>46.2</v>
      </c>
      <c r="F162" s="179">
        <f>'4611151'!I160</f>
        <v>26.9</v>
      </c>
      <c r="G162" s="179">
        <f>'4611151'!J160</f>
        <v>3.8</v>
      </c>
      <c r="H162" s="179">
        <f>'4611151'!K160</f>
        <v>0</v>
      </c>
      <c r="I162" s="179">
        <f>'4611151'!L160</f>
        <v>0</v>
      </c>
      <c r="J162" s="179">
        <f>'4611151'!M160</f>
        <v>0</v>
      </c>
      <c r="K162" s="179">
        <f>'4611151'!N160</f>
        <v>3.8</v>
      </c>
      <c r="L162" s="179">
        <f>'4611151'!O160</f>
        <v>3.8</v>
      </c>
      <c r="M162" s="179">
        <f>'4611151'!P160</f>
        <v>15.4</v>
      </c>
      <c r="N162" s="179">
        <f>'4611151'!Q160</f>
        <v>31</v>
      </c>
      <c r="O162" s="174">
        <f t="shared" si="35"/>
        <v>230.90000000000003</v>
      </c>
      <c r="P162" s="175" t="e">
        <f>#REF!</f>
        <v>#REF!</v>
      </c>
      <c r="Q162" s="175" t="e">
        <f t="shared" si="2"/>
        <v>#REF!</v>
      </c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</row>
    <row r="163" spans="1:28" ht="13.2">
      <c r="A163" s="342"/>
      <c r="B163" s="110">
        <v>2272</v>
      </c>
      <c r="C163" s="179">
        <f>'4611151'!F161</f>
        <v>2.7</v>
      </c>
      <c r="D163" s="179">
        <f>'4611151'!G161</f>
        <v>2.7</v>
      </c>
      <c r="E163" s="179">
        <f>'4611151'!H161</f>
        <v>2.7</v>
      </c>
      <c r="F163" s="179">
        <f>'4611151'!I161</f>
        <v>2.2999999999999998</v>
      </c>
      <c r="G163" s="179">
        <f>'4611151'!J161</f>
        <v>2.2000000000000002</v>
      </c>
      <c r="H163" s="179">
        <f>'4611151'!K161</f>
        <v>2.2000000000000002</v>
      </c>
      <c r="I163" s="179">
        <f>'4611151'!L161</f>
        <v>2.7</v>
      </c>
      <c r="J163" s="179">
        <f>'4611151'!M161</f>
        <v>2.7</v>
      </c>
      <c r="K163" s="179">
        <f>'4611151'!N161</f>
        <v>2.7</v>
      </c>
      <c r="L163" s="179">
        <f>'4611151'!O161</f>
        <v>2.7</v>
      </c>
      <c r="M163" s="179">
        <f>'4611151'!P161</f>
        <v>2.7</v>
      </c>
      <c r="N163" s="179">
        <f>'4611151'!Q161</f>
        <v>2.7</v>
      </c>
      <c r="O163" s="174">
        <f t="shared" si="35"/>
        <v>30.999999999999996</v>
      </c>
      <c r="P163" s="175" t="e">
        <f>#REF!</f>
        <v>#REF!</v>
      </c>
      <c r="Q163" s="175" t="e">
        <f t="shared" si="2"/>
        <v>#REF!</v>
      </c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</row>
    <row r="164" spans="1:28" ht="13.2">
      <c r="A164" s="342"/>
      <c r="B164" s="110">
        <v>2273</v>
      </c>
      <c r="C164" s="179">
        <f>'4611151'!F162</f>
        <v>10</v>
      </c>
      <c r="D164" s="179">
        <f>'4611151'!G162</f>
        <v>5</v>
      </c>
      <c r="E164" s="179">
        <f>'4611151'!H162</f>
        <v>4.9000000000000004</v>
      </c>
      <c r="F164" s="179">
        <f>'4611151'!I162</f>
        <v>4.9000000000000004</v>
      </c>
      <c r="G164" s="179">
        <f>'4611151'!J162</f>
        <v>4.9000000000000004</v>
      </c>
      <c r="H164" s="179">
        <f>'4611151'!K162</f>
        <v>4.9000000000000004</v>
      </c>
      <c r="I164" s="179">
        <f>'4611151'!L162</f>
        <v>4.9000000000000004</v>
      </c>
      <c r="J164" s="179">
        <f>'4611151'!M162</f>
        <v>4.9000000000000004</v>
      </c>
      <c r="K164" s="179">
        <f>'4611151'!N162</f>
        <v>4.9000000000000004</v>
      </c>
      <c r="L164" s="179">
        <f>'4611151'!O162</f>
        <v>4.9000000000000004</v>
      </c>
      <c r="M164" s="179">
        <f>'4611151'!P162</f>
        <v>4.9000000000000004</v>
      </c>
      <c r="N164" s="179">
        <f>'4611151'!Q162</f>
        <v>4.9000000000000004</v>
      </c>
      <c r="O164" s="174">
        <f t="shared" si="35"/>
        <v>63.999999999999986</v>
      </c>
      <c r="P164" s="175" t="e">
        <f>#REF!</f>
        <v>#REF!</v>
      </c>
      <c r="Q164" s="175" t="e">
        <f t="shared" si="2"/>
        <v>#REF!</v>
      </c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</row>
    <row r="165" spans="1:28" ht="13.2">
      <c r="A165" s="342"/>
      <c r="B165" s="110">
        <v>2274</v>
      </c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4">
        <f t="shared" si="35"/>
        <v>0</v>
      </c>
      <c r="P165" s="172"/>
      <c r="Q165" s="176">
        <f t="shared" si="2"/>
        <v>0</v>
      </c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</row>
    <row r="166" spans="1:28" ht="13.2">
      <c r="A166" s="342"/>
      <c r="B166" s="110">
        <v>2275</v>
      </c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4">
        <f t="shared" si="35"/>
        <v>0</v>
      </c>
      <c r="P166" s="172"/>
      <c r="Q166" s="176">
        <f t="shared" si="2"/>
        <v>0</v>
      </c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</row>
    <row r="167" spans="1:28" ht="13.2">
      <c r="A167" s="342"/>
      <c r="B167" s="110">
        <v>2276</v>
      </c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4">
        <f t="shared" si="35"/>
        <v>0</v>
      </c>
      <c r="P167" s="172"/>
      <c r="Q167" s="176">
        <f t="shared" si="2"/>
        <v>0</v>
      </c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</row>
    <row r="168" spans="1:28" ht="13.2">
      <c r="A168" s="342"/>
      <c r="B168" s="110">
        <v>2282</v>
      </c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4">
        <f t="shared" si="35"/>
        <v>0</v>
      </c>
      <c r="P168" s="172"/>
      <c r="Q168" s="176">
        <f t="shared" si="2"/>
        <v>0</v>
      </c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</row>
    <row r="169" spans="1:28" ht="13.2">
      <c r="A169" s="342"/>
      <c r="B169" s="110">
        <v>2730</v>
      </c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4">
        <f t="shared" si="35"/>
        <v>0</v>
      </c>
      <c r="P169" s="172"/>
      <c r="Q169" s="176">
        <f t="shared" si="2"/>
        <v>0</v>
      </c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</row>
    <row r="170" spans="1:28" ht="13.2">
      <c r="A170" s="322"/>
      <c r="B170" s="110">
        <v>2800</v>
      </c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4">
        <f t="shared" si="35"/>
        <v>0</v>
      </c>
      <c r="P170" s="172"/>
      <c r="Q170" s="176">
        <f t="shared" si="2"/>
        <v>0</v>
      </c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</row>
    <row r="171" spans="1:28" ht="33.75" customHeight="1">
      <c r="A171" s="339" t="s">
        <v>281</v>
      </c>
      <c r="B171" s="340"/>
      <c r="C171" s="177">
        <f t="shared" ref="C171:O171" si="36">SUM(C155:C170)</f>
        <v>679.92400000000009</v>
      </c>
      <c r="D171" s="177">
        <f t="shared" si="36"/>
        <v>758.52099999999996</v>
      </c>
      <c r="E171" s="177">
        <f t="shared" si="36"/>
        <v>852.11800000000005</v>
      </c>
      <c r="F171" s="177">
        <f t="shared" si="36"/>
        <v>753.42099999999994</v>
      </c>
      <c r="G171" s="177">
        <f t="shared" si="36"/>
        <v>682.73900000000003</v>
      </c>
      <c r="H171" s="177">
        <f t="shared" si="36"/>
        <v>745.24</v>
      </c>
      <c r="I171" s="177">
        <f t="shared" si="36"/>
        <v>729.02200000000005</v>
      </c>
      <c r="J171" s="177">
        <f t="shared" si="36"/>
        <v>712.85700000000008</v>
      </c>
      <c r="K171" s="177">
        <f t="shared" si="36"/>
        <v>872.38599999999997</v>
      </c>
      <c r="L171" s="177">
        <f t="shared" si="36"/>
        <v>685.89200000000005</v>
      </c>
      <c r="M171" s="177">
        <f t="shared" si="36"/>
        <v>685.20200000000011</v>
      </c>
      <c r="N171" s="177">
        <f t="shared" si="36"/>
        <v>668.28399999999999</v>
      </c>
      <c r="O171" s="174">
        <f t="shared" si="36"/>
        <v>8825.6059999999998</v>
      </c>
      <c r="P171" s="178" t="e">
        <f>#REF!</f>
        <v>#REF!</v>
      </c>
      <c r="Q171" s="178" t="e">
        <f t="shared" si="2"/>
        <v>#REF!</v>
      </c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</row>
    <row r="172" spans="1:28" ht="13.2">
      <c r="A172" s="180"/>
      <c r="B172" s="172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81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</row>
    <row r="173" spans="1:28" ht="13.2">
      <c r="A173" s="180"/>
      <c r="B173" s="172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181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</row>
    <row r="174" spans="1:28" ht="13.2">
      <c r="A174" s="180"/>
      <c r="B174" s="172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81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</row>
    <row r="175" spans="1:28" ht="13.2">
      <c r="A175" s="180"/>
      <c r="B175" s="172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81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</row>
    <row r="176" spans="1:28" ht="13.2">
      <c r="A176" s="180"/>
      <c r="B176" s="172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81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</row>
    <row r="177" spans="1:28" ht="13.2">
      <c r="A177" s="180"/>
      <c r="B177" s="172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81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</row>
    <row r="178" spans="1:28" ht="13.2">
      <c r="A178" s="180"/>
      <c r="B178" s="172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81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</row>
    <row r="179" spans="1:28" ht="13.2">
      <c r="A179" s="180"/>
      <c r="B179" s="172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181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</row>
    <row r="180" spans="1:28" ht="13.2">
      <c r="A180" s="180"/>
      <c r="B180" s="172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81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</row>
    <row r="181" spans="1:28" ht="13.2">
      <c r="A181" s="180"/>
      <c r="B181" s="172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181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</row>
    <row r="182" spans="1:28" ht="13.2">
      <c r="A182" s="180"/>
      <c r="B182" s="172"/>
      <c r="C182" s="176"/>
      <c r="D182" s="176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181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</row>
    <row r="183" spans="1:28" ht="13.2">
      <c r="A183" s="180"/>
      <c r="B183" s="172"/>
      <c r="C183" s="176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181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</row>
    <row r="184" spans="1:28" ht="13.2">
      <c r="A184" s="180"/>
      <c r="B184" s="172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81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</row>
    <row r="185" spans="1:28" ht="13.2">
      <c r="A185" s="180"/>
      <c r="B185" s="172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181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</row>
    <row r="186" spans="1:28" ht="13.2">
      <c r="A186" s="180"/>
      <c r="B186" s="172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81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</row>
    <row r="187" spans="1:28" ht="13.2">
      <c r="A187" s="180"/>
      <c r="B187" s="172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181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</row>
    <row r="188" spans="1:28" ht="13.2">
      <c r="A188" s="180"/>
      <c r="B188" s="172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181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</row>
    <row r="189" spans="1:28" ht="13.2">
      <c r="A189" s="180"/>
      <c r="B189" s="172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181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</row>
    <row r="190" spans="1:28" ht="13.2">
      <c r="A190" s="180"/>
      <c r="B190" s="172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81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</row>
    <row r="191" spans="1:28" ht="13.2">
      <c r="A191" s="180"/>
      <c r="B191" s="172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81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</row>
    <row r="192" spans="1:28" ht="13.2">
      <c r="A192" s="180"/>
      <c r="B192" s="172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181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</row>
    <row r="193" spans="1:28" ht="13.2">
      <c r="A193" s="180"/>
      <c r="B193" s="172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81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</row>
    <row r="194" spans="1:28" ht="13.2">
      <c r="A194" s="180"/>
      <c r="B194" s="172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181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</row>
    <row r="195" spans="1:28" ht="13.2">
      <c r="A195" s="180"/>
      <c r="B195" s="172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81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</row>
    <row r="196" spans="1:28" ht="13.2">
      <c r="A196" s="180"/>
      <c r="B196" s="172"/>
      <c r="C196" s="176"/>
      <c r="D196" s="176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181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</row>
    <row r="197" spans="1:28" ht="13.2">
      <c r="A197" s="180"/>
      <c r="B197" s="172"/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81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</row>
    <row r="198" spans="1:28" ht="13.2">
      <c r="A198" s="180"/>
      <c r="B198" s="172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81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</row>
    <row r="199" spans="1:28" ht="13.2">
      <c r="A199" s="180"/>
      <c r="B199" s="172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181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</row>
    <row r="200" spans="1:28" ht="13.2">
      <c r="A200" s="180"/>
      <c r="B200" s="172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181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</row>
    <row r="201" spans="1:28" ht="13.2">
      <c r="A201" s="180"/>
      <c r="B201" s="172"/>
      <c r="C201" s="176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181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</row>
    <row r="202" spans="1:28" ht="13.2">
      <c r="A202" s="180"/>
      <c r="B202" s="172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181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</row>
    <row r="203" spans="1:28" ht="13.2">
      <c r="A203" s="180"/>
      <c r="B203" s="172"/>
      <c r="C203" s="176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181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</row>
    <row r="204" spans="1:28" ht="13.2">
      <c r="A204" s="180"/>
      <c r="B204" s="172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81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</row>
    <row r="205" spans="1:28" ht="13.2">
      <c r="A205" s="180"/>
      <c r="B205" s="172"/>
      <c r="C205" s="176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181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</row>
    <row r="206" spans="1:28" ht="13.2">
      <c r="A206" s="180"/>
      <c r="B206" s="172"/>
      <c r="C206" s="176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181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</row>
    <row r="207" spans="1:28" ht="13.2">
      <c r="A207" s="180"/>
      <c r="B207" s="172"/>
      <c r="C207" s="176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181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</row>
    <row r="208" spans="1:28" ht="13.2">
      <c r="A208" s="180"/>
      <c r="B208" s="172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181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</row>
    <row r="209" spans="1:28" ht="13.2">
      <c r="A209" s="180"/>
      <c r="B209" s="172"/>
      <c r="C209" s="176"/>
      <c r="D209" s="176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181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</row>
    <row r="210" spans="1:28" ht="13.2">
      <c r="A210" s="180"/>
      <c r="B210" s="172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81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</row>
    <row r="211" spans="1:28" ht="13.2">
      <c r="A211" s="180"/>
      <c r="B211" s="172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81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</row>
    <row r="212" spans="1:28" ht="13.2">
      <c r="A212" s="180"/>
      <c r="B212" s="172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81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</row>
    <row r="213" spans="1:28" ht="13.2">
      <c r="A213" s="180"/>
      <c r="B213" s="172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181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</row>
    <row r="214" spans="1:28" ht="13.2">
      <c r="A214" s="180"/>
      <c r="B214" s="172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181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</row>
    <row r="215" spans="1:28" ht="13.2">
      <c r="A215" s="180"/>
      <c r="B215" s="172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81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</row>
    <row r="216" spans="1:28" ht="13.2">
      <c r="A216" s="180"/>
      <c r="B216" s="172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181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</row>
    <row r="217" spans="1:28" ht="13.2">
      <c r="A217" s="180"/>
      <c r="B217" s="172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81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</row>
    <row r="218" spans="1:28" ht="13.2">
      <c r="A218" s="180"/>
      <c r="B218" s="172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81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</row>
    <row r="219" spans="1:28" ht="13.2">
      <c r="A219" s="180"/>
      <c r="B219" s="172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181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</row>
    <row r="220" spans="1:28" ht="13.2">
      <c r="A220" s="180"/>
      <c r="B220" s="172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181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</row>
    <row r="221" spans="1:28" ht="13.2">
      <c r="A221" s="180"/>
      <c r="B221" s="172"/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181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</row>
    <row r="222" spans="1:28" ht="13.2">
      <c r="A222" s="180"/>
      <c r="B222" s="172"/>
      <c r="C222" s="176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181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</row>
    <row r="223" spans="1:28" ht="13.2">
      <c r="A223" s="180"/>
      <c r="B223" s="172"/>
      <c r="C223" s="176"/>
      <c r="D223" s="176"/>
      <c r="E223" s="176"/>
      <c r="F223" s="176"/>
      <c r="G223" s="176"/>
      <c r="H223" s="176"/>
      <c r="I223" s="176"/>
      <c r="J223" s="176"/>
      <c r="K223" s="176"/>
      <c r="L223" s="176"/>
      <c r="M223" s="176"/>
      <c r="N223" s="176"/>
      <c r="O223" s="181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</row>
    <row r="224" spans="1:28" ht="13.2">
      <c r="A224" s="180"/>
      <c r="B224" s="172"/>
      <c r="C224" s="176"/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81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</row>
    <row r="225" spans="1:28" ht="13.2">
      <c r="A225" s="180"/>
      <c r="B225" s="172"/>
      <c r="C225" s="176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81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</row>
    <row r="226" spans="1:28" ht="13.2">
      <c r="A226" s="180"/>
      <c r="B226" s="172"/>
      <c r="C226" s="176"/>
      <c r="D226" s="176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181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</row>
    <row r="227" spans="1:28" ht="13.2">
      <c r="A227" s="180"/>
      <c r="B227" s="172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181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</row>
    <row r="228" spans="1:28" ht="13.2">
      <c r="A228" s="180"/>
      <c r="B228" s="172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181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</row>
    <row r="229" spans="1:28" ht="13.2">
      <c r="A229" s="180"/>
      <c r="B229" s="172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81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</row>
    <row r="230" spans="1:28" ht="13.2">
      <c r="A230" s="180"/>
      <c r="B230" s="172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81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</row>
    <row r="231" spans="1:28" ht="13.2">
      <c r="A231" s="180"/>
      <c r="B231" s="172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181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</row>
    <row r="232" spans="1:28" ht="13.2">
      <c r="A232" s="180"/>
      <c r="B232" s="172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181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</row>
    <row r="233" spans="1:28" ht="13.2">
      <c r="A233" s="180"/>
      <c r="B233" s="172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81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</row>
    <row r="234" spans="1:28" ht="13.2">
      <c r="A234" s="180"/>
      <c r="B234" s="172"/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81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</row>
    <row r="235" spans="1:28" ht="13.2">
      <c r="A235" s="180"/>
      <c r="B235" s="172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81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</row>
    <row r="236" spans="1:28" ht="13.2">
      <c r="A236" s="180"/>
      <c r="B236" s="172"/>
      <c r="C236" s="176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181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</row>
    <row r="237" spans="1:28" ht="13.2">
      <c r="A237" s="180"/>
      <c r="B237" s="172"/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181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</row>
    <row r="238" spans="1:28" ht="13.2">
      <c r="A238" s="180"/>
      <c r="B238" s="172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181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</row>
    <row r="239" spans="1:28" ht="13.2">
      <c r="A239" s="180"/>
      <c r="B239" s="172"/>
      <c r="C239" s="176"/>
      <c r="D239" s="176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181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</row>
    <row r="240" spans="1:28" ht="13.2">
      <c r="A240" s="180"/>
      <c r="B240" s="172"/>
      <c r="C240" s="176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81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</row>
    <row r="241" spans="1:28" ht="13.2">
      <c r="A241" s="180"/>
      <c r="B241" s="172"/>
      <c r="C241" s="176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181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</row>
    <row r="242" spans="1:28" ht="13.2">
      <c r="A242" s="180"/>
      <c r="B242" s="172"/>
      <c r="C242" s="176"/>
      <c r="D242" s="176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181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</row>
    <row r="243" spans="1:28" ht="13.2">
      <c r="A243" s="180"/>
      <c r="B243" s="172"/>
      <c r="C243" s="176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181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</row>
    <row r="244" spans="1:28" ht="13.2">
      <c r="A244" s="180"/>
      <c r="B244" s="172"/>
      <c r="C244" s="176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181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</row>
    <row r="245" spans="1:28" ht="13.2">
      <c r="A245" s="180"/>
      <c r="B245" s="172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181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</row>
    <row r="246" spans="1:28" ht="13.2">
      <c r="A246" s="180"/>
      <c r="B246" s="172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181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</row>
    <row r="247" spans="1:28" ht="13.2">
      <c r="A247" s="180"/>
      <c r="B247" s="172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181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</row>
    <row r="248" spans="1:28" ht="13.2">
      <c r="A248" s="180"/>
      <c r="B248" s="172"/>
      <c r="C248" s="176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181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</row>
    <row r="249" spans="1:28" ht="13.2">
      <c r="A249" s="180"/>
      <c r="B249" s="172"/>
      <c r="C249" s="176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181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</row>
    <row r="250" spans="1:28" ht="13.2">
      <c r="A250" s="180"/>
      <c r="B250" s="172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181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</row>
    <row r="251" spans="1:28" ht="13.2">
      <c r="A251" s="180"/>
      <c r="B251" s="172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81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</row>
    <row r="252" spans="1:28" ht="13.2">
      <c r="A252" s="180"/>
      <c r="B252" s="172"/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181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</row>
    <row r="253" spans="1:28" ht="13.2">
      <c r="A253" s="180"/>
      <c r="B253" s="172"/>
      <c r="C253" s="176"/>
      <c r="D253" s="176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181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</row>
    <row r="254" spans="1:28" ht="13.2">
      <c r="A254" s="180"/>
      <c r="B254" s="172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181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</row>
    <row r="255" spans="1:28" ht="13.2">
      <c r="A255" s="180"/>
      <c r="B255" s="172"/>
      <c r="C255" s="176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181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</row>
    <row r="256" spans="1:28" ht="13.2">
      <c r="A256" s="180"/>
      <c r="B256" s="172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181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</row>
    <row r="257" spans="1:28" ht="13.2">
      <c r="A257" s="180"/>
      <c r="B257" s="172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181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</row>
    <row r="258" spans="1:28" ht="13.2">
      <c r="A258" s="180"/>
      <c r="B258" s="172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181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</row>
    <row r="259" spans="1:28" ht="13.2">
      <c r="A259" s="180"/>
      <c r="B259" s="172"/>
      <c r="C259" s="176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181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</row>
    <row r="260" spans="1:28" ht="13.2">
      <c r="A260" s="180"/>
      <c r="B260" s="172"/>
      <c r="C260" s="176"/>
      <c r="D260" s="176"/>
      <c r="E260" s="176"/>
      <c r="F260" s="176"/>
      <c r="G260" s="176"/>
      <c r="H260" s="176"/>
      <c r="I260" s="176"/>
      <c r="J260" s="176"/>
      <c r="K260" s="176"/>
      <c r="L260" s="176"/>
      <c r="M260" s="176"/>
      <c r="N260" s="176"/>
      <c r="O260" s="181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</row>
    <row r="261" spans="1:28" ht="13.2">
      <c r="A261" s="180"/>
      <c r="B261" s="172"/>
      <c r="C261" s="176"/>
      <c r="D261" s="176"/>
      <c r="E261" s="176"/>
      <c r="F261" s="176"/>
      <c r="G261" s="176"/>
      <c r="H261" s="176"/>
      <c r="I261" s="176"/>
      <c r="J261" s="176"/>
      <c r="K261" s="176"/>
      <c r="L261" s="176"/>
      <c r="M261" s="176"/>
      <c r="N261" s="176"/>
      <c r="O261" s="181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</row>
    <row r="262" spans="1:28" ht="13.2">
      <c r="A262" s="180"/>
      <c r="B262" s="172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81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</row>
    <row r="263" spans="1:28" ht="13.2">
      <c r="A263" s="180"/>
      <c r="B263" s="172"/>
      <c r="C263" s="176"/>
      <c r="D263" s="176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181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</row>
    <row r="264" spans="1:28" ht="13.2">
      <c r="A264" s="180"/>
      <c r="B264" s="172"/>
      <c r="C264" s="176"/>
      <c r="D264" s="176"/>
      <c r="E264" s="176"/>
      <c r="F264" s="176"/>
      <c r="G264" s="176"/>
      <c r="H264" s="176"/>
      <c r="I264" s="176"/>
      <c r="J264" s="176"/>
      <c r="K264" s="176"/>
      <c r="L264" s="176"/>
      <c r="M264" s="176"/>
      <c r="N264" s="176"/>
      <c r="O264" s="181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</row>
    <row r="265" spans="1:28" ht="13.2">
      <c r="A265" s="180"/>
      <c r="B265" s="172"/>
      <c r="C265" s="176"/>
      <c r="D265" s="176"/>
      <c r="E265" s="176"/>
      <c r="F265" s="176"/>
      <c r="G265" s="176"/>
      <c r="H265" s="176"/>
      <c r="I265" s="176"/>
      <c r="J265" s="176"/>
      <c r="K265" s="176"/>
      <c r="L265" s="176"/>
      <c r="M265" s="176"/>
      <c r="N265" s="176"/>
      <c r="O265" s="181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</row>
    <row r="266" spans="1:28" ht="13.2">
      <c r="A266" s="180"/>
      <c r="B266" s="172"/>
      <c r="C266" s="176"/>
      <c r="D266" s="176"/>
      <c r="E266" s="176"/>
      <c r="F266" s="176"/>
      <c r="G266" s="176"/>
      <c r="H266" s="176"/>
      <c r="I266" s="176"/>
      <c r="J266" s="176"/>
      <c r="K266" s="176"/>
      <c r="L266" s="176"/>
      <c r="M266" s="176"/>
      <c r="N266" s="176"/>
      <c r="O266" s="181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</row>
    <row r="267" spans="1:28" ht="13.2">
      <c r="A267" s="180"/>
      <c r="B267" s="172"/>
      <c r="C267" s="176"/>
      <c r="D267" s="176"/>
      <c r="E267" s="176"/>
      <c r="F267" s="176"/>
      <c r="G267" s="176"/>
      <c r="H267" s="176"/>
      <c r="I267" s="176"/>
      <c r="J267" s="176"/>
      <c r="K267" s="176"/>
      <c r="L267" s="176"/>
      <c r="M267" s="176"/>
      <c r="N267" s="176"/>
      <c r="O267" s="181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</row>
    <row r="268" spans="1:28" ht="13.2">
      <c r="A268" s="180"/>
      <c r="B268" s="172"/>
      <c r="C268" s="176"/>
      <c r="D268" s="176"/>
      <c r="E268" s="176"/>
      <c r="F268" s="176"/>
      <c r="G268" s="176"/>
      <c r="H268" s="176"/>
      <c r="I268" s="176"/>
      <c r="J268" s="176"/>
      <c r="K268" s="176"/>
      <c r="L268" s="176"/>
      <c r="M268" s="176"/>
      <c r="N268" s="176"/>
      <c r="O268" s="181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</row>
    <row r="269" spans="1:28" ht="13.2">
      <c r="A269" s="180"/>
      <c r="B269" s="172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81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</row>
    <row r="270" spans="1:28" ht="13.2">
      <c r="A270" s="180"/>
      <c r="B270" s="172"/>
      <c r="C270" s="176"/>
      <c r="D270" s="176"/>
      <c r="E270" s="176"/>
      <c r="F270" s="176"/>
      <c r="G270" s="176"/>
      <c r="H270" s="176"/>
      <c r="I270" s="176"/>
      <c r="J270" s="176"/>
      <c r="K270" s="176"/>
      <c r="L270" s="176"/>
      <c r="M270" s="176"/>
      <c r="N270" s="176"/>
      <c r="O270" s="181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</row>
    <row r="271" spans="1:28" ht="13.2">
      <c r="A271" s="180"/>
      <c r="B271" s="172"/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81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</row>
    <row r="272" spans="1:28" ht="13.2">
      <c r="A272" s="180"/>
      <c r="B272" s="172"/>
      <c r="C272" s="176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81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</row>
    <row r="273" spans="1:28" ht="13.2">
      <c r="A273" s="180"/>
      <c r="B273" s="172"/>
      <c r="C273" s="176"/>
      <c r="D273" s="176"/>
      <c r="E273" s="176"/>
      <c r="F273" s="176"/>
      <c r="G273" s="176"/>
      <c r="H273" s="176"/>
      <c r="I273" s="176"/>
      <c r="J273" s="176"/>
      <c r="K273" s="176"/>
      <c r="L273" s="176"/>
      <c r="M273" s="176"/>
      <c r="N273" s="176"/>
      <c r="O273" s="181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</row>
    <row r="274" spans="1:28" ht="13.2">
      <c r="A274" s="180"/>
      <c r="B274" s="172"/>
      <c r="C274" s="176"/>
      <c r="D274" s="176"/>
      <c r="E274" s="176"/>
      <c r="F274" s="176"/>
      <c r="G274" s="176"/>
      <c r="H274" s="176"/>
      <c r="I274" s="176"/>
      <c r="J274" s="176"/>
      <c r="K274" s="176"/>
      <c r="L274" s="176"/>
      <c r="M274" s="176"/>
      <c r="N274" s="176"/>
      <c r="O274" s="181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</row>
    <row r="275" spans="1:28" ht="13.2">
      <c r="A275" s="180"/>
      <c r="B275" s="172"/>
      <c r="C275" s="176"/>
      <c r="D275" s="176"/>
      <c r="E275" s="176"/>
      <c r="F275" s="176"/>
      <c r="G275" s="176"/>
      <c r="H275" s="176"/>
      <c r="I275" s="176"/>
      <c r="J275" s="176"/>
      <c r="K275" s="176"/>
      <c r="L275" s="176"/>
      <c r="M275" s="176"/>
      <c r="N275" s="176"/>
      <c r="O275" s="181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</row>
    <row r="276" spans="1:28" ht="13.2">
      <c r="A276" s="180"/>
      <c r="B276" s="172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81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</row>
    <row r="277" spans="1:28" ht="13.2">
      <c r="A277" s="180"/>
      <c r="B277" s="172"/>
      <c r="C277" s="176"/>
      <c r="D277" s="176"/>
      <c r="E277" s="176"/>
      <c r="F277" s="176"/>
      <c r="G277" s="176"/>
      <c r="H277" s="176"/>
      <c r="I277" s="176"/>
      <c r="J277" s="176"/>
      <c r="K277" s="176"/>
      <c r="L277" s="176"/>
      <c r="M277" s="176"/>
      <c r="N277" s="176"/>
      <c r="O277" s="181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</row>
    <row r="278" spans="1:28" ht="13.2">
      <c r="A278" s="180"/>
      <c r="B278" s="172"/>
      <c r="C278" s="176"/>
      <c r="D278" s="176"/>
      <c r="E278" s="176"/>
      <c r="F278" s="176"/>
      <c r="G278" s="176"/>
      <c r="H278" s="176"/>
      <c r="I278" s="176"/>
      <c r="J278" s="176"/>
      <c r="K278" s="176"/>
      <c r="L278" s="176"/>
      <c r="M278" s="176"/>
      <c r="N278" s="176"/>
      <c r="O278" s="181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</row>
    <row r="279" spans="1:28" ht="13.2">
      <c r="A279" s="180"/>
      <c r="B279" s="172"/>
      <c r="C279" s="176"/>
      <c r="D279" s="176"/>
      <c r="E279" s="176"/>
      <c r="F279" s="176"/>
      <c r="G279" s="176"/>
      <c r="H279" s="176"/>
      <c r="I279" s="176"/>
      <c r="J279" s="176"/>
      <c r="K279" s="176"/>
      <c r="L279" s="176"/>
      <c r="M279" s="176"/>
      <c r="N279" s="176"/>
      <c r="O279" s="181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</row>
    <row r="280" spans="1:28" ht="13.2">
      <c r="A280" s="180"/>
      <c r="B280" s="172"/>
      <c r="C280" s="176"/>
      <c r="D280" s="176"/>
      <c r="E280" s="176"/>
      <c r="F280" s="176"/>
      <c r="G280" s="176"/>
      <c r="H280" s="176"/>
      <c r="I280" s="176"/>
      <c r="J280" s="176"/>
      <c r="K280" s="176"/>
      <c r="L280" s="176"/>
      <c r="M280" s="176"/>
      <c r="N280" s="176"/>
      <c r="O280" s="181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</row>
    <row r="281" spans="1:28" ht="13.2">
      <c r="A281" s="180"/>
      <c r="B281" s="172"/>
      <c r="C281" s="176"/>
      <c r="D281" s="176"/>
      <c r="E281" s="176"/>
      <c r="F281" s="176"/>
      <c r="G281" s="176"/>
      <c r="H281" s="176"/>
      <c r="I281" s="176"/>
      <c r="J281" s="176"/>
      <c r="K281" s="176"/>
      <c r="L281" s="176"/>
      <c r="M281" s="176"/>
      <c r="N281" s="176"/>
      <c r="O281" s="181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</row>
    <row r="282" spans="1:28" ht="13.2">
      <c r="A282" s="180"/>
      <c r="B282" s="172"/>
      <c r="C282" s="176"/>
      <c r="D282" s="176"/>
      <c r="E282" s="176"/>
      <c r="F282" s="176"/>
      <c r="G282" s="176"/>
      <c r="H282" s="176"/>
      <c r="I282" s="176"/>
      <c r="J282" s="176"/>
      <c r="K282" s="176"/>
      <c r="L282" s="176"/>
      <c r="M282" s="176"/>
      <c r="N282" s="176"/>
      <c r="O282" s="181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</row>
    <row r="283" spans="1:28" ht="13.2">
      <c r="A283" s="180"/>
      <c r="B283" s="172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81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</row>
    <row r="284" spans="1:28" ht="13.2">
      <c r="A284" s="180"/>
      <c r="B284" s="172"/>
      <c r="C284" s="176"/>
      <c r="D284" s="176"/>
      <c r="E284" s="176"/>
      <c r="F284" s="176"/>
      <c r="G284" s="176"/>
      <c r="H284" s="176"/>
      <c r="I284" s="176"/>
      <c r="J284" s="176"/>
      <c r="K284" s="176"/>
      <c r="L284" s="176"/>
      <c r="M284" s="176"/>
      <c r="N284" s="176"/>
      <c r="O284" s="181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</row>
    <row r="285" spans="1:28" ht="13.2">
      <c r="A285" s="180"/>
      <c r="B285" s="172"/>
      <c r="C285" s="176"/>
      <c r="D285" s="176"/>
      <c r="E285" s="176"/>
      <c r="F285" s="176"/>
      <c r="G285" s="176"/>
      <c r="H285" s="176"/>
      <c r="I285" s="176"/>
      <c r="J285" s="176"/>
      <c r="K285" s="176"/>
      <c r="L285" s="176"/>
      <c r="M285" s="176"/>
      <c r="N285" s="176"/>
      <c r="O285" s="181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</row>
    <row r="286" spans="1:28" ht="13.2">
      <c r="A286" s="180"/>
      <c r="B286" s="172"/>
      <c r="C286" s="176"/>
      <c r="D286" s="176"/>
      <c r="E286" s="176"/>
      <c r="F286" s="176"/>
      <c r="G286" s="176"/>
      <c r="H286" s="176"/>
      <c r="I286" s="176"/>
      <c r="J286" s="176"/>
      <c r="K286" s="176"/>
      <c r="L286" s="176"/>
      <c r="M286" s="176"/>
      <c r="N286" s="176"/>
      <c r="O286" s="181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</row>
    <row r="287" spans="1:28" ht="13.2">
      <c r="A287" s="180"/>
      <c r="B287" s="172"/>
      <c r="C287" s="176"/>
      <c r="D287" s="176"/>
      <c r="E287" s="176"/>
      <c r="F287" s="176"/>
      <c r="G287" s="176"/>
      <c r="H287" s="176"/>
      <c r="I287" s="176"/>
      <c r="J287" s="176"/>
      <c r="K287" s="176"/>
      <c r="L287" s="176"/>
      <c r="M287" s="176"/>
      <c r="N287" s="176"/>
      <c r="O287" s="181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</row>
    <row r="288" spans="1:28" ht="13.2">
      <c r="A288" s="180"/>
      <c r="B288" s="172"/>
      <c r="C288" s="176"/>
      <c r="D288" s="176"/>
      <c r="E288" s="176"/>
      <c r="F288" s="176"/>
      <c r="G288" s="176"/>
      <c r="H288" s="176"/>
      <c r="I288" s="176"/>
      <c r="J288" s="176"/>
      <c r="K288" s="176"/>
      <c r="L288" s="176"/>
      <c r="M288" s="176"/>
      <c r="N288" s="176"/>
      <c r="O288" s="181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</row>
    <row r="289" spans="1:28" ht="13.2">
      <c r="A289" s="180"/>
      <c r="B289" s="172"/>
      <c r="C289" s="176"/>
      <c r="D289" s="176"/>
      <c r="E289" s="176"/>
      <c r="F289" s="176"/>
      <c r="G289" s="176"/>
      <c r="H289" s="176"/>
      <c r="I289" s="176"/>
      <c r="J289" s="176"/>
      <c r="K289" s="176"/>
      <c r="L289" s="176"/>
      <c r="M289" s="176"/>
      <c r="N289" s="176"/>
      <c r="O289" s="181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</row>
    <row r="290" spans="1:28" ht="13.2">
      <c r="A290" s="180"/>
      <c r="B290" s="172"/>
      <c r="C290" s="176"/>
      <c r="D290" s="176"/>
      <c r="E290" s="176"/>
      <c r="F290" s="176"/>
      <c r="G290" s="176"/>
      <c r="H290" s="176"/>
      <c r="I290" s="176"/>
      <c r="J290" s="176"/>
      <c r="K290" s="176"/>
      <c r="L290" s="176"/>
      <c r="M290" s="176"/>
      <c r="N290" s="176"/>
      <c r="O290" s="181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</row>
    <row r="291" spans="1:28" ht="13.2">
      <c r="A291" s="180"/>
      <c r="B291" s="172"/>
      <c r="C291" s="176"/>
      <c r="D291" s="176"/>
      <c r="E291" s="176"/>
      <c r="F291" s="176"/>
      <c r="G291" s="176"/>
      <c r="H291" s="176"/>
      <c r="I291" s="176"/>
      <c r="J291" s="176"/>
      <c r="K291" s="176"/>
      <c r="L291" s="176"/>
      <c r="M291" s="176"/>
      <c r="N291" s="176"/>
      <c r="O291" s="181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</row>
    <row r="292" spans="1:28" ht="13.2">
      <c r="A292" s="180"/>
      <c r="B292" s="172"/>
      <c r="C292" s="176"/>
      <c r="D292" s="176"/>
      <c r="E292" s="176"/>
      <c r="F292" s="176"/>
      <c r="G292" s="176"/>
      <c r="H292" s="176"/>
      <c r="I292" s="176"/>
      <c r="J292" s="176"/>
      <c r="K292" s="176"/>
      <c r="L292" s="176"/>
      <c r="M292" s="176"/>
      <c r="N292" s="176"/>
      <c r="O292" s="181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</row>
    <row r="293" spans="1:28" ht="13.2">
      <c r="A293" s="180"/>
      <c r="B293" s="172"/>
      <c r="C293" s="176"/>
      <c r="D293" s="176"/>
      <c r="E293" s="176"/>
      <c r="F293" s="176"/>
      <c r="G293" s="176"/>
      <c r="H293" s="176"/>
      <c r="I293" s="176"/>
      <c r="J293" s="176"/>
      <c r="K293" s="176"/>
      <c r="L293" s="176"/>
      <c r="M293" s="176"/>
      <c r="N293" s="176"/>
      <c r="O293" s="181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</row>
    <row r="294" spans="1:28" ht="13.2">
      <c r="A294" s="180"/>
      <c r="B294" s="172"/>
      <c r="C294" s="176"/>
      <c r="D294" s="176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181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</row>
    <row r="295" spans="1:28" ht="13.2">
      <c r="A295" s="180"/>
      <c r="B295" s="172"/>
      <c r="C295" s="176"/>
      <c r="D295" s="176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181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</row>
    <row r="296" spans="1:28" ht="13.2">
      <c r="A296" s="180"/>
      <c r="B296" s="172"/>
      <c r="C296" s="176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181"/>
      <c r="P296" s="172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</row>
    <row r="297" spans="1:28" ht="13.2">
      <c r="A297" s="180"/>
      <c r="B297" s="172"/>
      <c r="C297" s="176"/>
      <c r="D297" s="176"/>
      <c r="E297" s="176"/>
      <c r="F297" s="176"/>
      <c r="G297" s="176"/>
      <c r="H297" s="176"/>
      <c r="I297" s="176"/>
      <c r="J297" s="176"/>
      <c r="K297" s="176"/>
      <c r="L297" s="176"/>
      <c r="M297" s="176"/>
      <c r="N297" s="176"/>
      <c r="O297" s="181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</row>
    <row r="298" spans="1:28" ht="13.2">
      <c r="A298" s="180"/>
      <c r="B298" s="172"/>
      <c r="C298" s="176"/>
      <c r="D298" s="176"/>
      <c r="E298" s="176"/>
      <c r="F298" s="176"/>
      <c r="G298" s="176"/>
      <c r="H298" s="176"/>
      <c r="I298" s="176"/>
      <c r="J298" s="176"/>
      <c r="K298" s="176"/>
      <c r="L298" s="176"/>
      <c r="M298" s="176"/>
      <c r="N298" s="176"/>
      <c r="O298" s="181"/>
      <c r="P298" s="172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</row>
    <row r="299" spans="1:28" ht="13.2">
      <c r="A299" s="180"/>
      <c r="B299" s="172"/>
      <c r="C299" s="176"/>
      <c r="D299" s="176"/>
      <c r="E299" s="176"/>
      <c r="F299" s="176"/>
      <c r="G299" s="176"/>
      <c r="H299" s="176"/>
      <c r="I299" s="176"/>
      <c r="J299" s="176"/>
      <c r="K299" s="176"/>
      <c r="L299" s="176"/>
      <c r="M299" s="176"/>
      <c r="N299" s="176"/>
      <c r="O299" s="181"/>
      <c r="P299" s="172"/>
      <c r="Q299" s="172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</row>
    <row r="300" spans="1:28" ht="13.2">
      <c r="A300" s="180"/>
      <c r="B300" s="172"/>
      <c r="C300" s="176"/>
      <c r="D300" s="176"/>
      <c r="E300" s="176"/>
      <c r="F300" s="176"/>
      <c r="G300" s="176"/>
      <c r="H300" s="176"/>
      <c r="I300" s="176"/>
      <c r="J300" s="176"/>
      <c r="K300" s="176"/>
      <c r="L300" s="176"/>
      <c r="M300" s="176"/>
      <c r="N300" s="176"/>
      <c r="O300" s="181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</row>
    <row r="301" spans="1:28" ht="13.2">
      <c r="A301" s="180"/>
      <c r="B301" s="172"/>
      <c r="C301" s="176"/>
      <c r="D301" s="176"/>
      <c r="E301" s="176"/>
      <c r="F301" s="176"/>
      <c r="G301" s="176"/>
      <c r="H301" s="176"/>
      <c r="I301" s="176"/>
      <c r="J301" s="176"/>
      <c r="K301" s="176"/>
      <c r="L301" s="176"/>
      <c r="M301" s="176"/>
      <c r="N301" s="176"/>
      <c r="O301" s="181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</row>
    <row r="302" spans="1:28" ht="13.2">
      <c r="A302" s="180"/>
      <c r="B302" s="172"/>
      <c r="C302" s="176"/>
      <c r="D302" s="176"/>
      <c r="E302" s="176"/>
      <c r="F302" s="176"/>
      <c r="G302" s="176"/>
      <c r="H302" s="176"/>
      <c r="I302" s="176"/>
      <c r="J302" s="176"/>
      <c r="K302" s="176"/>
      <c r="L302" s="176"/>
      <c r="M302" s="176"/>
      <c r="N302" s="176"/>
      <c r="O302" s="181"/>
      <c r="P302" s="172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</row>
    <row r="303" spans="1:28" ht="13.2">
      <c r="A303" s="180"/>
      <c r="B303" s="172"/>
      <c r="C303" s="176"/>
      <c r="D303" s="176"/>
      <c r="E303" s="176"/>
      <c r="F303" s="176"/>
      <c r="G303" s="176"/>
      <c r="H303" s="176"/>
      <c r="I303" s="176"/>
      <c r="J303" s="176"/>
      <c r="K303" s="176"/>
      <c r="L303" s="176"/>
      <c r="M303" s="176"/>
      <c r="N303" s="176"/>
      <c r="O303" s="181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</row>
    <row r="304" spans="1:28" ht="13.2">
      <c r="A304" s="180"/>
      <c r="B304" s="172"/>
      <c r="C304" s="176"/>
      <c r="D304" s="176"/>
      <c r="E304" s="176"/>
      <c r="F304" s="176"/>
      <c r="G304" s="176"/>
      <c r="H304" s="176"/>
      <c r="I304" s="176"/>
      <c r="J304" s="176"/>
      <c r="K304" s="176"/>
      <c r="L304" s="176"/>
      <c r="M304" s="176"/>
      <c r="N304" s="176"/>
      <c r="O304" s="181"/>
      <c r="P304" s="172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</row>
    <row r="305" spans="1:28" ht="13.2">
      <c r="A305" s="180"/>
      <c r="B305" s="172"/>
      <c r="C305" s="176"/>
      <c r="D305" s="176"/>
      <c r="E305" s="176"/>
      <c r="F305" s="176"/>
      <c r="G305" s="176"/>
      <c r="H305" s="176"/>
      <c r="I305" s="176"/>
      <c r="J305" s="176"/>
      <c r="K305" s="176"/>
      <c r="L305" s="176"/>
      <c r="M305" s="176"/>
      <c r="N305" s="176"/>
      <c r="O305" s="181"/>
      <c r="P305" s="172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</row>
    <row r="306" spans="1:28" ht="13.2">
      <c r="A306" s="180"/>
      <c r="B306" s="172"/>
      <c r="C306" s="176"/>
      <c r="D306" s="176"/>
      <c r="E306" s="176"/>
      <c r="F306" s="176"/>
      <c r="G306" s="176"/>
      <c r="H306" s="176"/>
      <c r="I306" s="176"/>
      <c r="J306" s="176"/>
      <c r="K306" s="176"/>
      <c r="L306" s="176"/>
      <c r="M306" s="176"/>
      <c r="N306" s="176"/>
      <c r="O306" s="181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</row>
    <row r="307" spans="1:28" ht="13.2">
      <c r="A307" s="180"/>
      <c r="B307" s="172"/>
      <c r="C307" s="176"/>
      <c r="D307" s="176"/>
      <c r="E307" s="176"/>
      <c r="F307" s="176"/>
      <c r="G307" s="176"/>
      <c r="H307" s="176"/>
      <c r="I307" s="176"/>
      <c r="J307" s="176"/>
      <c r="K307" s="176"/>
      <c r="L307" s="176"/>
      <c r="M307" s="176"/>
      <c r="N307" s="176"/>
      <c r="O307" s="181"/>
      <c r="P307" s="172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</row>
    <row r="308" spans="1:28" ht="13.2">
      <c r="A308" s="180"/>
      <c r="B308" s="172"/>
      <c r="C308" s="176"/>
      <c r="D308" s="176"/>
      <c r="E308" s="176"/>
      <c r="F308" s="176"/>
      <c r="G308" s="176"/>
      <c r="H308" s="176"/>
      <c r="I308" s="176"/>
      <c r="J308" s="176"/>
      <c r="K308" s="176"/>
      <c r="L308" s="176"/>
      <c r="M308" s="176"/>
      <c r="N308" s="176"/>
      <c r="O308" s="181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</row>
    <row r="309" spans="1:28" ht="13.2">
      <c r="A309" s="180"/>
      <c r="B309" s="172"/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81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</row>
    <row r="310" spans="1:28" ht="13.2">
      <c r="A310" s="180"/>
      <c r="B310" s="172"/>
      <c r="C310" s="176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181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</row>
    <row r="311" spans="1:28" ht="13.2">
      <c r="A311" s="180"/>
      <c r="B311" s="172"/>
      <c r="C311" s="176"/>
      <c r="D311" s="176"/>
      <c r="E311" s="176"/>
      <c r="F311" s="176"/>
      <c r="G311" s="176"/>
      <c r="H311" s="176"/>
      <c r="I311" s="176"/>
      <c r="J311" s="176"/>
      <c r="K311" s="176"/>
      <c r="L311" s="176"/>
      <c r="M311" s="176"/>
      <c r="N311" s="176"/>
      <c r="O311" s="181"/>
      <c r="P311" s="172"/>
      <c r="Q311" s="172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</row>
    <row r="312" spans="1:28" ht="13.2">
      <c r="A312" s="180"/>
      <c r="B312" s="172"/>
      <c r="C312" s="176"/>
      <c r="D312" s="176"/>
      <c r="E312" s="176"/>
      <c r="F312" s="176"/>
      <c r="G312" s="176"/>
      <c r="H312" s="176"/>
      <c r="I312" s="176"/>
      <c r="J312" s="176"/>
      <c r="K312" s="176"/>
      <c r="L312" s="176"/>
      <c r="M312" s="176"/>
      <c r="N312" s="176"/>
      <c r="O312" s="181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</row>
    <row r="313" spans="1:28" ht="13.2">
      <c r="A313" s="180"/>
      <c r="B313" s="172"/>
      <c r="C313" s="176"/>
      <c r="D313" s="176"/>
      <c r="E313" s="176"/>
      <c r="F313" s="176"/>
      <c r="G313" s="176"/>
      <c r="H313" s="176"/>
      <c r="I313" s="176"/>
      <c r="J313" s="176"/>
      <c r="K313" s="176"/>
      <c r="L313" s="176"/>
      <c r="M313" s="176"/>
      <c r="N313" s="176"/>
      <c r="O313" s="181"/>
      <c r="P313" s="172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</row>
    <row r="314" spans="1:28" ht="13.2">
      <c r="A314" s="180"/>
      <c r="B314" s="172"/>
      <c r="C314" s="176"/>
      <c r="D314" s="176"/>
      <c r="E314" s="176"/>
      <c r="F314" s="176"/>
      <c r="G314" s="176"/>
      <c r="H314" s="176"/>
      <c r="I314" s="176"/>
      <c r="J314" s="176"/>
      <c r="K314" s="176"/>
      <c r="L314" s="176"/>
      <c r="M314" s="176"/>
      <c r="N314" s="176"/>
      <c r="O314" s="181"/>
      <c r="P314" s="172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</row>
    <row r="315" spans="1:28" ht="13.2">
      <c r="A315" s="180"/>
      <c r="B315" s="172"/>
      <c r="C315" s="176"/>
      <c r="D315" s="176"/>
      <c r="E315" s="176"/>
      <c r="F315" s="176"/>
      <c r="G315" s="176"/>
      <c r="H315" s="176"/>
      <c r="I315" s="176"/>
      <c r="J315" s="176"/>
      <c r="K315" s="176"/>
      <c r="L315" s="176"/>
      <c r="M315" s="176"/>
      <c r="N315" s="176"/>
      <c r="O315" s="181"/>
      <c r="P315" s="172"/>
      <c r="Q315" s="172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</row>
    <row r="316" spans="1:28" ht="13.2">
      <c r="A316" s="180"/>
      <c r="B316" s="172"/>
      <c r="C316" s="176"/>
      <c r="D316" s="176"/>
      <c r="E316" s="176"/>
      <c r="F316" s="176"/>
      <c r="G316" s="176"/>
      <c r="H316" s="176"/>
      <c r="I316" s="176"/>
      <c r="J316" s="176"/>
      <c r="K316" s="176"/>
      <c r="L316" s="176"/>
      <c r="M316" s="176"/>
      <c r="N316" s="176"/>
      <c r="O316" s="181"/>
      <c r="P316" s="172"/>
      <c r="Q316" s="172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</row>
    <row r="317" spans="1:28" ht="13.2">
      <c r="A317" s="180"/>
      <c r="B317" s="172"/>
      <c r="C317" s="176"/>
      <c r="D317" s="176"/>
      <c r="E317" s="176"/>
      <c r="F317" s="176"/>
      <c r="G317" s="176"/>
      <c r="H317" s="176"/>
      <c r="I317" s="176"/>
      <c r="J317" s="176"/>
      <c r="K317" s="176"/>
      <c r="L317" s="176"/>
      <c r="M317" s="176"/>
      <c r="N317" s="176"/>
      <c r="O317" s="181"/>
      <c r="P317" s="172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</row>
    <row r="318" spans="1:28" ht="13.2">
      <c r="A318" s="180"/>
      <c r="B318" s="172"/>
      <c r="C318" s="176"/>
      <c r="D318" s="176"/>
      <c r="E318" s="176"/>
      <c r="F318" s="176"/>
      <c r="G318" s="176"/>
      <c r="H318" s="176"/>
      <c r="I318" s="176"/>
      <c r="J318" s="176"/>
      <c r="K318" s="176"/>
      <c r="L318" s="176"/>
      <c r="M318" s="176"/>
      <c r="N318" s="176"/>
      <c r="O318" s="181"/>
      <c r="P318" s="172"/>
      <c r="Q318" s="172"/>
      <c r="R318" s="172"/>
      <c r="S318" s="172"/>
      <c r="T318" s="172"/>
      <c r="U318" s="172"/>
      <c r="V318" s="172"/>
      <c r="W318" s="172"/>
      <c r="X318" s="172"/>
      <c r="Y318" s="172"/>
      <c r="Z318" s="172"/>
      <c r="AA318" s="172"/>
      <c r="AB318" s="172"/>
    </row>
    <row r="319" spans="1:28" ht="13.2">
      <c r="A319" s="180"/>
      <c r="B319" s="172"/>
      <c r="C319" s="176"/>
      <c r="D319" s="176"/>
      <c r="E319" s="176"/>
      <c r="F319" s="176"/>
      <c r="G319" s="176"/>
      <c r="H319" s="176"/>
      <c r="I319" s="176"/>
      <c r="J319" s="176"/>
      <c r="K319" s="176"/>
      <c r="L319" s="176"/>
      <c r="M319" s="176"/>
      <c r="N319" s="176"/>
      <c r="O319" s="181"/>
      <c r="P319" s="172"/>
      <c r="Q319" s="172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</row>
    <row r="320" spans="1:28" ht="13.2">
      <c r="A320" s="180"/>
      <c r="B320" s="172"/>
      <c r="C320" s="176"/>
      <c r="D320" s="176"/>
      <c r="E320" s="176"/>
      <c r="F320" s="176"/>
      <c r="G320" s="176"/>
      <c r="H320" s="176"/>
      <c r="I320" s="176"/>
      <c r="J320" s="176"/>
      <c r="K320" s="176"/>
      <c r="L320" s="176"/>
      <c r="M320" s="176"/>
      <c r="N320" s="176"/>
      <c r="O320" s="181"/>
      <c r="P320" s="172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</row>
    <row r="321" spans="1:28" ht="13.2">
      <c r="A321" s="180"/>
      <c r="B321" s="172"/>
      <c r="C321" s="176"/>
      <c r="D321" s="176"/>
      <c r="E321" s="176"/>
      <c r="F321" s="176"/>
      <c r="G321" s="176"/>
      <c r="H321" s="176"/>
      <c r="I321" s="176"/>
      <c r="J321" s="176"/>
      <c r="K321" s="176"/>
      <c r="L321" s="176"/>
      <c r="M321" s="176"/>
      <c r="N321" s="176"/>
      <c r="O321" s="181"/>
      <c r="P321" s="172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</row>
    <row r="322" spans="1:28" ht="13.2">
      <c r="A322" s="180"/>
      <c r="B322" s="172"/>
      <c r="C322" s="176"/>
      <c r="D322" s="176"/>
      <c r="E322" s="176"/>
      <c r="F322" s="176"/>
      <c r="G322" s="176"/>
      <c r="H322" s="176"/>
      <c r="I322" s="176"/>
      <c r="J322" s="176"/>
      <c r="K322" s="176"/>
      <c r="L322" s="176"/>
      <c r="M322" s="176"/>
      <c r="N322" s="176"/>
      <c r="O322" s="181"/>
      <c r="P322" s="172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</row>
    <row r="323" spans="1:28" ht="13.2">
      <c r="A323" s="180"/>
      <c r="B323" s="172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81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</row>
    <row r="324" spans="1:28" ht="13.2">
      <c r="A324" s="180"/>
      <c r="B324" s="172"/>
      <c r="C324" s="176"/>
      <c r="D324" s="176"/>
      <c r="E324" s="176"/>
      <c r="F324" s="176"/>
      <c r="G324" s="176"/>
      <c r="H324" s="176"/>
      <c r="I324" s="176"/>
      <c r="J324" s="176"/>
      <c r="K324" s="176"/>
      <c r="L324" s="176"/>
      <c r="M324" s="176"/>
      <c r="N324" s="176"/>
      <c r="O324" s="181"/>
      <c r="P324" s="172"/>
      <c r="Q324" s="172"/>
      <c r="R324" s="172"/>
      <c r="S324" s="172"/>
      <c r="T324" s="172"/>
      <c r="U324" s="172"/>
      <c r="V324" s="172"/>
      <c r="W324" s="172"/>
      <c r="X324" s="172"/>
      <c r="Y324" s="172"/>
      <c r="Z324" s="172"/>
      <c r="AA324" s="172"/>
      <c r="AB324" s="172"/>
    </row>
    <row r="325" spans="1:28" ht="13.2">
      <c r="A325" s="180"/>
      <c r="B325" s="172"/>
      <c r="C325" s="176"/>
      <c r="D325" s="176"/>
      <c r="E325" s="176"/>
      <c r="F325" s="176"/>
      <c r="G325" s="176"/>
      <c r="H325" s="176"/>
      <c r="I325" s="176"/>
      <c r="J325" s="176"/>
      <c r="K325" s="176"/>
      <c r="L325" s="176"/>
      <c r="M325" s="176"/>
      <c r="N325" s="176"/>
      <c r="O325" s="181"/>
      <c r="P325" s="172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</row>
    <row r="326" spans="1:28" ht="13.2">
      <c r="A326" s="180"/>
      <c r="B326" s="172"/>
      <c r="C326" s="176"/>
      <c r="D326" s="176"/>
      <c r="E326" s="176"/>
      <c r="F326" s="176"/>
      <c r="G326" s="176"/>
      <c r="H326" s="176"/>
      <c r="I326" s="176"/>
      <c r="J326" s="176"/>
      <c r="K326" s="176"/>
      <c r="L326" s="176"/>
      <c r="M326" s="176"/>
      <c r="N326" s="176"/>
      <c r="O326" s="181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</row>
    <row r="327" spans="1:28" ht="13.2">
      <c r="A327" s="180"/>
      <c r="B327" s="172"/>
      <c r="C327" s="176"/>
      <c r="D327" s="176"/>
      <c r="E327" s="176"/>
      <c r="F327" s="176"/>
      <c r="G327" s="176"/>
      <c r="H327" s="176"/>
      <c r="I327" s="176"/>
      <c r="J327" s="176"/>
      <c r="K327" s="176"/>
      <c r="L327" s="176"/>
      <c r="M327" s="176"/>
      <c r="N327" s="176"/>
      <c r="O327" s="181"/>
      <c r="P327" s="172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</row>
    <row r="328" spans="1:28" ht="13.2">
      <c r="A328" s="180"/>
      <c r="B328" s="172"/>
      <c r="C328" s="176"/>
      <c r="D328" s="176"/>
      <c r="E328" s="176"/>
      <c r="F328" s="176"/>
      <c r="G328" s="176"/>
      <c r="H328" s="176"/>
      <c r="I328" s="176"/>
      <c r="J328" s="176"/>
      <c r="K328" s="176"/>
      <c r="L328" s="176"/>
      <c r="M328" s="176"/>
      <c r="N328" s="176"/>
      <c r="O328" s="181"/>
      <c r="P328" s="172"/>
      <c r="Q328" s="172"/>
      <c r="R328" s="172"/>
      <c r="S328" s="172"/>
      <c r="T328" s="172"/>
      <c r="U328" s="172"/>
      <c r="V328" s="172"/>
      <c r="W328" s="172"/>
      <c r="X328" s="172"/>
      <c r="Y328" s="172"/>
      <c r="Z328" s="172"/>
      <c r="AA328" s="172"/>
      <c r="AB328" s="172"/>
    </row>
    <row r="329" spans="1:28" ht="13.2">
      <c r="A329" s="180"/>
      <c r="B329" s="172"/>
      <c r="C329" s="176"/>
      <c r="D329" s="176"/>
      <c r="E329" s="176"/>
      <c r="F329" s="176"/>
      <c r="G329" s="176"/>
      <c r="H329" s="176"/>
      <c r="I329" s="176"/>
      <c r="J329" s="176"/>
      <c r="K329" s="176"/>
      <c r="L329" s="176"/>
      <c r="M329" s="176"/>
      <c r="N329" s="176"/>
      <c r="O329" s="181"/>
      <c r="P329" s="172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</row>
    <row r="330" spans="1:28" ht="13.2">
      <c r="A330" s="180"/>
      <c r="B330" s="172"/>
      <c r="C330" s="176"/>
      <c r="D330" s="176"/>
      <c r="E330" s="176"/>
      <c r="F330" s="176"/>
      <c r="G330" s="176"/>
      <c r="H330" s="176"/>
      <c r="I330" s="176"/>
      <c r="J330" s="176"/>
      <c r="K330" s="176"/>
      <c r="L330" s="176"/>
      <c r="M330" s="176"/>
      <c r="N330" s="176"/>
      <c r="O330" s="181"/>
      <c r="P330" s="172"/>
      <c r="Q330" s="172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</row>
    <row r="331" spans="1:28" ht="13.2">
      <c r="A331" s="180"/>
      <c r="B331" s="172"/>
      <c r="C331" s="176"/>
      <c r="D331" s="176"/>
      <c r="E331" s="176"/>
      <c r="F331" s="176"/>
      <c r="G331" s="176"/>
      <c r="H331" s="176"/>
      <c r="I331" s="176"/>
      <c r="J331" s="176"/>
      <c r="K331" s="176"/>
      <c r="L331" s="176"/>
      <c r="M331" s="176"/>
      <c r="N331" s="176"/>
      <c r="O331" s="181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</row>
    <row r="332" spans="1:28" ht="13.2">
      <c r="A332" s="180"/>
      <c r="B332" s="172"/>
      <c r="C332" s="176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181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</row>
    <row r="333" spans="1:28" ht="13.2">
      <c r="A333" s="180"/>
      <c r="B333" s="172"/>
      <c r="C333" s="176"/>
      <c r="D333" s="176"/>
      <c r="E333" s="176"/>
      <c r="F333" s="176"/>
      <c r="G333" s="176"/>
      <c r="H333" s="176"/>
      <c r="I333" s="176"/>
      <c r="J333" s="176"/>
      <c r="K333" s="176"/>
      <c r="L333" s="176"/>
      <c r="M333" s="176"/>
      <c r="N333" s="176"/>
      <c r="O333" s="181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</row>
    <row r="334" spans="1:28" ht="13.2">
      <c r="A334" s="180"/>
      <c r="B334" s="172"/>
      <c r="C334" s="176"/>
      <c r="D334" s="176"/>
      <c r="E334" s="176"/>
      <c r="F334" s="176"/>
      <c r="G334" s="176"/>
      <c r="H334" s="176"/>
      <c r="I334" s="176"/>
      <c r="J334" s="176"/>
      <c r="K334" s="176"/>
      <c r="L334" s="176"/>
      <c r="M334" s="176"/>
      <c r="N334" s="176"/>
      <c r="O334" s="181"/>
      <c r="P334" s="172"/>
      <c r="Q334" s="172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</row>
    <row r="335" spans="1:28" ht="13.2">
      <c r="A335" s="180"/>
      <c r="B335" s="172"/>
      <c r="C335" s="176"/>
      <c r="D335" s="176"/>
      <c r="E335" s="176"/>
      <c r="F335" s="176"/>
      <c r="G335" s="176"/>
      <c r="H335" s="176"/>
      <c r="I335" s="176"/>
      <c r="J335" s="176"/>
      <c r="K335" s="176"/>
      <c r="L335" s="176"/>
      <c r="M335" s="176"/>
      <c r="N335" s="176"/>
      <c r="O335" s="181"/>
      <c r="P335" s="172"/>
      <c r="Q335" s="172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</row>
    <row r="336" spans="1:28" ht="13.2">
      <c r="A336" s="180"/>
      <c r="B336" s="172"/>
      <c r="C336" s="176"/>
      <c r="D336" s="176"/>
      <c r="E336" s="176"/>
      <c r="F336" s="176"/>
      <c r="G336" s="176"/>
      <c r="H336" s="176"/>
      <c r="I336" s="176"/>
      <c r="J336" s="176"/>
      <c r="K336" s="176"/>
      <c r="L336" s="176"/>
      <c r="M336" s="176"/>
      <c r="N336" s="176"/>
      <c r="O336" s="181"/>
      <c r="P336" s="172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</row>
    <row r="337" spans="1:28" ht="13.2">
      <c r="A337" s="180"/>
      <c r="B337" s="172"/>
      <c r="C337" s="176"/>
      <c r="D337" s="176"/>
      <c r="E337" s="176"/>
      <c r="F337" s="176"/>
      <c r="G337" s="176"/>
      <c r="H337" s="176"/>
      <c r="I337" s="176"/>
      <c r="J337" s="176"/>
      <c r="K337" s="176"/>
      <c r="L337" s="176"/>
      <c r="M337" s="176"/>
      <c r="N337" s="176"/>
      <c r="O337" s="181"/>
      <c r="P337" s="172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</row>
    <row r="338" spans="1:28" ht="13.2">
      <c r="A338" s="180"/>
      <c r="B338" s="172"/>
      <c r="C338" s="176"/>
      <c r="D338" s="176"/>
      <c r="E338" s="176"/>
      <c r="F338" s="176"/>
      <c r="G338" s="176"/>
      <c r="H338" s="176"/>
      <c r="I338" s="176"/>
      <c r="J338" s="176"/>
      <c r="K338" s="176"/>
      <c r="L338" s="176"/>
      <c r="M338" s="176"/>
      <c r="N338" s="176"/>
      <c r="O338" s="181"/>
      <c r="P338" s="172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</row>
    <row r="339" spans="1:28" ht="13.2">
      <c r="A339" s="180"/>
      <c r="B339" s="172"/>
      <c r="C339" s="176"/>
      <c r="D339" s="176"/>
      <c r="E339" s="176"/>
      <c r="F339" s="176"/>
      <c r="G339" s="176"/>
      <c r="H339" s="176"/>
      <c r="I339" s="176"/>
      <c r="J339" s="176"/>
      <c r="K339" s="176"/>
      <c r="L339" s="176"/>
      <c r="M339" s="176"/>
      <c r="N339" s="176"/>
      <c r="O339" s="181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</row>
    <row r="340" spans="1:28" ht="13.2">
      <c r="A340" s="180"/>
      <c r="B340" s="172"/>
      <c r="C340" s="176"/>
      <c r="D340" s="176"/>
      <c r="E340" s="176"/>
      <c r="F340" s="176"/>
      <c r="G340" s="176"/>
      <c r="H340" s="176"/>
      <c r="I340" s="176"/>
      <c r="J340" s="176"/>
      <c r="K340" s="176"/>
      <c r="L340" s="176"/>
      <c r="M340" s="176"/>
      <c r="N340" s="176"/>
      <c r="O340" s="181"/>
      <c r="P340" s="172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</row>
    <row r="341" spans="1:28" ht="13.2">
      <c r="A341" s="180"/>
      <c r="B341" s="172"/>
      <c r="C341" s="176"/>
      <c r="D341" s="176"/>
      <c r="E341" s="176"/>
      <c r="F341" s="176"/>
      <c r="G341" s="176"/>
      <c r="H341" s="176"/>
      <c r="I341" s="176"/>
      <c r="J341" s="176"/>
      <c r="K341" s="176"/>
      <c r="L341" s="176"/>
      <c r="M341" s="176"/>
      <c r="N341" s="176"/>
      <c r="O341" s="181"/>
      <c r="P341" s="172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</row>
    <row r="342" spans="1:28" ht="13.2">
      <c r="A342" s="180"/>
      <c r="B342" s="172"/>
      <c r="C342" s="176"/>
      <c r="D342" s="176"/>
      <c r="E342" s="176"/>
      <c r="F342" s="176"/>
      <c r="G342" s="176"/>
      <c r="H342" s="176"/>
      <c r="I342" s="176"/>
      <c r="J342" s="176"/>
      <c r="K342" s="176"/>
      <c r="L342" s="176"/>
      <c r="M342" s="176"/>
      <c r="N342" s="176"/>
      <c r="O342" s="181"/>
      <c r="P342" s="172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</row>
    <row r="343" spans="1:28" ht="13.2">
      <c r="A343" s="180"/>
      <c r="B343" s="172"/>
      <c r="C343" s="176"/>
      <c r="D343" s="176"/>
      <c r="E343" s="176"/>
      <c r="F343" s="176"/>
      <c r="G343" s="176"/>
      <c r="H343" s="176"/>
      <c r="I343" s="176"/>
      <c r="J343" s="176"/>
      <c r="K343" s="176"/>
      <c r="L343" s="176"/>
      <c r="M343" s="176"/>
      <c r="N343" s="176"/>
      <c r="O343" s="181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</row>
    <row r="344" spans="1:28" ht="13.2">
      <c r="A344" s="180"/>
      <c r="B344" s="172"/>
      <c r="C344" s="176"/>
      <c r="D344" s="176"/>
      <c r="E344" s="176"/>
      <c r="F344" s="176"/>
      <c r="G344" s="176"/>
      <c r="H344" s="176"/>
      <c r="I344" s="176"/>
      <c r="J344" s="176"/>
      <c r="K344" s="176"/>
      <c r="L344" s="176"/>
      <c r="M344" s="176"/>
      <c r="N344" s="176"/>
      <c r="O344" s="181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</row>
    <row r="345" spans="1:28" ht="13.2">
      <c r="A345" s="180"/>
      <c r="B345" s="172"/>
      <c r="C345" s="176"/>
      <c r="D345" s="176"/>
      <c r="E345" s="176"/>
      <c r="F345" s="176"/>
      <c r="G345" s="176"/>
      <c r="H345" s="176"/>
      <c r="I345" s="176"/>
      <c r="J345" s="176"/>
      <c r="K345" s="176"/>
      <c r="L345" s="176"/>
      <c r="M345" s="176"/>
      <c r="N345" s="176"/>
      <c r="O345" s="181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</row>
    <row r="346" spans="1:28" ht="13.2">
      <c r="A346" s="180"/>
      <c r="B346" s="172"/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81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</row>
    <row r="347" spans="1:28" ht="13.2">
      <c r="A347" s="180"/>
      <c r="B347" s="172"/>
      <c r="C347" s="176"/>
      <c r="D347" s="176"/>
      <c r="E347" s="176"/>
      <c r="F347" s="176"/>
      <c r="G347" s="176"/>
      <c r="H347" s="176"/>
      <c r="I347" s="176"/>
      <c r="J347" s="176"/>
      <c r="K347" s="176"/>
      <c r="L347" s="176"/>
      <c r="M347" s="176"/>
      <c r="N347" s="176"/>
      <c r="O347" s="181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</row>
    <row r="348" spans="1:28" ht="13.2">
      <c r="A348" s="180"/>
      <c r="B348" s="172"/>
      <c r="C348" s="176"/>
      <c r="D348" s="176"/>
      <c r="E348" s="176"/>
      <c r="F348" s="176"/>
      <c r="G348" s="176"/>
      <c r="H348" s="176"/>
      <c r="I348" s="176"/>
      <c r="J348" s="176"/>
      <c r="K348" s="176"/>
      <c r="L348" s="176"/>
      <c r="M348" s="176"/>
      <c r="N348" s="176"/>
      <c r="O348" s="181"/>
      <c r="P348" s="172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</row>
    <row r="349" spans="1:28" ht="13.2">
      <c r="A349" s="180"/>
      <c r="B349" s="172"/>
      <c r="C349" s="176"/>
      <c r="D349" s="176"/>
      <c r="E349" s="176"/>
      <c r="F349" s="176"/>
      <c r="G349" s="176"/>
      <c r="H349" s="176"/>
      <c r="I349" s="176"/>
      <c r="J349" s="176"/>
      <c r="K349" s="176"/>
      <c r="L349" s="176"/>
      <c r="M349" s="176"/>
      <c r="N349" s="176"/>
      <c r="O349" s="181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</row>
    <row r="350" spans="1:28" ht="13.2">
      <c r="A350" s="180"/>
      <c r="B350" s="172"/>
      <c r="C350" s="176"/>
      <c r="D350" s="176"/>
      <c r="E350" s="176"/>
      <c r="F350" s="176"/>
      <c r="G350" s="176"/>
      <c r="H350" s="176"/>
      <c r="I350" s="176"/>
      <c r="J350" s="176"/>
      <c r="K350" s="176"/>
      <c r="L350" s="176"/>
      <c r="M350" s="176"/>
      <c r="N350" s="176"/>
      <c r="O350" s="181"/>
      <c r="P350" s="172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</row>
    <row r="351" spans="1:28" ht="13.2">
      <c r="A351" s="180"/>
      <c r="B351" s="172"/>
      <c r="C351" s="176"/>
      <c r="D351" s="176"/>
      <c r="E351" s="176"/>
      <c r="F351" s="176"/>
      <c r="G351" s="176"/>
      <c r="H351" s="176"/>
      <c r="I351" s="176"/>
      <c r="J351" s="176"/>
      <c r="K351" s="176"/>
      <c r="L351" s="176"/>
      <c r="M351" s="176"/>
      <c r="N351" s="176"/>
      <c r="O351" s="181"/>
      <c r="P351" s="172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</row>
    <row r="352" spans="1:28" ht="13.2">
      <c r="A352" s="180"/>
      <c r="B352" s="172"/>
      <c r="C352" s="176"/>
      <c r="D352" s="176"/>
      <c r="E352" s="176"/>
      <c r="F352" s="176"/>
      <c r="G352" s="176"/>
      <c r="H352" s="176"/>
      <c r="I352" s="176"/>
      <c r="J352" s="176"/>
      <c r="K352" s="176"/>
      <c r="L352" s="176"/>
      <c r="M352" s="176"/>
      <c r="N352" s="176"/>
      <c r="O352" s="181"/>
      <c r="P352" s="172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</row>
    <row r="353" spans="1:28" ht="13.2">
      <c r="A353" s="180"/>
      <c r="B353" s="172"/>
      <c r="C353" s="176"/>
      <c r="D353" s="176"/>
      <c r="E353" s="176"/>
      <c r="F353" s="176"/>
      <c r="G353" s="176"/>
      <c r="H353" s="176"/>
      <c r="I353" s="176"/>
      <c r="J353" s="176"/>
      <c r="K353" s="176"/>
      <c r="L353" s="176"/>
      <c r="M353" s="176"/>
      <c r="N353" s="176"/>
      <c r="O353" s="181"/>
      <c r="P353" s="172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</row>
    <row r="354" spans="1:28" ht="13.2">
      <c r="A354" s="180"/>
      <c r="B354" s="172"/>
      <c r="C354" s="176"/>
      <c r="D354" s="176"/>
      <c r="E354" s="176"/>
      <c r="F354" s="176"/>
      <c r="G354" s="176"/>
      <c r="H354" s="176"/>
      <c r="I354" s="176"/>
      <c r="J354" s="176"/>
      <c r="K354" s="176"/>
      <c r="L354" s="176"/>
      <c r="M354" s="176"/>
      <c r="N354" s="176"/>
      <c r="O354" s="181"/>
      <c r="P354" s="172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</row>
    <row r="355" spans="1:28" ht="13.2">
      <c r="A355" s="180"/>
      <c r="B355" s="172"/>
      <c r="C355" s="176"/>
      <c r="D355" s="176"/>
      <c r="E355" s="176"/>
      <c r="F355" s="176"/>
      <c r="G355" s="176"/>
      <c r="H355" s="176"/>
      <c r="I355" s="176"/>
      <c r="J355" s="176"/>
      <c r="K355" s="176"/>
      <c r="L355" s="176"/>
      <c r="M355" s="176"/>
      <c r="N355" s="176"/>
      <c r="O355" s="181"/>
      <c r="P355" s="172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</row>
    <row r="356" spans="1:28" ht="13.2">
      <c r="A356" s="180"/>
      <c r="B356" s="172"/>
      <c r="C356" s="176"/>
      <c r="D356" s="176"/>
      <c r="E356" s="176"/>
      <c r="F356" s="176"/>
      <c r="G356" s="176"/>
      <c r="H356" s="176"/>
      <c r="I356" s="176"/>
      <c r="J356" s="176"/>
      <c r="K356" s="176"/>
      <c r="L356" s="176"/>
      <c r="M356" s="176"/>
      <c r="N356" s="176"/>
      <c r="O356" s="181"/>
      <c r="P356" s="172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</row>
    <row r="357" spans="1:28" ht="13.2">
      <c r="A357" s="180"/>
      <c r="B357" s="172"/>
      <c r="C357" s="176"/>
      <c r="D357" s="176"/>
      <c r="E357" s="176"/>
      <c r="F357" s="176"/>
      <c r="G357" s="176"/>
      <c r="H357" s="176"/>
      <c r="I357" s="176"/>
      <c r="J357" s="176"/>
      <c r="K357" s="176"/>
      <c r="L357" s="176"/>
      <c r="M357" s="176"/>
      <c r="N357" s="176"/>
      <c r="O357" s="181"/>
      <c r="P357" s="172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</row>
    <row r="358" spans="1:28" ht="13.2">
      <c r="A358" s="180"/>
      <c r="B358" s="172"/>
      <c r="C358" s="176"/>
      <c r="D358" s="176"/>
      <c r="E358" s="176"/>
      <c r="F358" s="176"/>
      <c r="G358" s="176"/>
      <c r="H358" s="176"/>
      <c r="I358" s="176"/>
      <c r="J358" s="176"/>
      <c r="K358" s="176"/>
      <c r="L358" s="176"/>
      <c r="M358" s="176"/>
      <c r="N358" s="176"/>
      <c r="O358" s="181"/>
      <c r="P358" s="172"/>
      <c r="Q358" s="172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</row>
    <row r="359" spans="1:28" ht="13.2">
      <c r="A359" s="180"/>
      <c r="B359" s="172"/>
      <c r="C359" s="176"/>
      <c r="D359" s="176"/>
      <c r="E359" s="176"/>
      <c r="F359" s="176"/>
      <c r="G359" s="176"/>
      <c r="H359" s="176"/>
      <c r="I359" s="176"/>
      <c r="J359" s="176"/>
      <c r="K359" s="176"/>
      <c r="L359" s="176"/>
      <c r="M359" s="176"/>
      <c r="N359" s="176"/>
      <c r="O359" s="181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</row>
    <row r="360" spans="1:28" ht="13.2">
      <c r="A360" s="180"/>
      <c r="B360" s="172"/>
      <c r="C360" s="176"/>
      <c r="D360" s="176"/>
      <c r="E360" s="176"/>
      <c r="F360" s="176"/>
      <c r="G360" s="176"/>
      <c r="H360" s="176"/>
      <c r="I360" s="176"/>
      <c r="J360" s="176"/>
      <c r="K360" s="176"/>
      <c r="L360" s="176"/>
      <c r="M360" s="176"/>
      <c r="N360" s="176"/>
      <c r="O360" s="181"/>
      <c r="P360" s="172"/>
      <c r="Q360" s="172"/>
      <c r="R360" s="172"/>
      <c r="S360" s="172"/>
      <c r="T360" s="172"/>
      <c r="U360" s="172"/>
      <c r="V360" s="172"/>
      <c r="W360" s="172"/>
      <c r="X360" s="172"/>
      <c r="Y360" s="172"/>
      <c r="Z360" s="172"/>
      <c r="AA360" s="172"/>
      <c r="AB360" s="172"/>
    </row>
    <row r="361" spans="1:28" ht="13.2">
      <c r="A361" s="180"/>
      <c r="B361" s="172"/>
      <c r="C361" s="176"/>
      <c r="D361" s="176"/>
      <c r="E361" s="176"/>
      <c r="F361" s="176"/>
      <c r="G361" s="176"/>
      <c r="H361" s="176"/>
      <c r="I361" s="176"/>
      <c r="J361" s="176"/>
      <c r="K361" s="176"/>
      <c r="L361" s="176"/>
      <c r="M361" s="176"/>
      <c r="N361" s="176"/>
      <c r="O361" s="181"/>
      <c r="P361" s="172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</row>
    <row r="362" spans="1:28" ht="13.2">
      <c r="A362" s="180"/>
      <c r="B362" s="172"/>
      <c r="C362" s="176"/>
      <c r="D362" s="176"/>
      <c r="E362" s="176"/>
      <c r="F362" s="176"/>
      <c r="G362" s="176"/>
      <c r="H362" s="176"/>
      <c r="I362" s="176"/>
      <c r="J362" s="176"/>
      <c r="K362" s="176"/>
      <c r="L362" s="176"/>
      <c r="M362" s="176"/>
      <c r="N362" s="176"/>
      <c r="O362" s="181"/>
      <c r="P362" s="172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</row>
    <row r="363" spans="1:28" ht="13.2">
      <c r="A363" s="180"/>
      <c r="B363" s="172"/>
      <c r="C363" s="176"/>
      <c r="D363" s="176"/>
      <c r="E363" s="176"/>
      <c r="F363" s="176"/>
      <c r="G363" s="176"/>
      <c r="H363" s="176"/>
      <c r="I363" s="176"/>
      <c r="J363" s="176"/>
      <c r="K363" s="176"/>
      <c r="L363" s="176"/>
      <c r="M363" s="176"/>
      <c r="N363" s="176"/>
      <c r="O363" s="181"/>
      <c r="P363" s="172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</row>
    <row r="364" spans="1:28" ht="13.2">
      <c r="A364" s="180"/>
      <c r="B364" s="172"/>
      <c r="C364" s="176"/>
      <c r="D364" s="176"/>
      <c r="E364" s="176"/>
      <c r="F364" s="176"/>
      <c r="G364" s="176"/>
      <c r="H364" s="176"/>
      <c r="I364" s="176"/>
      <c r="J364" s="176"/>
      <c r="K364" s="176"/>
      <c r="L364" s="176"/>
      <c r="M364" s="176"/>
      <c r="N364" s="176"/>
      <c r="O364" s="181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</row>
    <row r="365" spans="1:28" ht="13.2">
      <c r="A365" s="180"/>
      <c r="B365" s="172"/>
      <c r="C365" s="176"/>
      <c r="D365" s="176"/>
      <c r="E365" s="176"/>
      <c r="F365" s="176"/>
      <c r="G365" s="176"/>
      <c r="H365" s="176"/>
      <c r="I365" s="176"/>
      <c r="J365" s="176"/>
      <c r="K365" s="176"/>
      <c r="L365" s="176"/>
      <c r="M365" s="176"/>
      <c r="N365" s="176"/>
      <c r="O365" s="181"/>
      <c r="P365" s="172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</row>
    <row r="366" spans="1:28" ht="13.2">
      <c r="A366" s="180"/>
      <c r="B366" s="172"/>
      <c r="C366" s="176"/>
      <c r="D366" s="176"/>
      <c r="E366" s="176"/>
      <c r="F366" s="176"/>
      <c r="G366" s="176"/>
      <c r="H366" s="176"/>
      <c r="I366" s="176"/>
      <c r="J366" s="176"/>
      <c r="K366" s="176"/>
      <c r="L366" s="176"/>
      <c r="M366" s="176"/>
      <c r="N366" s="176"/>
      <c r="O366" s="181"/>
      <c r="P366" s="172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</row>
    <row r="367" spans="1:28" ht="13.2">
      <c r="A367" s="180"/>
      <c r="B367" s="172"/>
      <c r="C367" s="176"/>
      <c r="D367" s="176"/>
      <c r="E367" s="176"/>
      <c r="F367" s="176"/>
      <c r="G367" s="176"/>
      <c r="H367" s="176"/>
      <c r="I367" s="176"/>
      <c r="J367" s="176"/>
      <c r="K367" s="176"/>
      <c r="L367" s="176"/>
      <c r="M367" s="176"/>
      <c r="N367" s="176"/>
      <c r="O367" s="181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</row>
    <row r="368" spans="1:28" ht="13.2">
      <c r="A368" s="180"/>
      <c r="B368" s="172"/>
      <c r="C368" s="176"/>
      <c r="D368" s="176"/>
      <c r="E368" s="176"/>
      <c r="F368" s="176"/>
      <c r="G368" s="176"/>
      <c r="H368" s="176"/>
      <c r="I368" s="176"/>
      <c r="J368" s="176"/>
      <c r="K368" s="176"/>
      <c r="L368" s="176"/>
      <c r="M368" s="176"/>
      <c r="N368" s="176"/>
      <c r="O368" s="181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</row>
    <row r="369" spans="1:28" ht="13.2">
      <c r="A369" s="180"/>
      <c r="B369" s="172"/>
      <c r="C369" s="176"/>
      <c r="D369" s="176"/>
      <c r="E369" s="176"/>
      <c r="F369" s="176"/>
      <c r="G369" s="176"/>
      <c r="H369" s="176"/>
      <c r="I369" s="176"/>
      <c r="J369" s="176"/>
      <c r="K369" s="176"/>
      <c r="L369" s="176"/>
      <c r="M369" s="176"/>
      <c r="N369" s="176"/>
      <c r="O369" s="181"/>
      <c r="P369" s="172"/>
      <c r="Q369" s="172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</row>
    <row r="370" spans="1:28" ht="13.2">
      <c r="A370" s="180"/>
      <c r="B370" s="172"/>
      <c r="C370" s="176"/>
      <c r="D370" s="176"/>
      <c r="E370" s="176"/>
      <c r="F370" s="176"/>
      <c r="G370" s="176"/>
      <c r="H370" s="176"/>
      <c r="I370" s="176"/>
      <c r="J370" s="176"/>
      <c r="K370" s="176"/>
      <c r="L370" s="176"/>
      <c r="M370" s="176"/>
      <c r="N370" s="176"/>
      <c r="O370" s="181"/>
      <c r="P370" s="172"/>
      <c r="Q370" s="172"/>
      <c r="R370" s="172"/>
      <c r="S370" s="172"/>
      <c r="T370" s="172"/>
      <c r="U370" s="172"/>
      <c r="V370" s="172"/>
      <c r="W370" s="172"/>
      <c r="X370" s="172"/>
      <c r="Y370" s="172"/>
      <c r="Z370" s="172"/>
      <c r="AA370" s="172"/>
      <c r="AB370" s="172"/>
    </row>
    <row r="371" spans="1:28" ht="13.2">
      <c r="A371" s="180"/>
      <c r="B371" s="172"/>
      <c r="C371" s="176"/>
      <c r="D371" s="176"/>
      <c r="E371" s="176"/>
      <c r="F371" s="176"/>
      <c r="G371" s="176"/>
      <c r="H371" s="176"/>
      <c r="I371" s="176"/>
      <c r="J371" s="176"/>
      <c r="K371" s="176"/>
      <c r="L371" s="176"/>
      <c r="M371" s="176"/>
      <c r="N371" s="176"/>
      <c r="O371" s="181"/>
      <c r="P371" s="172"/>
      <c r="Q371" s="172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</row>
    <row r="372" spans="1:28" ht="13.2">
      <c r="A372" s="180"/>
      <c r="B372" s="172"/>
      <c r="C372" s="176"/>
      <c r="D372" s="176"/>
      <c r="E372" s="176"/>
      <c r="F372" s="176"/>
      <c r="G372" s="176"/>
      <c r="H372" s="176"/>
      <c r="I372" s="176"/>
      <c r="J372" s="176"/>
      <c r="K372" s="176"/>
      <c r="L372" s="176"/>
      <c r="M372" s="176"/>
      <c r="N372" s="176"/>
      <c r="O372" s="181"/>
      <c r="P372" s="172"/>
      <c r="Q372" s="172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</row>
    <row r="373" spans="1:28" ht="13.2">
      <c r="A373" s="180"/>
      <c r="B373" s="172"/>
      <c r="C373" s="176"/>
      <c r="D373" s="176"/>
      <c r="E373" s="176"/>
      <c r="F373" s="176"/>
      <c r="G373" s="176"/>
      <c r="H373" s="176"/>
      <c r="I373" s="176"/>
      <c r="J373" s="176"/>
      <c r="K373" s="176"/>
      <c r="L373" s="176"/>
      <c r="M373" s="176"/>
      <c r="N373" s="176"/>
      <c r="O373" s="181"/>
      <c r="P373" s="172"/>
      <c r="Q373" s="172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</row>
    <row r="374" spans="1:28" ht="13.2">
      <c r="A374" s="180"/>
      <c r="B374" s="172"/>
      <c r="C374" s="176"/>
      <c r="D374" s="176"/>
      <c r="E374" s="176"/>
      <c r="F374" s="176"/>
      <c r="G374" s="176"/>
      <c r="H374" s="176"/>
      <c r="I374" s="176"/>
      <c r="J374" s="176"/>
      <c r="K374" s="176"/>
      <c r="L374" s="176"/>
      <c r="M374" s="176"/>
      <c r="N374" s="176"/>
      <c r="O374" s="181"/>
      <c r="P374" s="172"/>
      <c r="Q374" s="172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</row>
    <row r="375" spans="1:28" ht="13.2">
      <c r="A375" s="180"/>
      <c r="B375" s="172"/>
      <c r="C375" s="176"/>
      <c r="D375" s="176"/>
      <c r="E375" s="176"/>
      <c r="F375" s="176"/>
      <c r="G375" s="176"/>
      <c r="H375" s="176"/>
      <c r="I375" s="176"/>
      <c r="J375" s="176"/>
      <c r="K375" s="176"/>
      <c r="L375" s="176"/>
      <c r="M375" s="176"/>
      <c r="N375" s="176"/>
      <c r="O375" s="181"/>
      <c r="P375" s="172"/>
      <c r="Q375" s="172"/>
      <c r="R375" s="172"/>
      <c r="S375" s="172"/>
      <c r="T375" s="172"/>
      <c r="U375" s="172"/>
      <c r="V375" s="172"/>
      <c r="W375" s="172"/>
      <c r="X375" s="172"/>
      <c r="Y375" s="172"/>
      <c r="Z375" s="172"/>
      <c r="AA375" s="172"/>
      <c r="AB375" s="172"/>
    </row>
    <row r="376" spans="1:28" ht="13.2">
      <c r="A376" s="180"/>
      <c r="B376" s="172"/>
      <c r="C376" s="176"/>
      <c r="D376" s="176"/>
      <c r="E376" s="176"/>
      <c r="F376" s="176"/>
      <c r="G376" s="176"/>
      <c r="H376" s="176"/>
      <c r="I376" s="176"/>
      <c r="J376" s="176"/>
      <c r="K376" s="176"/>
      <c r="L376" s="176"/>
      <c r="M376" s="176"/>
      <c r="N376" s="176"/>
      <c r="O376" s="181"/>
      <c r="P376" s="172"/>
      <c r="Q376" s="172"/>
      <c r="R376" s="172"/>
      <c r="S376" s="172"/>
      <c r="T376" s="172"/>
      <c r="U376" s="172"/>
      <c r="V376" s="172"/>
      <c r="W376" s="172"/>
      <c r="X376" s="172"/>
      <c r="Y376" s="172"/>
      <c r="Z376" s="172"/>
      <c r="AA376" s="172"/>
      <c r="AB376" s="172"/>
    </row>
    <row r="377" spans="1:28" ht="13.2">
      <c r="A377" s="180"/>
      <c r="B377" s="172"/>
      <c r="C377" s="176"/>
      <c r="D377" s="176"/>
      <c r="E377" s="176"/>
      <c r="F377" s="176"/>
      <c r="G377" s="176"/>
      <c r="H377" s="176"/>
      <c r="I377" s="176"/>
      <c r="J377" s="176"/>
      <c r="K377" s="176"/>
      <c r="L377" s="176"/>
      <c r="M377" s="176"/>
      <c r="N377" s="176"/>
      <c r="O377" s="181"/>
      <c r="P377" s="172"/>
      <c r="Q377" s="172"/>
      <c r="R377" s="172"/>
      <c r="S377" s="172"/>
      <c r="T377" s="172"/>
      <c r="U377" s="172"/>
      <c r="V377" s="172"/>
      <c r="W377" s="172"/>
      <c r="X377" s="172"/>
      <c r="Y377" s="172"/>
      <c r="Z377" s="172"/>
      <c r="AA377" s="172"/>
      <c r="AB377" s="172"/>
    </row>
    <row r="378" spans="1:28" ht="13.2">
      <c r="A378" s="180"/>
      <c r="B378" s="172"/>
      <c r="C378" s="176"/>
      <c r="D378" s="176"/>
      <c r="E378" s="176"/>
      <c r="F378" s="176"/>
      <c r="G378" s="176"/>
      <c r="H378" s="176"/>
      <c r="I378" s="176"/>
      <c r="J378" s="176"/>
      <c r="K378" s="176"/>
      <c r="L378" s="176"/>
      <c r="M378" s="176"/>
      <c r="N378" s="176"/>
      <c r="O378" s="181"/>
      <c r="P378" s="172"/>
      <c r="Q378" s="172"/>
      <c r="R378" s="172"/>
      <c r="S378" s="172"/>
      <c r="T378" s="172"/>
      <c r="U378" s="172"/>
      <c r="V378" s="172"/>
      <c r="W378" s="172"/>
      <c r="X378" s="172"/>
      <c r="Y378" s="172"/>
      <c r="Z378" s="172"/>
      <c r="AA378" s="172"/>
      <c r="AB378" s="172"/>
    </row>
    <row r="379" spans="1:28" ht="13.2">
      <c r="A379" s="180"/>
      <c r="B379" s="172"/>
      <c r="C379" s="176"/>
      <c r="D379" s="176"/>
      <c r="E379" s="176"/>
      <c r="F379" s="176"/>
      <c r="G379" s="176"/>
      <c r="H379" s="176"/>
      <c r="I379" s="176"/>
      <c r="J379" s="176"/>
      <c r="K379" s="176"/>
      <c r="L379" s="176"/>
      <c r="M379" s="176"/>
      <c r="N379" s="176"/>
      <c r="O379" s="181"/>
      <c r="P379" s="172"/>
      <c r="Q379" s="172"/>
      <c r="R379" s="172"/>
      <c r="S379" s="172"/>
      <c r="T379" s="172"/>
      <c r="U379" s="172"/>
      <c r="V379" s="172"/>
      <c r="W379" s="172"/>
      <c r="X379" s="172"/>
      <c r="Y379" s="172"/>
      <c r="Z379" s="172"/>
      <c r="AA379" s="172"/>
      <c r="AB379" s="172"/>
    </row>
    <row r="380" spans="1:28" ht="13.2">
      <c r="A380" s="180"/>
      <c r="B380" s="172"/>
      <c r="C380" s="176"/>
      <c r="D380" s="176"/>
      <c r="E380" s="176"/>
      <c r="F380" s="176"/>
      <c r="G380" s="176"/>
      <c r="H380" s="176"/>
      <c r="I380" s="176"/>
      <c r="J380" s="176"/>
      <c r="K380" s="176"/>
      <c r="L380" s="176"/>
      <c r="M380" s="176"/>
      <c r="N380" s="176"/>
      <c r="O380" s="181"/>
      <c r="P380" s="172"/>
      <c r="Q380" s="172"/>
      <c r="R380" s="172"/>
      <c r="S380" s="172"/>
      <c r="T380" s="172"/>
      <c r="U380" s="172"/>
      <c r="V380" s="172"/>
      <c r="W380" s="172"/>
      <c r="X380" s="172"/>
      <c r="Y380" s="172"/>
      <c r="Z380" s="172"/>
      <c r="AA380" s="172"/>
      <c r="AB380" s="172"/>
    </row>
    <row r="381" spans="1:28" ht="13.2">
      <c r="A381" s="180"/>
      <c r="B381" s="172"/>
      <c r="C381" s="176"/>
      <c r="D381" s="176"/>
      <c r="E381" s="176"/>
      <c r="F381" s="176"/>
      <c r="G381" s="176"/>
      <c r="H381" s="176"/>
      <c r="I381" s="176"/>
      <c r="J381" s="176"/>
      <c r="K381" s="176"/>
      <c r="L381" s="176"/>
      <c r="M381" s="176"/>
      <c r="N381" s="176"/>
      <c r="O381" s="181"/>
      <c r="P381" s="172"/>
      <c r="Q381" s="172"/>
      <c r="R381" s="172"/>
      <c r="S381" s="172"/>
      <c r="T381" s="172"/>
      <c r="U381" s="172"/>
      <c r="V381" s="172"/>
      <c r="W381" s="172"/>
      <c r="X381" s="172"/>
      <c r="Y381" s="172"/>
      <c r="Z381" s="172"/>
      <c r="AA381" s="172"/>
      <c r="AB381" s="172"/>
    </row>
    <row r="382" spans="1:28" ht="13.2">
      <c r="A382" s="180"/>
      <c r="B382" s="172"/>
      <c r="C382" s="176"/>
      <c r="D382" s="176"/>
      <c r="E382" s="176"/>
      <c r="F382" s="176"/>
      <c r="G382" s="176"/>
      <c r="H382" s="176"/>
      <c r="I382" s="176"/>
      <c r="J382" s="176"/>
      <c r="K382" s="176"/>
      <c r="L382" s="176"/>
      <c r="M382" s="176"/>
      <c r="N382" s="176"/>
      <c r="O382" s="181"/>
      <c r="P382" s="172"/>
      <c r="Q382" s="172"/>
      <c r="R382" s="172"/>
      <c r="S382" s="172"/>
      <c r="T382" s="172"/>
      <c r="U382" s="172"/>
      <c r="V382" s="172"/>
      <c r="W382" s="172"/>
      <c r="X382" s="172"/>
      <c r="Y382" s="172"/>
      <c r="Z382" s="172"/>
      <c r="AA382" s="172"/>
      <c r="AB382" s="172"/>
    </row>
    <row r="383" spans="1:28" ht="13.2">
      <c r="A383" s="180"/>
      <c r="B383" s="172"/>
      <c r="C383" s="176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81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  <c r="AA383" s="172"/>
      <c r="AB383" s="172"/>
    </row>
    <row r="384" spans="1:28" ht="13.2">
      <c r="A384" s="180"/>
      <c r="B384" s="172"/>
      <c r="C384" s="176"/>
      <c r="D384" s="176"/>
      <c r="E384" s="176"/>
      <c r="F384" s="176"/>
      <c r="G384" s="176"/>
      <c r="H384" s="176"/>
      <c r="I384" s="176"/>
      <c r="J384" s="176"/>
      <c r="K384" s="176"/>
      <c r="L384" s="176"/>
      <c r="M384" s="176"/>
      <c r="N384" s="176"/>
      <c r="O384" s="181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</row>
    <row r="385" spans="1:28" ht="13.2">
      <c r="A385" s="180"/>
      <c r="B385" s="172"/>
      <c r="C385" s="176"/>
      <c r="D385" s="176"/>
      <c r="E385" s="176"/>
      <c r="F385" s="176"/>
      <c r="G385" s="176"/>
      <c r="H385" s="176"/>
      <c r="I385" s="176"/>
      <c r="J385" s="176"/>
      <c r="K385" s="176"/>
      <c r="L385" s="176"/>
      <c r="M385" s="176"/>
      <c r="N385" s="176"/>
      <c r="O385" s="181"/>
      <c r="P385" s="172"/>
      <c r="Q385" s="172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</row>
    <row r="386" spans="1:28" ht="13.2">
      <c r="A386" s="180"/>
      <c r="B386" s="172"/>
      <c r="C386" s="176"/>
      <c r="D386" s="176"/>
      <c r="E386" s="176"/>
      <c r="F386" s="176"/>
      <c r="G386" s="176"/>
      <c r="H386" s="176"/>
      <c r="I386" s="176"/>
      <c r="J386" s="176"/>
      <c r="K386" s="176"/>
      <c r="L386" s="176"/>
      <c r="M386" s="176"/>
      <c r="N386" s="176"/>
      <c r="O386" s="181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</row>
    <row r="387" spans="1:28" ht="13.2">
      <c r="A387" s="180"/>
      <c r="B387" s="172"/>
      <c r="C387" s="176"/>
      <c r="D387" s="176"/>
      <c r="E387" s="176"/>
      <c r="F387" s="176"/>
      <c r="G387" s="176"/>
      <c r="H387" s="176"/>
      <c r="I387" s="176"/>
      <c r="J387" s="176"/>
      <c r="K387" s="176"/>
      <c r="L387" s="176"/>
      <c r="M387" s="176"/>
      <c r="N387" s="176"/>
      <c r="O387" s="181"/>
      <c r="P387" s="172"/>
      <c r="Q387" s="172"/>
      <c r="R387" s="172"/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</row>
    <row r="388" spans="1:28" ht="13.2">
      <c r="A388" s="180"/>
      <c r="B388" s="172"/>
      <c r="C388" s="176"/>
      <c r="D388" s="176"/>
      <c r="E388" s="176"/>
      <c r="F388" s="176"/>
      <c r="G388" s="176"/>
      <c r="H388" s="176"/>
      <c r="I388" s="176"/>
      <c r="J388" s="176"/>
      <c r="K388" s="176"/>
      <c r="L388" s="176"/>
      <c r="M388" s="176"/>
      <c r="N388" s="176"/>
      <c r="O388" s="181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</row>
    <row r="389" spans="1:28" ht="13.2">
      <c r="A389" s="180"/>
      <c r="B389" s="172"/>
      <c r="C389" s="176"/>
      <c r="D389" s="176"/>
      <c r="E389" s="176"/>
      <c r="F389" s="176"/>
      <c r="G389" s="176"/>
      <c r="H389" s="176"/>
      <c r="I389" s="176"/>
      <c r="J389" s="176"/>
      <c r="K389" s="176"/>
      <c r="L389" s="176"/>
      <c r="M389" s="176"/>
      <c r="N389" s="176"/>
      <c r="O389" s="181"/>
      <c r="P389" s="172"/>
      <c r="Q389" s="172"/>
      <c r="R389" s="172"/>
      <c r="S389" s="172"/>
      <c r="T389" s="172"/>
      <c r="U389" s="172"/>
      <c r="V389" s="172"/>
      <c r="W389" s="172"/>
      <c r="X389" s="172"/>
      <c r="Y389" s="172"/>
      <c r="Z389" s="172"/>
      <c r="AA389" s="172"/>
      <c r="AB389" s="172"/>
    </row>
    <row r="390" spans="1:28" ht="13.2">
      <c r="A390" s="180"/>
      <c r="B390" s="172"/>
      <c r="C390" s="176"/>
      <c r="D390" s="176"/>
      <c r="E390" s="176"/>
      <c r="F390" s="176"/>
      <c r="G390" s="176"/>
      <c r="H390" s="176"/>
      <c r="I390" s="176"/>
      <c r="J390" s="176"/>
      <c r="K390" s="176"/>
      <c r="L390" s="176"/>
      <c r="M390" s="176"/>
      <c r="N390" s="176"/>
      <c r="O390" s="181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</row>
    <row r="391" spans="1:28" ht="13.2">
      <c r="A391" s="180"/>
      <c r="B391" s="172"/>
      <c r="C391" s="176"/>
      <c r="D391" s="176"/>
      <c r="E391" s="176"/>
      <c r="F391" s="176"/>
      <c r="G391" s="176"/>
      <c r="H391" s="176"/>
      <c r="I391" s="176"/>
      <c r="J391" s="176"/>
      <c r="K391" s="176"/>
      <c r="L391" s="176"/>
      <c r="M391" s="176"/>
      <c r="N391" s="176"/>
      <c r="O391" s="181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</row>
    <row r="392" spans="1:28" ht="13.2">
      <c r="A392" s="180"/>
      <c r="B392" s="172"/>
      <c r="C392" s="176"/>
      <c r="D392" s="176"/>
      <c r="E392" s="176"/>
      <c r="F392" s="176"/>
      <c r="G392" s="176"/>
      <c r="H392" s="176"/>
      <c r="I392" s="176"/>
      <c r="J392" s="176"/>
      <c r="K392" s="176"/>
      <c r="L392" s="176"/>
      <c r="M392" s="176"/>
      <c r="N392" s="176"/>
      <c r="O392" s="181"/>
      <c r="P392" s="172"/>
      <c r="Q392" s="172"/>
      <c r="R392" s="172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</row>
    <row r="393" spans="1:28" ht="13.2">
      <c r="A393" s="180"/>
      <c r="B393" s="172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81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  <c r="Z393" s="172"/>
      <c r="AA393" s="172"/>
      <c r="AB393" s="172"/>
    </row>
    <row r="394" spans="1:28" ht="13.2">
      <c r="A394" s="180"/>
      <c r="B394" s="172"/>
      <c r="C394" s="176"/>
      <c r="D394" s="176"/>
      <c r="E394" s="176"/>
      <c r="F394" s="176"/>
      <c r="G394" s="176"/>
      <c r="H394" s="176"/>
      <c r="I394" s="176"/>
      <c r="J394" s="176"/>
      <c r="K394" s="176"/>
      <c r="L394" s="176"/>
      <c r="M394" s="176"/>
      <c r="N394" s="176"/>
      <c r="O394" s="181"/>
      <c r="P394" s="172"/>
      <c r="Q394" s="172"/>
      <c r="R394" s="172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</row>
    <row r="395" spans="1:28" ht="13.2">
      <c r="A395" s="180"/>
      <c r="B395" s="172"/>
      <c r="C395" s="176"/>
      <c r="D395" s="176"/>
      <c r="E395" s="176"/>
      <c r="F395" s="176"/>
      <c r="G395" s="176"/>
      <c r="H395" s="176"/>
      <c r="I395" s="176"/>
      <c r="J395" s="176"/>
      <c r="K395" s="176"/>
      <c r="L395" s="176"/>
      <c r="M395" s="176"/>
      <c r="N395" s="176"/>
      <c r="O395" s="181"/>
      <c r="P395" s="172"/>
      <c r="Q395" s="172"/>
      <c r="R395" s="172"/>
      <c r="S395" s="172"/>
      <c r="T395" s="172"/>
      <c r="U395" s="172"/>
      <c r="V395" s="172"/>
      <c r="W395" s="172"/>
      <c r="X395" s="172"/>
      <c r="Y395" s="172"/>
      <c r="Z395" s="172"/>
      <c r="AA395" s="172"/>
      <c r="AB395" s="172"/>
    </row>
    <row r="396" spans="1:28" ht="13.2">
      <c r="A396" s="180"/>
      <c r="B396" s="172"/>
      <c r="C396" s="176"/>
      <c r="D396" s="176"/>
      <c r="E396" s="176"/>
      <c r="F396" s="176"/>
      <c r="G396" s="176"/>
      <c r="H396" s="176"/>
      <c r="I396" s="176"/>
      <c r="J396" s="176"/>
      <c r="K396" s="176"/>
      <c r="L396" s="176"/>
      <c r="M396" s="176"/>
      <c r="N396" s="176"/>
      <c r="O396" s="181"/>
      <c r="P396" s="172"/>
      <c r="Q396" s="172"/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</row>
    <row r="397" spans="1:28" ht="13.2">
      <c r="A397" s="180"/>
      <c r="B397" s="172"/>
      <c r="C397" s="176"/>
      <c r="D397" s="176"/>
      <c r="E397" s="176"/>
      <c r="F397" s="176"/>
      <c r="G397" s="176"/>
      <c r="H397" s="176"/>
      <c r="I397" s="176"/>
      <c r="J397" s="176"/>
      <c r="K397" s="176"/>
      <c r="L397" s="176"/>
      <c r="M397" s="176"/>
      <c r="N397" s="176"/>
      <c r="O397" s="181"/>
      <c r="P397" s="172"/>
      <c r="Q397" s="172"/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</row>
    <row r="398" spans="1:28" ht="13.2">
      <c r="A398" s="180"/>
      <c r="B398" s="172"/>
      <c r="C398" s="176"/>
      <c r="D398" s="176"/>
      <c r="E398" s="176"/>
      <c r="F398" s="176"/>
      <c r="G398" s="176"/>
      <c r="H398" s="176"/>
      <c r="I398" s="176"/>
      <c r="J398" s="176"/>
      <c r="K398" s="176"/>
      <c r="L398" s="176"/>
      <c r="M398" s="176"/>
      <c r="N398" s="176"/>
      <c r="O398" s="181"/>
      <c r="P398" s="172"/>
      <c r="Q398" s="172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</row>
    <row r="399" spans="1:28" ht="13.2">
      <c r="A399" s="180"/>
      <c r="B399" s="172"/>
      <c r="C399" s="176"/>
      <c r="D399" s="176"/>
      <c r="E399" s="176"/>
      <c r="F399" s="176"/>
      <c r="G399" s="176"/>
      <c r="H399" s="176"/>
      <c r="I399" s="176"/>
      <c r="J399" s="176"/>
      <c r="K399" s="176"/>
      <c r="L399" s="176"/>
      <c r="M399" s="176"/>
      <c r="N399" s="176"/>
      <c r="O399" s="181"/>
      <c r="P399" s="172"/>
      <c r="Q399" s="172"/>
      <c r="R399" s="172"/>
      <c r="S399" s="172"/>
      <c r="T399" s="172"/>
      <c r="U399" s="172"/>
      <c r="V399" s="172"/>
      <c r="W399" s="172"/>
      <c r="X399" s="172"/>
      <c r="Y399" s="172"/>
      <c r="Z399" s="172"/>
      <c r="AA399" s="172"/>
      <c r="AB399" s="172"/>
    </row>
    <row r="400" spans="1:28" ht="13.2">
      <c r="A400" s="180"/>
      <c r="B400" s="172"/>
      <c r="C400" s="176"/>
      <c r="D400" s="176"/>
      <c r="E400" s="176"/>
      <c r="F400" s="176"/>
      <c r="G400" s="176"/>
      <c r="H400" s="176"/>
      <c r="I400" s="176"/>
      <c r="J400" s="176"/>
      <c r="K400" s="176"/>
      <c r="L400" s="176"/>
      <c r="M400" s="176"/>
      <c r="N400" s="176"/>
      <c r="O400" s="181"/>
      <c r="P400" s="172"/>
      <c r="Q400" s="172"/>
      <c r="R400" s="172"/>
      <c r="S400" s="172"/>
      <c r="T400" s="172"/>
      <c r="U400" s="172"/>
      <c r="V400" s="172"/>
      <c r="W400" s="172"/>
      <c r="X400" s="172"/>
      <c r="Y400" s="172"/>
      <c r="Z400" s="172"/>
      <c r="AA400" s="172"/>
      <c r="AB400" s="172"/>
    </row>
    <row r="401" spans="1:28" ht="13.2">
      <c r="A401" s="180"/>
      <c r="B401" s="172"/>
      <c r="C401" s="176"/>
      <c r="D401" s="176"/>
      <c r="E401" s="176"/>
      <c r="F401" s="176"/>
      <c r="G401" s="176"/>
      <c r="H401" s="176"/>
      <c r="I401" s="176"/>
      <c r="J401" s="176"/>
      <c r="K401" s="176"/>
      <c r="L401" s="176"/>
      <c r="M401" s="176"/>
      <c r="N401" s="176"/>
      <c r="O401" s="181"/>
      <c r="P401" s="172"/>
      <c r="Q401" s="172"/>
      <c r="R401" s="172"/>
      <c r="S401" s="172"/>
      <c r="T401" s="172"/>
      <c r="U401" s="172"/>
      <c r="V401" s="172"/>
      <c r="W401" s="172"/>
      <c r="X401" s="172"/>
      <c r="Y401" s="172"/>
      <c r="Z401" s="172"/>
      <c r="AA401" s="172"/>
      <c r="AB401" s="172"/>
    </row>
    <row r="402" spans="1:28" ht="13.2">
      <c r="A402" s="180"/>
      <c r="B402" s="172"/>
      <c r="C402" s="176"/>
      <c r="D402" s="176"/>
      <c r="E402" s="176"/>
      <c r="F402" s="176"/>
      <c r="G402" s="176"/>
      <c r="H402" s="176"/>
      <c r="I402" s="176"/>
      <c r="J402" s="176"/>
      <c r="K402" s="176"/>
      <c r="L402" s="176"/>
      <c r="M402" s="176"/>
      <c r="N402" s="176"/>
      <c r="O402" s="181"/>
      <c r="P402" s="172"/>
      <c r="Q402" s="172"/>
      <c r="R402" s="172"/>
      <c r="S402" s="172"/>
      <c r="T402" s="172"/>
      <c r="U402" s="172"/>
      <c r="V402" s="172"/>
      <c r="W402" s="172"/>
      <c r="X402" s="172"/>
      <c r="Y402" s="172"/>
      <c r="Z402" s="172"/>
      <c r="AA402" s="172"/>
      <c r="AB402" s="172"/>
    </row>
    <row r="403" spans="1:28" ht="13.2">
      <c r="A403" s="180"/>
      <c r="B403" s="172"/>
      <c r="C403" s="176"/>
      <c r="D403" s="176"/>
      <c r="E403" s="176"/>
      <c r="F403" s="176"/>
      <c r="G403" s="176"/>
      <c r="H403" s="176"/>
      <c r="I403" s="176"/>
      <c r="J403" s="176"/>
      <c r="K403" s="176"/>
      <c r="L403" s="176"/>
      <c r="M403" s="176"/>
      <c r="N403" s="176"/>
      <c r="O403" s="181"/>
      <c r="P403" s="172"/>
      <c r="Q403" s="172"/>
      <c r="R403" s="172"/>
      <c r="S403" s="172"/>
      <c r="T403" s="172"/>
      <c r="U403" s="172"/>
      <c r="V403" s="172"/>
      <c r="W403" s="172"/>
      <c r="X403" s="172"/>
      <c r="Y403" s="172"/>
      <c r="Z403" s="172"/>
      <c r="AA403" s="172"/>
      <c r="AB403" s="172"/>
    </row>
    <row r="404" spans="1:28" ht="13.2">
      <c r="A404" s="180"/>
      <c r="B404" s="172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81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</row>
    <row r="405" spans="1:28" ht="13.2">
      <c r="A405" s="180"/>
      <c r="B405" s="172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6"/>
      <c r="N405" s="176"/>
      <c r="O405" s="181"/>
      <c r="P405" s="172"/>
      <c r="Q405" s="172"/>
      <c r="R405" s="172"/>
      <c r="S405" s="172"/>
      <c r="T405" s="172"/>
      <c r="U405" s="172"/>
      <c r="V405" s="172"/>
      <c r="W405" s="172"/>
      <c r="X405" s="172"/>
      <c r="Y405" s="172"/>
      <c r="Z405" s="172"/>
      <c r="AA405" s="172"/>
      <c r="AB405" s="172"/>
    </row>
    <row r="406" spans="1:28" ht="13.2">
      <c r="A406" s="180"/>
      <c r="B406" s="172"/>
      <c r="C406" s="176"/>
      <c r="D406" s="176"/>
      <c r="E406" s="176"/>
      <c r="F406" s="176"/>
      <c r="G406" s="176"/>
      <c r="H406" s="176"/>
      <c r="I406" s="176"/>
      <c r="J406" s="176"/>
      <c r="K406" s="176"/>
      <c r="L406" s="176"/>
      <c r="M406" s="176"/>
      <c r="N406" s="176"/>
      <c r="O406" s="181"/>
      <c r="P406" s="172"/>
      <c r="Q406" s="172"/>
      <c r="R406" s="172"/>
      <c r="S406" s="172"/>
      <c r="T406" s="172"/>
      <c r="U406" s="172"/>
      <c r="V406" s="172"/>
      <c r="W406" s="172"/>
      <c r="X406" s="172"/>
      <c r="Y406" s="172"/>
      <c r="Z406" s="172"/>
      <c r="AA406" s="172"/>
      <c r="AB406" s="172"/>
    </row>
    <row r="407" spans="1:28" ht="13.2">
      <c r="A407" s="180"/>
      <c r="B407" s="172"/>
      <c r="C407" s="176"/>
      <c r="D407" s="176"/>
      <c r="E407" s="176"/>
      <c r="F407" s="176"/>
      <c r="G407" s="176"/>
      <c r="H407" s="176"/>
      <c r="I407" s="176"/>
      <c r="J407" s="176"/>
      <c r="K407" s="176"/>
      <c r="L407" s="176"/>
      <c r="M407" s="176"/>
      <c r="N407" s="176"/>
      <c r="O407" s="181"/>
      <c r="P407" s="172"/>
      <c r="Q407" s="172"/>
      <c r="R407" s="172"/>
      <c r="S407" s="172"/>
      <c r="T407" s="172"/>
      <c r="U407" s="172"/>
      <c r="V407" s="172"/>
      <c r="W407" s="172"/>
      <c r="X407" s="172"/>
      <c r="Y407" s="172"/>
      <c r="Z407" s="172"/>
      <c r="AA407" s="172"/>
      <c r="AB407" s="172"/>
    </row>
    <row r="408" spans="1:28" ht="13.2">
      <c r="A408" s="180"/>
      <c r="B408" s="172"/>
      <c r="C408" s="176"/>
      <c r="D408" s="176"/>
      <c r="E408" s="176"/>
      <c r="F408" s="176"/>
      <c r="G408" s="176"/>
      <c r="H408" s="176"/>
      <c r="I408" s="176"/>
      <c r="J408" s="176"/>
      <c r="K408" s="176"/>
      <c r="L408" s="176"/>
      <c r="M408" s="176"/>
      <c r="N408" s="176"/>
      <c r="O408" s="181"/>
      <c r="P408" s="172"/>
      <c r="Q408" s="172"/>
      <c r="R408" s="172"/>
      <c r="S408" s="172"/>
      <c r="T408" s="172"/>
      <c r="U408" s="172"/>
      <c r="V408" s="172"/>
      <c r="W408" s="172"/>
      <c r="X408" s="172"/>
      <c r="Y408" s="172"/>
      <c r="Z408" s="172"/>
      <c r="AA408" s="172"/>
      <c r="AB408" s="172"/>
    </row>
    <row r="409" spans="1:28" ht="13.2">
      <c r="A409" s="180"/>
      <c r="B409" s="172"/>
      <c r="C409" s="176"/>
      <c r="D409" s="176"/>
      <c r="E409" s="176"/>
      <c r="F409" s="176"/>
      <c r="G409" s="176"/>
      <c r="H409" s="176"/>
      <c r="I409" s="176"/>
      <c r="J409" s="176"/>
      <c r="K409" s="176"/>
      <c r="L409" s="176"/>
      <c r="M409" s="176"/>
      <c r="N409" s="176"/>
      <c r="O409" s="181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</row>
    <row r="410" spans="1:28" ht="13.2">
      <c r="A410" s="180"/>
      <c r="B410" s="172"/>
      <c r="C410" s="176"/>
      <c r="D410" s="176"/>
      <c r="E410" s="176"/>
      <c r="F410" s="176"/>
      <c r="G410" s="176"/>
      <c r="H410" s="176"/>
      <c r="I410" s="176"/>
      <c r="J410" s="176"/>
      <c r="K410" s="176"/>
      <c r="L410" s="176"/>
      <c r="M410" s="176"/>
      <c r="N410" s="176"/>
      <c r="O410" s="181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</row>
    <row r="411" spans="1:28" ht="13.2">
      <c r="A411" s="180"/>
      <c r="B411" s="172"/>
      <c r="C411" s="176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81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</row>
    <row r="412" spans="1:28" ht="13.2">
      <c r="A412" s="180"/>
      <c r="B412" s="172"/>
      <c r="C412" s="176"/>
      <c r="D412" s="176"/>
      <c r="E412" s="176"/>
      <c r="F412" s="176"/>
      <c r="G412" s="176"/>
      <c r="H412" s="176"/>
      <c r="I412" s="176"/>
      <c r="J412" s="176"/>
      <c r="K412" s="176"/>
      <c r="L412" s="176"/>
      <c r="M412" s="176"/>
      <c r="N412" s="176"/>
      <c r="O412" s="181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</row>
    <row r="413" spans="1:28" ht="13.2">
      <c r="A413" s="180"/>
      <c r="B413" s="172"/>
      <c r="C413" s="176"/>
      <c r="D413" s="176"/>
      <c r="E413" s="176"/>
      <c r="F413" s="176"/>
      <c r="G413" s="176"/>
      <c r="H413" s="176"/>
      <c r="I413" s="176"/>
      <c r="J413" s="176"/>
      <c r="K413" s="176"/>
      <c r="L413" s="176"/>
      <c r="M413" s="176"/>
      <c r="N413" s="176"/>
      <c r="O413" s="181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  <c r="AA413" s="172"/>
      <c r="AB413" s="172"/>
    </row>
    <row r="414" spans="1:28" ht="13.2">
      <c r="A414" s="180"/>
      <c r="B414" s="172"/>
      <c r="C414" s="176"/>
      <c r="D414" s="176"/>
      <c r="E414" s="176"/>
      <c r="F414" s="176"/>
      <c r="G414" s="176"/>
      <c r="H414" s="176"/>
      <c r="I414" s="176"/>
      <c r="J414" s="176"/>
      <c r="K414" s="176"/>
      <c r="L414" s="176"/>
      <c r="M414" s="176"/>
      <c r="N414" s="176"/>
      <c r="O414" s="181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  <c r="AA414" s="172"/>
      <c r="AB414" s="172"/>
    </row>
    <row r="415" spans="1:28" ht="13.2">
      <c r="A415" s="180"/>
      <c r="B415" s="172"/>
      <c r="C415" s="176"/>
      <c r="D415" s="176"/>
      <c r="E415" s="176"/>
      <c r="F415" s="176"/>
      <c r="G415" s="176"/>
      <c r="H415" s="176"/>
      <c r="I415" s="176"/>
      <c r="J415" s="176"/>
      <c r="K415" s="176"/>
      <c r="L415" s="176"/>
      <c r="M415" s="176"/>
      <c r="N415" s="176"/>
      <c r="O415" s="181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  <c r="AA415" s="172"/>
      <c r="AB415" s="172"/>
    </row>
    <row r="416" spans="1:28" ht="13.2">
      <c r="A416" s="180"/>
      <c r="B416" s="172"/>
      <c r="C416" s="176"/>
      <c r="D416" s="176"/>
      <c r="E416" s="176"/>
      <c r="F416" s="176"/>
      <c r="G416" s="176"/>
      <c r="H416" s="176"/>
      <c r="I416" s="176"/>
      <c r="J416" s="176"/>
      <c r="K416" s="176"/>
      <c r="L416" s="176"/>
      <c r="M416" s="176"/>
      <c r="N416" s="176"/>
      <c r="O416" s="181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  <c r="AA416" s="172"/>
      <c r="AB416" s="172"/>
    </row>
    <row r="417" spans="1:28" ht="13.2">
      <c r="A417" s="180"/>
      <c r="B417" s="172"/>
      <c r="C417" s="176"/>
      <c r="D417" s="176"/>
      <c r="E417" s="176"/>
      <c r="F417" s="176"/>
      <c r="G417" s="176"/>
      <c r="H417" s="176"/>
      <c r="I417" s="176"/>
      <c r="J417" s="176"/>
      <c r="K417" s="176"/>
      <c r="L417" s="176"/>
      <c r="M417" s="176"/>
      <c r="N417" s="176"/>
      <c r="O417" s="181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  <c r="AA417" s="172"/>
      <c r="AB417" s="172"/>
    </row>
    <row r="418" spans="1:28" ht="13.2">
      <c r="A418" s="180"/>
      <c r="B418" s="172"/>
      <c r="C418" s="176"/>
      <c r="D418" s="176"/>
      <c r="E418" s="176"/>
      <c r="F418" s="176"/>
      <c r="G418" s="176"/>
      <c r="H418" s="176"/>
      <c r="I418" s="176"/>
      <c r="J418" s="176"/>
      <c r="K418" s="176"/>
      <c r="L418" s="176"/>
      <c r="M418" s="176"/>
      <c r="N418" s="176"/>
      <c r="O418" s="181"/>
      <c r="P418" s="172"/>
      <c r="Q418" s="172"/>
      <c r="R418" s="172"/>
      <c r="S418" s="172"/>
      <c r="T418" s="172"/>
      <c r="U418" s="172"/>
      <c r="V418" s="172"/>
      <c r="W418" s="172"/>
      <c r="X418" s="172"/>
      <c r="Y418" s="172"/>
      <c r="Z418" s="172"/>
      <c r="AA418" s="172"/>
      <c r="AB418" s="172"/>
    </row>
    <row r="419" spans="1:28" ht="13.2">
      <c r="A419" s="180"/>
      <c r="B419" s="172"/>
      <c r="C419" s="176"/>
      <c r="D419" s="176"/>
      <c r="E419" s="176"/>
      <c r="F419" s="176"/>
      <c r="G419" s="176"/>
      <c r="H419" s="176"/>
      <c r="I419" s="176"/>
      <c r="J419" s="176"/>
      <c r="K419" s="176"/>
      <c r="L419" s="176"/>
      <c r="M419" s="176"/>
      <c r="N419" s="176"/>
      <c r="O419" s="181"/>
      <c r="P419" s="172"/>
      <c r="Q419" s="172"/>
      <c r="R419" s="172"/>
      <c r="S419" s="172"/>
      <c r="T419" s="172"/>
      <c r="U419" s="172"/>
      <c r="V419" s="172"/>
      <c r="W419" s="172"/>
      <c r="X419" s="172"/>
      <c r="Y419" s="172"/>
      <c r="Z419" s="172"/>
      <c r="AA419" s="172"/>
      <c r="AB419" s="172"/>
    </row>
    <row r="420" spans="1:28" ht="13.2">
      <c r="A420" s="180"/>
      <c r="B420" s="172"/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81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  <c r="AA420" s="172"/>
      <c r="AB420" s="172"/>
    </row>
    <row r="421" spans="1:28" ht="13.2">
      <c r="A421" s="180"/>
      <c r="B421" s="172"/>
      <c r="C421" s="176"/>
      <c r="D421" s="176"/>
      <c r="E421" s="176"/>
      <c r="F421" s="176"/>
      <c r="G421" s="176"/>
      <c r="H421" s="176"/>
      <c r="I421" s="176"/>
      <c r="J421" s="176"/>
      <c r="K421" s="176"/>
      <c r="L421" s="176"/>
      <c r="M421" s="176"/>
      <c r="N421" s="176"/>
      <c r="O421" s="181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  <c r="AA421" s="172"/>
      <c r="AB421" s="172"/>
    </row>
    <row r="422" spans="1:28" ht="13.2">
      <c r="A422" s="180"/>
      <c r="B422" s="172"/>
      <c r="C422" s="176"/>
      <c r="D422" s="176"/>
      <c r="E422" s="176"/>
      <c r="F422" s="176"/>
      <c r="G422" s="176"/>
      <c r="H422" s="176"/>
      <c r="I422" s="176"/>
      <c r="J422" s="176"/>
      <c r="K422" s="176"/>
      <c r="L422" s="176"/>
      <c r="M422" s="176"/>
      <c r="N422" s="176"/>
      <c r="O422" s="181"/>
      <c r="P422" s="172"/>
      <c r="Q422" s="172"/>
      <c r="R422" s="172"/>
      <c r="S422" s="172"/>
      <c r="T422" s="172"/>
      <c r="U422" s="172"/>
      <c r="V422" s="172"/>
      <c r="W422" s="172"/>
      <c r="X422" s="172"/>
      <c r="Y422" s="172"/>
      <c r="Z422" s="172"/>
      <c r="AA422" s="172"/>
      <c r="AB422" s="172"/>
    </row>
    <row r="423" spans="1:28" ht="13.2">
      <c r="A423" s="180"/>
      <c r="B423" s="172"/>
      <c r="C423" s="176"/>
      <c r="D423" s="176"/>
      <c r="E423" s="176"/>
      <c r="F423" s="176"/>
      <c r="G423" s="176"/>
      <c r="H423" s="176"/>
      <c r="I423" s="176"/>
      <c r="J423" s="176"/>
      <c r="K423" s="176"/>
      <c r="L423" s="176"/>
      <c r="M423" s="176"/>
      <c r="N423" s="176"/>
      <c r="O423" s="181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  <c r="Z423" s="172"/>
      <c r="AA423" s="172"/>
      <c r="AB423" s="172"/>
    </row>
    <row r="424" spans="1:28" ht="13.2">
      <c r="A424" s="180"/>
      <c r="B424" s="172"/>
      <c r="C424" s="176"/>
      <c r="D424" s="176"/>
      <c r="E424" s="176"/>
      <c r="F424" s="176"/>
      <c r="G424" s="176"/>
      <c r="H424" s="176"/>
      <c r="I424" s="176"/>
      <c r="J424" s="176"/>
      <c r="K424" s="176"/>
      <c r="L424" s="176"/>
      <c r="M424" s="176"/>
      <c r="N424" s="176"/>
      <c r="O424" s="181"/>
      <c r="P424" s="172"/>
      <c r="Q424" s="172"/>
      <c r="R424" s="172"/>
      <c r="S424" s="172"/>
      <c r="T424" s="172"/>
      <c r="U424" s="172"/>
      <c r="V424" s="172"/>
      <c r="W424" s="172"/>
      <c r="X424" s="172"/>
      <c r="Y424" s="172"/>
      <c r="Z424" s="172"/>
      <c r="AA424" s="172"/>
      <c r="AB424" s="172"/>
    </row>
    <row r="425" spans="1:28" ht="13.2">
      <c r="A425" s="180"/>
      <c r="B425" s="172"/>
      <c r="C425" s="176"/>
      <c r="D425" s="176"/>
      <c r="E425" s="176"/>
      <c r="F425" s="176"/>
      <c r="G425" s="176"/>
      <c r="H425" s="176"/>
      <c r="I425" s="176"/>
      <c r="J425" s="176"/>
      <c r="K425" s="176"/>
      <c r="L425" s="176"/>
      <c r="M425" s="176"/>
      <c r="N425" s="176"/>
      <c r="O425" s="181"/>
      <c r="P425" s="172"/>
      <c r="Q425" s="172"/>
      <c r="R425" s="172"/>
      <c r="S425" s="172"/>
      <c r="T425" s="172"/>
      <c r="U425" s="172"/>
      <c r="V425" s="172"/>
      <c r="W425" s="172"/>
      <c r="X425" s="172"/>
      <c r="Y425" s="172"/>
      <c r="Z425" s="172"/>
      <c r="AA425" s="172"/>
      <c r="AB425" s="172"/>
    </row>
    <row r="426" spans="1:28" ht="13.2">
      <c r="A426" s="180"/>
      <c r="B426" s="172"/>
      <c r="C426" s="176"/>
      <c r="D426" s="176"/>
      <c r="E426" s="176"/>
      <c r="F426" s="176"/>
      <c r="G426" s="176"/>
      <c r="H426" s="176"/>
      <c r="I426" s="176"/>
      <c r="J426" s="176"/>
      <c r="K426" s="176"/>
      <c r="L426" s="176"/>
      <c r="M426" s="176"/>
      <c r="N426" s="176"/>
      <c r="O426" s="181"/>
      <c r="P426" s="172"/>
      <c r="Q426" s="172"/>
      <c r="R426" s="172"/>
      <c r="S426" s="172"/>
      <c r="T426" s="172"/>
      <c r="U426" s="172"/>
      <c r="V426" s="172"/>
      <c r="W426" s="172"/>
      <c r="X426" s="172"/>
      <c r="Y426" s="172"/>
      <c r="Z426" s="172"/>
      <c r="AA426" s="172"/>
      <c r="AB426" s="172"/>
    </row>
    <row r="427" spans="1:28" ht="13.2">
      <c r="A427" s="180"/>
      <c r="B427" s="172"/>
      <c r="C427" s="176"/>
      <c r="D427" s="176"/>
      <c r="E427" s="176"/>
      <c r="F427" s="176"/>
      <c r="G427" s="176"/>
      <c r="H427" s="176"/>
      <c r="I427" s="176"/>
      <c r="J427" s="176"/>
      <c r="K427" s="176"/>
      <c r="L427" s="176"/>
      <c r="M427" s="176"/>
      <c r="N427" s="176"/>
      <c r="O427" s="181"/>
      <c r="P427" s="172"/>
      <c r="Q427" s="172"/>
      <c r="R427" s="172"/>
      <c r="S427" s="172"/>
      <c r="T427" s="172"/>
      <c r="U427" s="172"/>
      <c r="V427" s="172"/>
      <c r="W427" s="172"/>
      <c r="X427" s="172"/>
      <c r="Y427" s="172"/>
      <c r="Z427" s="172"/>
      <c r="AA427" s="172"/>
      <c r="AB427" s="172"/>
    </row>
    <row r="428" spans="1:28" ht="13.2">
      <c r="A428" s="180"/>
      <c r="B428" s="172"/>
      <c r="C428" s="176"/>
      <c r="D428" s="176"/>
      <c r="E428" s="176"/>
      <c r="F428" s="176"/>
      <c r="G428" s="176"/>
      <c r="H428" s="176"/>
      <c r="I428" s="176"/>
      <c r="J428" s="176"/>
      <c r="K428" s="176"/>
      <c r="L428" s="176"/>
      <c r="M428" s="176"/>
      <c r="N428" s="176"/>
      <c r="O428" s="181"/>
      <c r="P428" s="172"/>
      <c r="Q428" s="172"/>
      <c r="R428" s="172"/>
      <c r="S428" s="172"/>
      <c r="T428" s="172"/>
      <c r="U428" s="172"/>
      <c r="V428" s="172"/>
      <c r="W428" s="172"/>
      <c r="X428" s="172"/>
      <c r="Y428" s="172"/>
      <c r="Z428" s="172"/>
      <c r="AA428" s="172"/>
      <c r="AB428" s="172"/>
    </row>
    <row r="429" spans="1:28" ht="13.2">
      <c r="A429" s="180"/>
      <c r="B429" s="172"/>
      <c r="C429" s="176"/>
      <c r="D429" s="176"/>
      <c r="E429" s="176"/>
      <c r="F429" s="176"/>
      <c r="G429" s="176"/>
      <c r="H429" s="176"/>
      <c r="I429" s="176"/>
      <c r="J429" s="176"/>
      <c r="K429" s="176"/>
      <c r="L429" s="176"/>
      <c r="M429" s="176"/>
      <c r="N429" s="176"/>
      <c r="O429" s="181"/>
      <c r="P429" s="172"/>
      <c r="Q429" s="172"/>
      <c r="R429" s="172"/>
      <c r="S429" s="172"/>
      <c r="T429" s="172"/>
      <c r="U429" s="172"/>
      <c r="V429" s="172"/>
      <c r="W429" s="172"/>
      <c r="X429" s="172"/>
      <c r="Y429" s="172"/>
      <c r="Z429" s="172"/>
      <c r="AA429" s="172"/>
      <c r="AB429" s="172"/>
    </row>
    <row r="430" spans="1:28" ht="13.2">
      <c r="A430" s="180"/>
      <c r="B430" s="172"/>
      <c r="C430" s="176"/>
      <c r="D430" s="176"/>
      <c r="E430" s="176"/>
      <c r="F430" s="176"/>
      <c r="G430" s="176"/>
      <c r="H430" s="176"/>
      <c r="I430" s="176"/>
      <c r="J430" s="176"/>
      <c r="K430" s="176"/>
      <c r="L430" s="176"/>
      <c r="M430" s="176"/>
      <c r="N430" s="176"/>
      <c r="O430" s="181"/>
      <c r="P430" s="172"/>
      <c r="Q430" s="172"/>
      <c r="R430" s="172"/>
      <c r="S430" s="172"/>
      <c r="T430" s="172"/>
      <c r="U430" s="172"/>
      <c r="V430" s="172"/>
      <c r="W430" s="172"/>
      <c r="X430" s="172"/>
      <c r="Y430" s="172"/>
      <c r="Z430" s="172"/>
      <c r="AA430" s="172"/>
      <c r="AB430" s="172"/>
    </row>
    <row r="431" spans="1:28" ht="13.2">
      <c r="A431" s="180"/>
      <c r="B431" s="172"/>
      <c r="C431" s="176"/>
      <c r="D431" s="176"/>
      <c r="E431" s="176"/>
      <c r="F431" s="176"/>
      <c r="G431" s="176"/>
      <c r="H431" s="176"/>
      <c r="I431" s="176"/>
      <c r="J431" s="176"/>
      <c r="K431" s="176"/>
      <c r="L431" s="176"/>
      <c r="M431" s="176"/>
      <c r="N431" s="176"/>
      <c r="O431" s="181"/>
      <c r="P431" s="172"/>
      <c r="Q431" s="172"/>
      <c r="R431" s="172"/>
      <c r="S431" s="172"/>
      <c r="T431" s="172"/>
      <c r="U431" s="172"/>
      <c r="V431" s="172"/>
      <c r="W431" s="172"/>
      <c r="X431" s="172"/>
      <c r="Y431" s="172"/>
      <c r="Z431" s="172"/>
      <c r="AA431" s="172"/>
      <c r="AB431" s="172"/>
    </row>
    <row r="432" spans="1:28" ht="13.2">
      <c r="A432" s="180"/>
      <c r="B432" s="172"/>
      <c r="C432" s="176"/>
      <c r="D432" s="176"/>
      <c r="E432" s="176"/>
      <c r="F432" s="176"/>
      <c r="G432" s="176"/>
      <c r="H432" s="176"/>
      <c r="I432" s="176"/>
      <c r="J432" s="176"/>
      <c r="K432" s="176"/>
      <c r="L432" s="176"/>
      <c r="M432" s="176"/>
      <c r="N432" s="176"/>
      <c r="O432" s="181"/>
      <c r="P432" s="172"/>
      <c r="Q432" s="172"/>
      <c r="R432" s="172"/>
      <c r="S432" s="172"/>
      <c r="T432" s="172"/>
      <c r="U432" s="172"/>
      <c r="V432" s="172"/>
      <c r="W432" s="172"/>
      <c r="X432" s="172"/>
      <c r="Y432" s="172"/>
      <c r="Z432" s="172"/>
      <c r="AA432" s="172"/>
      <c r="AB432" s="172"/>
    </row>
    <row r="433" spans="1:28" ht="13.2">
      <c r="A433" s="180"/>
      <c r="B433" s="172"/>
      <c r="C433" s="176"/>
      <c r="D433" s="176"/>
      <c r="E433" s="176"/>
      <c r="F433" s="176"/>
      <c r="G433" s="176"/>
      <c r="H433" s="176"/>
      <c r="I433" s="176"/>
      <c r="J433" s="176"/>
      <c r="K433" s="176"/>
      <c r="L433" s="176"/>
      <c r="M433" s="176"/>
      <c r="N433" s="176"/>
      <c r="O433" s="181"/>
      <c r="P433" s="172"/>
      <c r="Q433" s="172"/>
      <c r="R433" s="172"/>
      <c r="S433" s="172"/>
      <c r="T433" s="172"/>
      <c r="U433" s="172"/>
      <c r="V433" s="172"/>
      <c r="W433" s="172"/>
      <c r="X433" s="172"/>
      <c r="Y433" s="172"/>
      <c r="Z433" s="172"/>
      <c r="AA433" s="172"/>
      <c r="AB433" s="172"/>
    </row>
    <row r="434" spans="1:28" ht="13.2">
      <c r="A434" s="180"/>
      <c r="B434" s="172"/>
      <c r="C434" s="176"/>
      <c r="D434" s="176"/>
      <c r="E434" s="176"/>
      <c r="F434" s="176"/>
      <c r="G434" s="176"/>
      <c r="H434" s="176"/>
      <c r="I434" s="176"/>
      <c r="J434" s="176"/>
      <c r="K434" s="176"/>
      <c r="L434" s="176"/>
      <c r="M434" s="176"/>
      <c r="N434" s="176"/>
      <c r="O434" s="181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2"/>
      <c r="AB434" s="172"/>
    </row>
    <row r="435" spans="1:28" ht="13.2">
      <c r="A435" s="180"/>
      <c r="B435" s="172"/>
      <c r="C435" s="176"/>
      <c r="D435" s="176"/>
      <c r="E435" s="176"/>
      <c r="F435" s="176"/>
      <c r="G435" s="176"/>
      <c r="H435" s="176"/>
      <c r="I435" s="176"/>
      <c r="J435" s="176"/>
      <c r="K435" s="176"/>
      <c r="L435" s="176"/>
      <c r="M435" s="176"/>
      <c r="N435" s="176"/>
      <c r="O435" s="181"/>
      <c r="P435" s="172"/>
      <c r="Q435" s="172"/>
      <c r="R435" s="172"/>
      <c r="S435" s="172"/>
      <c r="T435" s="172"/>
      <c r="U435" s="172"/>
      <c r="V435" s="172"/>
      <c r="W435" s="172"/>
      <c r="X435" s="172"/>
      <c r="Y435" s="172"/>
      <c r="Z435" s="172"/>
      <c r="AA435" s="172"/>
      <c r="AB435" s="172"/>
    </row>
    <row r="436" spans="1:28" ht="13.2">
      <c r="A436" s="180"/>
      <c r="B436" s="172"/>
      <c r="C436" s="176"/>
      <c r="D436" s="176"/>
      <c r="E436" s="176"/>
      <c r="F436" s="176"/>
      <c r="G436" s="176"/>
      <c r="H436" s="176"/>
      <c r="I436" s="176"/>
      <c r="J436" s="176"/>
      <c r="K436" s="176"/>
      <c r="L436" s="176"/>
      <c r="M436" s="176"/>
      <c r="N436" s="176"/>
      <c r="O436" s="181"/>
      <c r="P436" s="172"/>
      <c r="Q436" s="172"/>
      <c r="R436" s="172"/>
      <c r="S436" s="172"/>
      <c r="T436" s="172"/>
      <c r="U436" s="172"/>
      <c r="V436" s="172"/>
      <c r="W436" s="172"/>
      <c r="X436" s="172"/>
      <c r="Y436" s="172"/>
      <c r="Z436" s="172"/>
      <c r="AA436" s="172"/>
      <c r="AB436" s="172"/>
    </row>
    <row r="437" spans="1:28" ht="13.2">
      <c r="A437" s="180"/>
      <c r="B437" s="172"/>
      <c r="C437" s="176"/>
      <c r="D437" s="176"/>
      <c r="E437" s="176"/>
      <c r="F437" s="176"/>
      <c r="G437" s="176"/>
      <c r="H437" s="176"/>
      <c r="I437" s="176"/>
      <c r="J437" s="176"/>
      <c r="K437" s="176"/>
      <c r="L437" s="176"/>
      <c r="M437" s="176"/>
      <c r="N437" s="176"/>
      <c r="O437" s="181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2"/>
      <c r="AB437" s="172"/>
    </row>
    <row r="438" spans="1:28" ht="13.2">
      <c r="A438" s="180"/>
      <c r="B438" s="172"/>
      <c r="C438" s="176"/>
      <c r="D438" s="176"/>
      <c r="E438" s="176"/>
      <c r="F438" s="176"/>
      <c r="G438" s="176"/>
      <c r="H438" s="176"/>
      <c r="I438" s="176"/>
      <c r="J438" s="176"/>
      <c r="K438" s="176"/>
      <c r="L438" s="176"/>
      <c r="M438" s="176"/>
      <c r="N438" s="176"/>
      <c r="O438" s="181"/>
      <c r="P438" s="172"/>
      <c r="Q438" s="172"/>
      <c r="R438" s="172"/>
      <c r="S438" s="172"/>
      <c r="T438" s="172"/>
      <c r="U438" s="172"/>
      <c r="V438" s="172"/>
      <c r="W438" s="172"/>
      <c r="X438" s="172"/>
      <c r="Y438" s="172"/>
      <c r="Z438" s="172"/>
      <c r="AA438" s="172"/>
      <c r="AB438" s="172"/>
    </row>
    <row r="439" spans="1:28" ht="13.2">
      <c r="A439" s="180"/>
      <c r="B439" s="172"/>
      <c r="C439" s="176"/>
      <c r="D439" s="176"/>
      <c r="E439" s="176"/>
      <c r="F439" s="176"/>
      <c r="G439" s="176"/>
      <c r="H439" s="176"/>
      <c r="I439" s="176"/>
      <c r="J439" s="176"/>
      <c r="K439" s="176"/>
      <c r="L439" s="176"/>
      <c r="M439" s="176"/>
      <c r="N439" s="176"/>
      <c r="O439" s="181"/>
      <c r="P439" s="172"/>
      <c r="Q439" s="172"/>
      <c r="R439" s="172"/>
      <c r="S439" s="172"/>
      <c r="T439" s="172"/>
      <c r="U439" s="172"/>
      <c r="V439" s="172"/>
      <c r="W439" s="172"/>
      <c r="X439" s="172"/>
      <c r="Y439" s="172"/>
      <c r="Z439" s="172"/>
      <c r="AA439" s="172"/>
      <c r="AB439" s="172"/>
    </row>
    <row r="440" spans="1:28" ht="13.2">
      <c r="A440" s="180"/>
      <c r="B440" s="172"/>
      <c r="C440" s="176"/>
      <c r="D440" s="176"/>
      <c r="E440" s="176"/>
      <c r="F440" s="176"/>
      <c r="G440" s="176"/>
      <c r="H440" s="176"/>
      <c r="I440" s="176"/>
      <c r="J440" s="176"/>
      <c r="K440" s="176"/>
      <c r="L440" s="176"/>
      <c r="M440" s="176"/>
      <c r="N440" s="176"/>
      <c r="O440" s="181"/>
      <c r="P440" s="172"/>
      <c r="Q440" s="172"/>
      <c r="R440" s="172"/>
      <c r="S440" s="172"/>
      <c r="T440" s="172"/>
      <c r="U440" s="172"/>
      <c r="V440" s="172"/>
      <c r="W440" s="172"/>
      <c r="X440" s="172"/>
      <c r="Y440" s="172"/>
      <c r="Z440" s="172"/>
      <c r="AA440" s="172"/>
      <c r="AB440" s="172"/>
    </row>
    <row r="441" spans="1:28" ht="13.2">
      <c r="A441" s="180"/>
      <c r="B441" s="172"/>
      <c r="C441" s="176"/>
      <c r="D441" s="176"/>
      <c r="E441" s="176"/>
      <c r="F441" s="176"/>
      <c r="G441" s="176"/>
      <c r="H441" s="176"/>
      <c r="I441" s="176"/>
      <c r="J441" s="176"/>
      <c r="K441" s="176"/>
      <c r="L441" s="176"/>
      <c r="M441" s="176"/>
      <c r="N441" s="176"/>
      <c r="O441" s="181"/>
      <c r="P441" s="172"/>
      <c r="Q441" s="172"/>
      <c r="R441" s="172"/>
      <c r="S441" s="172"/>
      <c r="T441" s="172"/>
      <c r="U441" s="172"/>
      <c r="V441" s="172"/>
      <c r="W441" s="172"/>
      <c r="X441" s="172"/>
      <c r="Y441" s="172"/>
      <c r="Z441" s="172"/>
      <c r="AA441" s="172"/>
      <c r="AB441" s="172"/>
    </row>
    <row r="442" spans="1:28" ht="13.2">
      <c r="A442" s="180"/>
      <c r="B442" s="172"/>
      <c r="C442" s="176"/>
      <c r="D442" s="176"/>
      <c r="E442" s="176"/>
      <c r="F442" s="176"/>
      <c r="G442" s="176"/>
      <c r="H442" s="176"/>
      <c r="I442" s="176"/>
      <c r="J442" s="176"/>
      <c r="K442" s="176"/>
      <c r="L442" s="176"/>
      <c r="M442" s="176"/>
      <c r="N442" s="176"/>
      <c r="O442" s="181"/>
      <c r="P442" s="172"/>
      <c r="Q442" s="172"/>
      <c r="R442" s="172"/>
      <c r="S442" s="172"/>
      <c r="T442" s="172"/>
      <c r="U442" s="172"/>
      <c r="V442" s="172"/>
      <c r="W442" s="172"/>
      <c r="X442" s="172"/>
      <c r="Y442" s="172"/>
      <c r="Z442" s="172"/>
      <c r="AA442" s="172"/>
      <c r="AB442" s="172"/>
    </row>
    <row r="443" spans="1:28" ht="13.2">
      <c r="A443" s="180"/>
      <c r="B443" s="172"/>
      <c r="C443" s="176"/>
      <c r="D443" s="176"/>
      <c r="E443" s="176"/>
      <c r="F443" s="176"/>
      <c r="G443" s="176"/>
      <c r="H443" s="176"/>
      <c r="I443" s="176"/>
      <c r="J443" s="176"/>
      <c r="K443" s="176"/>
      <c r="L443" s="176"/>
      <c r="M443" s="176"/>
      <c r="N443" s="176"/>
      <c r="O443" s="181"/>
      <c r="P443" s="172"/>
      <c r="Q443" s="172"/>
      <c r="R443" s="172"/>
      <c r="S443" s="172"/>
      <c r="T443" s="172"/>
      <c r="U443" s="172"/>
      <c r="V443" s="172"/>
      <c r="W443" s="172"/>
      <c r="X443" s="172"/>
      <c r="Y443" s="172"/>
      <c r="Z443" s="172"/>
      <c r="AA443" s="172"/>
      <c r="AB443" s="172"/>
    </row>
    <row r="444" spans="1:28" ht="13.2">
      <c r="A444" s="180"/>
      <c r="B444" s="172"/>
      <c r="C444" s="176"/>
      <c r="D444" s="176"/>
      <c r="E444" s="176"/>
      <c r="F444" s="176"/>
      <c r="G444" s="176"/>
      <c r="H444" s="176"/>
      <c r="I444" s="176"/>
      <c r="J444" s="176"/>
      <c r="K444" s="176"/>
      <c r="L444" s="176"/>
      <c r="M444" s="176"/>
      <c r="N444" s="176"/>
      <c r="O444" s="181"/>
      <c r="P444" s="172"/>
      <c r="Q444" s="172"/>
      <c r="R444" s="172"/>
      <c r="S444" s="172"/>
      <c r="T444" s="172"/>
      <c r="U444" s="172"/>
      <c r="V444" s="172"/>
      <c r="W444" s="172"/>
      <c r="X444" s="172"/>
      <c r="Y444" s="172"/>
      <c r="Z444" s="172"/>
      <c r="AA444" s="172"/>
      <c r="AB444" s="172"/>
    </row>
    <row r="445" spans="1:28" ht="13.2">
      <c r="A445" s="180"/>
      <c r="B445" s="172"/>
      <c r="C445" s="176"/>
      <c r="D445" s="176"/>
      <c r="E445" s="176"/>
      <c r="F445" s="176"/>
      <c r="G445" s="176"/>
      <c r="H445" s="176"/>
      <c r="I445" s="176"/>
      <c r="J445" s="176"/>
      <c r="K445" s="176"/>
      <c r="L445" s="176"/>
      <c r="M445" s="176"/>
      <c r="N445" s="176"/>
      <c r="O445" s="181"/>
      <c r="P445" s="172"/>
      <c r="Q445" s="172"/>
      <c r="R445" s="172"/>
      <c r="S445" s="172"/>
      <c r="T445" s="172"/>
      <c r="U445" s="172"/>
      <c r="V445" s="172"/>
      <c r="W445" s="172"/>
      <c r="X445" s="172"/>
      <c r="Y445" s="172"/>
      <c r="Z445" s="172"/>
      <c r="AA445" s="172"/>
      <c r="AB445" s="172"/>
    </row>
    <row r="446" spans="1:28" ht="13.2">
      <c r="A446" s="180"/>
      <c r="B446" s="172"/>
      <c r="C446" s="176"/>
      <c r="D446" s="176"/>
      <c r="E446" s="176"/>
      <c r="F446" s="176"/>
      <c r="G446" s="176"/>
      <c r="H446" s="176"/>
      <c r="I446" s="176"/>
      <c r="J446" s="176"/>
      <c r="K446" s="176"/>
      <c r="L446" s="176"/>
      <c r="M446" s="176"/>
      <c r="N446" s="176"/>
      <c r="O446" s="181"/>
      <c r="P446" s="172"/>
      <c r="Q446" s="172"/>
      <c r="R446" s="172"/>
      <c r="S446" s="172"/>
      <c r="T446" s="172"/>
      <c r="U446" s="172"/>
      <c r="V446" s="172"/>
      <c r="W446" s="172"/>
      <c r="X446" s="172"/>
      <c r="Y446" s="172"/>
      <c r="Z446" s="172"/>
      <c r="AA446" s="172"/>
      <c r="AB446" s="172"/>
    </row>
    <row r="447" spans="1:28" ht="13.2">
      <c r="A447" s="180"/>
      <c r="B447" s="172"/>
      <c r="C447" s="176"/>
      <c r="D447" s="176"/>
      <c r="E447" s="176"/>
      <c r="F447" s="176"/>
      <c r="G447" s="176"/>
      <c r="H447" s="176"/>
      <c r="I447" s="176"/>
      <c r="J447" s="176"/>
      <c r="K447" s="176"/>
      <c r="L447" s="176"/>
      <c r="M447" s="176"/>
      <c r="N447" s="176"/>
      <c r="O447" s="181"/>
      <c r="P447" s="172"/>
      <c r="Q447" s="172"/>
      <c r="R447" s="172"/>
      <c r="S447" s="172"/>
      <c r="T447" s="172"/>
      <c r="U447" s="172"/>
      <c r="V447" s="172"/>
      <c r="W447" s="172"/>
      <c r="X447" s="172"/>
      <c r="Y447" s="172"/>
      <c r="Z447" s="172"/>
      <c r="AA447" s="172"/>
      <c r="AB447" s="172"/>
    </row>
    <row r="448" spans="1:28" ht="13.2">
      <c r="A448" s="180"/>
      <c r="B448" s="172"/>
      <c r="C448" s="176"/>
      <c r="D448" s="176"/>
      <c r="E448" s="176"/>
      <c r="F448" s="176"/>
      <c r="G448" s="176"/>
      <c r="H448" s="176"/>
      <c r="I448" s="176"/>
      <c r="J448" s="176"/>
      <c r="K448" s="176"/>
      <c r="L448" s="176"/>
      <c r="M448" s="176"/>
      <c r="N448" s="176"/>
      <c r="O448" s="181"/>
      <c r="P448" s="172"/>
      <c r="Q448" s="172"/>
      <c r="R448" s="172"/>
      <c r="S448" s="172"/>
      <c r="T448" s="172"/>
      <c r="U448" s="172"/>
      <c r="V448" s="172"/>
      <c r="W448" s="172"/>
      <c r="X448" s="172"/>
      <c r="Y448" s="172"/>
      <c r="Z448" s="172"/>
      <c r="AA448" s="172"/>
      <c r="AB448" s="172"/>
    </row>
    <row r="449" spans="1:28" ht="13.2">
      <c r="A449" s="180"/>
      <c r="B449" s="172"/>
      <c r="C449" s="176"/>
      <c r="D449" s="176"/>
      <c r="E449" s="176"/>
      <c r="F449" s="176"/>
      <c r="G449" s="176"/>
      <c r="H449" s="176"/>
      <c r="I449" s="176"/>
      <c r="J449" s="176"/>
      <c r="K449" s="176"/>
      <c r="L449" s="176"/>
      <c r="M449" s="176"/>
      <c r="N449" s="176"/>
      <c r="O449" s="181"/>
      <c r="P449" s="172"/>
      <c r="Q449" s="172"/>
      <c r="R449" s="172"/>
      <c r="S449" s="172"/>
      <c r="T449" s="172"/>
      <c r="U449" s="172"/>
      <c r="V449" s="172"/>
      <c r="W449" s="172"/>
      <c r="X449" s="172"/>
      <c r="Y449" s="172"/>
      <c r="Z449" s="172"/>
      <c r="AA449" s="172"/>
      <c r="AB449" s="172"/>
    </row>
    <row r="450" spans="1:28" ht="13.2">
      <c r="A450" s="180"/>
      <c r="B450" s="172"/>
      <c r="C450" s="176"/>
      <c r="D450" s="176"/>
      <c r="E450" s="176"/>
      <c r="F450" s="176"/>
      <c r="G450" s="176"/>
      <c r="H450" s="176"/>
      <c r="I450" s="176"/>
      <c r="J450" s="176"/>
      <c r="K450" s="176"/>
      <c r="L450" s="176"/>
      <c r="M450" s="176"/>
      <c r="N450" s="176"/>
      <c r="O450" s="181"/>
      <c r="P450" s="172"/>
      <c r="Q450" s="172"/>
      <c r="R450" s="172"/>
      <c r="S450" s="172"/>
      <c r="T450" s="172"/>
      <c r="U450" s="172"/>
      <c r="V450" s="172"/>
      <c r="W450" s="172"/>
      <c r="X450" s="172"/>
      <c r="Y450" s="172"/>
      <c r="Z450" s="172"/>
      <c r="AA450" s="172"/>
      <c r="AB450" s="172"/>
    </row>
    <row r="451" spans="1:28" ht="13.2">
      <c r="A451" s="180"/>
      <c r="B451" s="172"/>
      <c r="C451" s="176"/>
      <c r="D451" s="176"/>
      <c r="E451" s="176"/>
      <c r="F451" s="176"/>
      <c r="G451" s="176"/>
      <c r="H451" s="176"/>
      <c r="I451" s="176"/>
      <c r="J451" s="176"/>
      <c r="K451" s="176"/>
      <c r="L451" s="176"/>
      <c r="M451" s="176"/>
      <c r="N451" s="176"/>
      <c r="O451" s="181"/>
      <c r="P451" s="172"/>
      <c r="Q451" s="172"/>
      <c r="R451" s="172"/>
      <c r="S451" s="172"/>
      <c r="T451" s="172"/>
      <c r="U451" s="172"/>
      <c r="V451" s="172"/>
      <c r="W451" s="172"/>
      <c r="X451" s="172"/>
      <c r="Y451" s="172"/>
      <c r="Z451" s="172"/>
      <c r="AA451" s="172"/>
      <c r="AB451" s="172"/>
    </row>
    <row r="452" spans="1:28" ht="13.2">
      <c r="A452" s="180"/>
      <c r="B452" s="172"/>
      <c r="C452" s="176"/>
      <c r="D452" s="176"/>
      <c r="E452" s="176"/>
      <c r="F452" s="176"/>
      <c r="G452" s="176"/>
      <c r="H452" s="176"/>
      <c r="I452" s="176"/>
      <c r="J452" s="176"/>
      <c r="K452" s="176"/>
      <c r="L452" s="176"/>
      <c r="M452" s="176"/>
      <c r="N452" s="176"/>
      <c r="O452" s="181"/>
      <c r="P452" s="172"/>
      <c r="Q452" s="172"/>
      <c r="R452" s="172"/>
      <c r="S452" s="172"/>
      <c r="T452" s="172"/>
      <c r="U452" s="172"/>
      <c r="V452" s="172"/>
      <c r="W452" s="172"/>
      <c r="X452" s="172"/>
      <c r="Y452" s="172"/>
      <c r="Z452" s="172"/>
      <c r="AA452" s="172"/>
      <c r="AB452" s="172"/>
    </row>
    <row r="453" spans="1:28" ht="13.2">
      <c r="A453" s="180"/>
      <c r="B453" s="172"/>
      <c r="C453" s="176"/>
      <c r="D453" s="176"/>
      <c r="E453" s="176"/>
      <c r="F453" s="176"/>
      <c r="G453" s="176"/>
      <c r="H453" s="176"/>
      <c r="I453" s="176"/>
      <c r="J453" s="176"/>
      <c r="K453" s="176"/>
      <c r="L453" s="176"/>
      <c r="M453" s="176"/>
      <c r="N453" s="176"/>
      <c r="O453" s="181"/>
      <c r="P453" s="172"/>
      <c r="Q453" s="172"/>
      <c r="R453" s="172"/>
      <c r="S453" s="172"/>
      <c r="T453" s="172"/>
      <c r="U453" s="172"/>
      <c r="V453" s="172"/>
      <c r="W453" s="172"/>
      <c r="X453" s="172"/>
      <c r="Y453" s="172"/>
      <c r="Z453" s="172"/>
      <c r="AA453" s="172"/>
      <c r="AB453" s="172"/>
    </row>
    <row r="454" spans="1:28" ht="13.2">
      <c r="A454" s="180"/>
      <c r="B454" s="172"/>
      <c r="C454" s="176"/>
      <c r="D454" s="176"/>
      <c r="E454" s="176"/>
      <c r="F454" s="176"/>
      <c r="G454" s="176"/>
      <c r="H454" s="176"/>
      <c r="I454" s="176"/>
      <c r="J454" s="176"/>
      <c r="K454" s="176"/>
      <c r="L454" s="176"/>
      <c r="M454" s="176"/>
      <c r="N454" s="176"/>
      <c r="O454" s="181"/>
      <c r="P454" s="172"/>
      <c r="Q454" s="172"/>
      <c r="R454" s="172"/>
      <c r="S454" s="172"/>
      <c r="T454" s="172"/>
      <c r="U454" s="172"/>
      <c r="V454" s="172"/>
      <c r="W454" s="172"/>
      <c r="X454" s="172"/>
      <c r="Y454" s="172"/>
      <c r="Z454" s="172"/>
      <c r="AA454" s="172"/>
      <c r="AB454" s="172"/>
    </row>
    <row r="455" spans="1:28" ht="13.2">
      <c r="A455" s="180"/>
      <c r="B455" s="172"/>
      <c r="C455" s="176"/>
      <c r="D455" s="176"/>
      <c r="E455" s="176"/>
      <c r="F455" s="176"/>
      <c r="G455" s="176"/>
      <c r="H455" s="176"/>
      <c r="I455" s="176"/>
      <c r="J455" s="176"/>
      <c r="K455" s="176"/>
      <c r="L455" s="176"/>
      <c r="M455" s="176"/>
      <c r="N455" s="176"/>
      <c r="O455" s="181"/>
      <c r="P455" s="172"/>
      <c r="Q455" s="172"/>
      <c r="R455" s="172"/>
      <c r="S455" s="172"/>
      <c r="T455" s="172"/>
      <c r="U455" s="172"/>
      <c r="V455" s="172"/>
      <c r="W455" s="172"/>
      <c r="X455" s="172"/>
      <c r="Y455" s="172"/>
      <c r="Z455" s="172"/>
      <c r="AA455" s="172"/>
      <c r="AB455" s="172"/>
    </row>
    <row r="456" spans="1:28" ht="13.2">
      <c r="A456" s="180"/>
      <c r="B456" s="172"/>
      <c r="C456" s="176"/>
      <c r="D456" s="176"/>
      <c r="E456" s="176"/>
      <c r="F456" s="176"/>
      <c r="G456" s="176"/>
      <c r="H456" s="176"/>
      <c r="I456" s="176"/>
      <c r="J456" s="176"/>
      <c r="K456" s="176"/>
      <c r="L456" s="176"/>
      <c r="M456" s="176"/>
      <c r="N456" s="176"/>
      <c r="O456" s="181"/>
      <c r="P456" s="172"/>
      <c r="Q456" s="172"/>
      <c r="R456" s="172"/>
      <c r="S456" s="172"/>
      <c r="T456" s="172"/>
      <c r="U456" s="172"/>
      <c r="V456" s="172"/>
      <c r="W456" s="172"/>
      <c r="X456" s="172"/>
      <c r="Y456" s="172"/>
      <c r="Z456" s="172"/>
      <c r="AA456" s="172"/>
      <c r="AB456" s="172"/>
    </row>
    <row r="457" spans="1:28" ht="13.2">
      <c r="A457" s="180"/>
      <c r="B457" s="172"/>
      <c r="C457" s="176"/>
      <c r="D457" s="176"/>
      <c r="E457" s="176"/>
      <c r="F457" s="176"/>
      <c r="G457" s="176"/>
      <c r="H457" s="176"/>
      <c r="I457" s="176"/>
      <c r="J457" s="176"/>
      <c r="K457" s="176"/>
      <c r="L457" s="176"/>
      <c r="M457" s="176"/>
      <c r="N457" s="176"/>
      <c r="O457" s="181"/>
      <c r="P457" s="172"/>
      <c r="Q457" s="172"/>
      <c r="R457" s="172"/>
      <c r="S457" s="172"/>
      <c r="T457" s="172"/>
      <c r="U457" s="172"/>
      <c r="V457" s="172"/>
      <c r="W457" s="172"/>
      <c r="X457" s="172"/>
      <c r="Y457" s="172"/>
      <c r="Z457" s="172"/>
      <c r="AA457" s="172"/>
      <c r="AB457" s="172"/>
    </row>
    <row r="458" spans="1:28" ht="13.2">
      <c r="A458" s="180"/>
      <c r="B458" s="172"/>
      <c r="C458" s="176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81"/>
      <c r="P458" s="172"/>
      <c r="Q458" s="172"/>
      <c r="R458" s="172"/>
      <c r="S458" s="172"/>
      <c r="T458" s="172"/>
      <c r="U458" s="172"/>
      <c r="V458" s="172"/>
      <c r="W458" s="172"/>
      <c r="X458" s="172"/>
      <c r="Y458" s="172"/>
      <c r="Z458" s="172"/>
      <c r="AA458" s="172"/>
      <c r="AB458" s="172"/>
    </row>
    <row r="459" spans="1:28" ht="13.2">
      <c r="A459" s="180"/>
      <c r="B459" s="172"/>
      <c r="C459" s="176"/>
      <c r="D459" s="176"/>
      <c r="E459" s="176"/>
      <c r="F459" s="176"/>
      <c r="G459" s="176"/>
      <c r="H459" s="176"/>
      <c r="I459" s="176"/>
      <c r="J459" s="176"/>
      <c r="K459" s="176"/>
      <c r="L459" s="176"/>
      <c r="M459" s="176"/>
      <c r="N459" s="176"/>
      <c r="O459" s="181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  <c r="AA459" s="172"/>
      <c r="AB459" s="172"/>
    </row>
    <row r="460" spans="1:28" ht="13.2">
      <c r="A460" s="180"/>
      <c r="B460" s="172"/>
      <c r="C460" s="176"/>
      <c r="D460" s="176"/>
      <c r="E460" s="176"/>
      <c r="F460" s="176"/>
      <c r="G460" s="176"/>
      <c r="H460" s="176"/>
      <c r="I460" s="176"/>
      <c r="J460" s="176"/>
      <c r="K460" s="176"/>
      <c r="L460" s="176"/>
      <c r="M460" s="176"/>
      <c r="N460" s="176"/>
      <c r="O460" s="181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  <c r="Z460" s="172"/>
      <c r="AA460" s="172"/>
      <c r="AB460" s="172"/>
    </row>
    <row r="461" spans="1:28" ht="13.2">
      <c r="A461" s="180"/>
      <c r="B461" s="172"/>
      <c r="C461" s="176"/>
      <c r="D461" s="176"/>
      <c r="E461" s="176"/>
      <c r="F461" s="176"/>
      <c r="G461" s="176"/>
      <c r="H461" s="176"/>
      <c r="I461" s="176"/>
      <c r="J461" s="176"/>
      <c r="K461" s="176"/>
      <c r="L461" s="176"/>
      <c r="M461" s="176"/>
      <c r="N461" s="176"/>
      <c r="O461" s="181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  <c r="Z461" s="172"/>
      <c r="AA461" s="172"/>
      <c r="AB461" s="172"/>
    </row>
    <row r="462" spans="1:28" ht="13.2">
      <c r="A462" s="180"/>
      <c r="B462" s="172"/>
      <c r="C462" s="176"/>
      <c r="D462" s="176"/>
      <c r="E462" s="176"/>
      <c r="F462" s="176"/>
      <c r="G462" s="176"/>
      <c r="H462" s="176"/>
      <c r="I462" s="176"/>
      <c r="J462" s="176"/>
      <c r="K462" s="176"/>
      <c r="L462" s="176"/>
      <c r="M462" s="176"/>
      <c r="N462" s="176"/>
      <c r="O462" s="181"/>
      <c r="P462" s="172"/>
      <c r="Q462" s="172"/>
      <c r="R462" s="172"/>
      <c r="S462" s="172"/>
      <c r="T462" s="172"/>
      <c r="U462" s="172"/>
      <c r="V462" s="172"/>
      <c r="W462" s="172"/>
      <c r="X462" s="172"/>
      <c r="Y462" s="172"/>
      <c r="Z462" s="172"/>
      <c r="AA462" s="172"/>
      <c r="AB462" s="172"/>
    </row>
    <row r="463" spans="1:28" ht="13.2">
      <c r="A463" s="180"/>
      <c r="B463" s="172"/>
      <c r="C463" s="176"/>
      <c r="D463" s="176"/>
      <c r="E463" s="176"/>
      <c r="F463" s="176"/>
      <c r="G463" s="176"/>
      <c r="H463" s="176"/>
      <c r="I463" s="176"/>
      <c r="J463" s="176"/>
      <c r="K463" s="176"/>
      <c r="L463" s="176"/>
      <c r="M463" s="176"/>
      <c r="N463" s="176"/>
      <c r="O463" s="181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</row>
    <row r="464" spans="1:28" ht="13.2">
      <c r="A464" s="180"/>
      <c r="B464" s="172"/>
      <c r="C464" s="176"/>
      <c r="D464" s="176"/>
      <c r="E464" s="176"/>
      <c r="F464" s="176"/>
      <c r="G464" s="176"/>
      <c r="H464" s="176"/>
      <c r="I464" s="176"/>
      <c r="J464" s="176"/>
      <c r="K464" s="176"/>
      <c r="L464" s="176"/>
      <c r="M464" s="176"/>
      <c r="N464" s="176"/>
      <c r="O464" s="181"/>
      <c r="P464" s="172"/>
      <c r="Q464" s="172"/>
      <c r="R464" s="172"/>
      <c r="S464" s="172"/>
      <c r="T464" s="172"/>
      <c r="U464" s="172"/>
      <c r="V464" s="172"/>
      <c r="W464" s="172"/>
      <c r="X464" s="172"/>
      <c r="Y464" s="172"/>
      <c r="Z464" s="172"/>
      <c r="AA464" s="172"/>
      <c r="AB464" s="172"/>
    </row>
    <row r="465" spans="1:28" ht="13.2">
      <c r="A465" s="180"/>
      <c r="B465" s="172"/>
      <c r="C465" s="176"/>
      <c r="D465" s="176"/>
      <c r="E465" s="176"/>
      <c r="F465" s="176"/>
      <c r="G465" s="176"/>
      <c r="H465" s="176"/>
      <c r="I465" s="176"/>
      <c r="J465" s="176"/>
      <c r="K465" s="176"/>
      <c r="L465" s="176"/>
      <c r="M465" s="176"/>
      <c r="N465" s="176"/>
      <c r="O465" s="181"/>
      <c r="P465" s="172"/>
      <c r="Q465" s="172"/>
      <c r="R465" s="172"/>
      <c r="S465" s="172"/>
      <c r="T465" s="172"/>
      <c r="U465" s="172"/>
      <c r="V465" s="172"/>
      <c r="W465" s="172"/>
      <c r="X465" s="172"/>
      <c r="Y465" s="172"/>
      <c r="Z465" s="172"/>
      <c r="AA465" s="172"/>
      <c r="AB465" s="172"/>
    </row>
    <row r="466" spans="1:28" ht="13.2">
      <c r="A466" s="180"/>
      <c r="B466" s="172"/>
      <c r="C466" s="176"/>
      <c r="D466" s="176"/>
      <c r="E466" s="176"/>
      <c r="F466" s="176"/>
      <c r="G466" s="176"/>
      <c r="H466" s="176"/>
      <c r="I466" s="176"/>
      <c r="J466" s="176"/>
      <c r="K466" s="176"/>
      <c r="L466" s="176"/>
      <c r="M466" s="176"/>
      <c r="N466" s="176"/>
      <c r="O466" s="181"/>
      <c r="P466" s="172"/>
      <c r="Q466" s="172"/>
      <c r="R466" s="172"/>
      <c r="S466" s="172"/>
      <c r="T466" s="172"/>
      <c r="U466" s="172"/>
      <c r="V466" s="172"/>
      <c r="W466" s="172"/>
      <c r="X466" s="172"/>
      <c r="Y466" s="172"/>
      <c r="Z466" s="172"/>
      <c r="AA466" s="172"/>
      <c r="AB466" s="172"/>
    </row>
    <row r="467" spans="1:28" ht="13.2">
      <c r="A467" s="180"/>
      <c r="B467" s="172"/>
      <c r="C467" s="176"/>
      <c r="D467" s="176"/>
      <c r="E467" s="176"/>
      <c r="F467" s="176"/>
      <c r="G467" s="176"/>
      <c r="H467" s="176"/>
      <c r="I467" s="176"/>
      <c r="J467" s="176"/>
      <c r="K467" s="176"/>
      <c r="L467" s="176"/>
      <c r="M467" s="176"/>
      <c r="N467" s="176"/>
      <c r="O467" s="181"/>
      <c r="P467" s="172"/>
      <c r="Q467" s="172"/>
      <c r="R467" s="172"/>
      <c r="S467" s="172"/>
      <c r="T467" s="172"/>
      <c r="U467" s="172"/>
      <c r="V467" s="172"/>
      <c r="W467" s="172"/>
      <c r="X467" s="172"/>
      <c r="Y467" s="172"/>
      <c r="Z467" s="172"/>
      <c r="AA467" s="172"/>
      <c r="AB467" s="172"/>
    </row>
    <row r="468" spans="1:28" ht="13.2">
      <c r="A468" s="180"/>
      <c r="B468" s="172"/>
      <c r="C468" s="176"/>
      <c r="D468" s="176"/>
      <c r="E468" s="176"/>
      <c r="F468" s="176"/>
      <c r="G468" s="176"/>
      <c r="H468" s="176"/>
      <c r="I468" s="176"/>
      <c r="J468" s="176"/>
      <c r="K468" s="176"/>
      <c r="L468" s="176"/>
      <c r="M468" s="176"/>
      <c r="N468" s="176"/>
      <c r="O468" s="181"/>
      <c r="P468" s="172"/>
      <c r="Q468" s="172"/>
      <c r="R468" s="172"/>
      <c r="S468" s="172"/>
      <c r="T468" s="172"/>
      <c r="U468" s="172"/>
      <c r="V468" s="172"/>
      <c r="W468" s="172"/>
      <c r="X468" s="172"/>
      <c r="Y468" s="172"/>
      <c r="Z468" s="172"/>
      <c r="AA468" s="172"/>
      <c r="AB468" s="172"/>
    </row>
    <row r="469" spans="1:28" ht="13.2">
      <c r="A469" s="180"/>
      <c r="B469" s="172"/>
      <c r="C469" s="176"/>
      <c r="D469" s="176"/>
      <c r="E469" s="176"/>
      <c r="F469" s="176"/>
      <c r="G469" s="176"/>
      <c r="H469" s="176"/>
      <c r="I469" s="176"/>
      <c r="J469" s="176"/>
      <c r="K469" s="176"/>
      <c r="L469" s="176"/>
      <c r="M469" s="176"/>
      <c r="N469" s="176"/>
      <c r="O469" s="181"/>
      <c r="P469" s="172"/>
      <c r="Q469" s="172"/>
      <c r="R469" s="172"/>
      <c r="S469" s="172"/>
      <c r="T469" s="172"/>
      <c r="U469" s="172"/>
      <c r="V469" s="172"/>
      <c r="W469" s="172"/>
      <c r="X469" s="172"/>
      <c r="Y469" s="172"/>
      <c r="Z469" s="172"/>
      <c r="AA469" s="172"/>
      <c r="AB469" s="172"/>
    </row>
    <row r="470" spans="1:28" ht="13.2">
      <c r="A470" s="180"/>
      <c r="B470" s="172"/>
      <c r="C470" s="176"/>
      <c r="D470" s="176"/>
      <c r="E470" s="176"/>
      <c r="F470" s="176"/>
      <c r="G470" s="176"/>
      <c r="H470" s="176"/>
      <c r="I470" s="176"/>
      <c r="J470" s="176"/>
      <c r="K470" s="176"/>
      <c r="L470" s="176"/>
      <c r="M470" s="176"/>
      <c r="N470" s="176"/>
      <c r="O470" s="181"/>
      <c r="P470" s="172"/>
      <c r="Q470" s="172"/>
      <c r="R470" s="172"/>
      <c r="S470" s="172"/>
      <c r="T470" s="172"/>
      <c r="U470" s="172"/>
      <c r="V470" s="172"/>
      <c r="W470" s="172"/>
      <c r="X470" s="172"/>
      <c r="Y470" s="172"/>
      <c r="Z470" s="172"/>
      <c r="AA470" s="172"/>
      <c r="AB470" s="172"/>
    </row>
    <row r="471" spans="1:28" ht="13.2">
      <c r="A471" s="180"/>
      <c r="B471" s="172"/>
      <c r="C471" s="176"/>
      <c r="D471" s="176"/>
      <c r="E471" s="176"/>
      <c r="F471" s="176"/>
      <c r="G471" s="176"/>
      <c r="H471" s="176"/>
      <c r="I471" s="176"/>
      <c r="J471" s="176"/>
      <c r="K471" s="176"/>
      <c r="L471" s="176"/>
      <c r="M471" s="176"/>
      <c r="N471" s="176"/>
      <c r="O471" s="181"/>
      <c r="P471" s="172"/>
      <c r="Q471" s="172"/>
      <c r="R471" s="172"/>
      <c r="S471" s="172"/>
      <c r="T471" s="172"/>
      <c r="U471" s="172"/>
      <c r="V471" s="172"/>
      <c r="W471" s="172"/>
      <c r="X471" s="172"/>
      <c r="Y471" s="172"/>
      <c r="Z471" s="172"/>
      <c r="AA471" s="172"/>
      <c r="AB471" s="172"/>
    </row>
    <row r="472" spans="1:28" ht="13.2">
      <c r="A472" s="180"/>
      <c r="B472" s="172"/>
      <c r="C472" s="176"/>
      <c r="D472" s="176"/>
      <c r="E472" s="176"/>
      <c r="F472" s="176"/>
      <c r="G472" s="176"/>
      <c r="H472" s="176"/>
      <c r="I472" s="176"/>
      <c r="J472" s="176"/>
      <c r="K472" s="176"/>
      <c r="L472" s="176"/>
      <c r="M472" s="176"/>
      <c r="N472" s="176"/>
      <c r="O472" s="181"/>
      <c r="P472" s="172"/>
      <c r="Q472" s="172"/>
      <c r="R472" s="172"/>
      <c r="S472" s="172"/>
      <c r="T472" s="172"/>
      <c r="U472" s="172"/>
      <c r="V472" s="172"/>
      <c r="W472" s="172"/>
      <c r="X472" s="172"/>
      <c r="Y472" s="172"/>
      <c r="Z472" s="172"/>
      <c r="AA472" s="172"/>
      <c r="AB472" s="172"/>
    </row>
    <row r="473" spans="1:28" ht="13.2">
      <c r="A473" s="180"/>
      <c r="B473" s="172"/>
      <c r="C473" s="176"/>
      <c r="D473" s="176"/>
      <c r="E473" s="176"/>
      <c r="F473" s="176"/>
      <c r="G473" s="176"/>
      <c r="H473" s="176"/>
      <c r="I473" s="176"/>
      <c r="J473" s="176"/>
      <c r="K473" s="176"/>
      <c r="L473" s="176"/>
      <c r="M473" s="176"/>
      <c r="N473" s="176"/>
      <c r="O473" s="181"/>
      <c r="P473" s="172"/>
      <c r="Q473" s="172"/>
      <c r="R473" s="172"/>
      <c r="S473" s="172"/>
      <c r="T473" s="172"/>
      <c r="U473" s="172"/>
      <c r="V473" s="172"/>
      <c r="W473" s="172"/>
      <c r="X473" s="172"/>
      <c r="Y473" s="172"/>
      <c r="Z473" s="172"/>
      <c r="AA473" s="172"/>
      <c r="AB473" s="172"/>
    </row>
    <row r="474" spans="1:28" ht="13.2">
      <c r="A474" s="180"/>
      <c r="B474" s="172"/>
      <c r="C474" s="176"/>
      <c r="D474" s="176"/>
      <c r="E474" s="176"/>
      <c r="F474" s="176"/>
      <c r="G474" s="176"/>
      <c r="H474" s="176"/>
      <c r="I474" s="176"/>
      <c r="J474" s="176"/>
      <c r="K474" s="176"/>
      <c r="L474" s="176"/>
      <c r="M474" s="176"/>
      <c r="N474" s="176"/>
      <c r="O474" s="181"/>
      <c r="P474" s="172"/>
      <c r="Q474" s="172"/>
      <c r="R474" s="172"/>
      <c r="S474" s="172"/>
      <c r="T474" s="172"/>
      <c r="U474" s="172"/>
      <c r="V474" s="172"/>
      <c r="W474" s="172"/>
      <c r="X474" s="172"/>
      <c r="Y474" s="172"/>
      <c r="Z474" s="172"/>
      <c r="AA474" s="172"/>
      <c r="AB474" s="172"/>
    </row>
    <row r="475" spans="1:28" ht="13.2">
      <c r="A475" s="180"/>
      <c r="B475" s="172"/>
      <c r="C475" s="176"/>
      <c r="D475" s="176"/>
      <c r="E475" s="176"/>
      <c r="F475" s="176"/>
      <c r="G475" s="176"/>
      <c r="H475" s="176"/>
      <c r="I475" s="176"/>
      <c r="J475" s="176"/>
      <c r="K475" s="176"/>
      <c r="L475" s="176"/>
      <c r="M475" s="176"/>
      <c r="N475" s="176"/>
      <c r="O475" s="181"/>
      <c r="P475" s="172"/>
      <c r="Q475" s="172"/>
      <c r="R475" s="172"/>
      <c r="S475" s="172"/>
      <c r="T475" s="172"/>
      <c r="U475" s="172"/>
      <c r="V475" s="172"/>
      <c r="W475" s="172"/>
      <c r="X475" s="172"/>
      <c r="Y475" s="172"/>
      <c r="Z475" s="172"/>
      <c r="AA475" s="172"/>
      <c r="AB475" s="172"/>
    </row>
    <row r="476" spans="1:28" ht="13.2">
      <c r="A476" s="180"/>
      <c r="B476" s="172"/>
      <c r="C476" s="176"/>
      <c r="D476" s="176"/>
      <c r="E476" s="176"/>
      <c r="F476" s="176"/>
      <c r="G476" s="176"/>
      <c r="H476" s="176"/>
      <c r="I476" s="176"/>
      <c r="J476" s="176"/>
      <c r="K476" s="176"/>
      <c r="L476" s="176"/>
      <c r="M476" s="176"/>
      <c r="N476" s="176"/>
      <c r="O476" s="181"/>
      <c r="P476" s="172"/>
      <c r="Q476" s="172"/>
      <c r="R476" s="172"/>
      <c r="S476" s="172"/>
      <c r="T476" s="172"/>
      <c r="U476" s="172"/>
      <c r="V476" s="172"/>
      <c r="W476" s="172"/>
      <c r="X476" s="172"/>
      <c r="Y476" s="172"/>
      <c r="Z476" s="172"/>
      <c r="AA476" s="172"/>
      <c r="AB476" s="172"/>
    </row>
    <row r="477" spans="1:28" ht="13.2">
      <c r="A477" s="180"/>
      <c r="B477" s="172"/>
      <c r="C477" s="176"/>
      <c r="D477" s="176"/>
      <c r="E477" s="176"/>
      <c r="F477" s="176"/>
      <c r="G477" s="176"/>
      <c r="H477" s="176"/>
      <c r="I477" s="176"/>
      <c r="J477" s="176"/>
      <c r="K477" s="176"/>
      <c r="L477" s="176"/>
      <c r="M477" s="176"/>
      <c r="N477" s="176"/>
      <c r="O477" s="181"/>
      <c r="P477" s="172"/>
      <c r="Q477" s="172"/>
      <c r="R477" s="172"/>
      <c r="S477" s="172"/>
      <c r="T477" s="172"/>
      <c r="U477" s="172"/>
      <c r="V477" s="172"/>
      <c r="W477" s="172"/>
      <c r="X477" s="172"/>
      <c r="Y477" s="172"/>
      <c r="Z477" s="172"/>
      <c r="AA477" s="172"/>
      <c r="AB477" s="172"/>
    </row>
    <row r="478" spans="1:28" ht="13.2">
      <c r="A478" s="180"/>
      <c r="B478" s="172"/>
      <c r="C478" s="176"/>
      <c r="D478" s="176"/>
      <c r="E478" s="176"/>
      <c r="F478" s="176"/>
      <c r="G478" s="176"/>
      <c r="H478" s="176"/>
      <c r="I478" s="176"/>
      <c r="J478" s="176"/>
      <c r="K478" s="176"/>
      <c r="L478" s="176"/>
      <c r="M478" s="176"/>
      <c r="N478" s="176"/>
      <c r="O478" s="181"/>
      <c r="P478" s="172"/>
      <c r="Q478" s="172"/>
      <c r="R478" s="172"/>
      <c r="S478" s="172"/>
      <c r="T478" s="172"/>
      <c r="U478" s="172"/>
      <c r="V478" s="172"/>
      <c r="W478" s="172"/>
      <c r="X478" s="172"/>
      <c r="Y478" s="172"/>
      <c r="Z478" s="172"/>
      <c r="AA478" s="172"/>
      <c r="AB478" s="172"/>
    </row>
    <row r="479" spans="1:28" ht="13.2">
      <c r="A479" s="180"/>
      <c r="B479" s="172"/>
      <c r="C479" s="176"/>
      <c r="D479" s="176"/>
      <c r="E479" s="176"/>
      <c r="F479" s="176"/>
      <c r="G479" s="176"/>
      <c r="H479" s="176"/>
      <c r="I479" s="176"/>
      <c r="J479" s="176"/>
      <c r="K479" s="176"/>
      <c r="L479" s="176"/>
      <c r="M479" s="176"/>
      <c r="N479" s="176"/>
      <c r="O479" s="181"/>
      <c r="P479" s="172"/>
      <c r="Q479" s="172"/>
      <c r="R479" s="172"/>
      <c r="S479" s="172"/>
      <c r="T479" s="172"/>
      <c r="U479" s="172"/>
      <c r="V479" s="172"/>
      <c r="W479" s="172"/>
      <c r="X479" s="172"/>
      <c r="Y479" s="172"/>
      <c r="Z479" s="172"/>
      <c r="AA479" s="172"/>
      <c r="AB479" s="172"/>
    </row>
    <row r="480" spans="1:28" ht="13.2">
      <c r="A480" s="180"/>
      <c r="B480" s="172"/>
      <c r="C480" s="176"/>
      <c r="D480" s="176"/>
      <c r="E480" s="176"/>
      <c r="F480" s="176"/>
      <c r="G480" s="176"/>
      <c r="H480" s="176"/>
      <c r="I480" s="176"/>
      <c r="J480" s="176"/>
      <c r="K480" s="176"/>
      <c r="L480" s="176"/>
      <c r="M480" s="176"/>
      <c r="N480" s="176"/>
      <c r="O480" s="181"/>
      <c r="P480" s="172"/>
      <c r="Q480" s="172"/>
      <c r="R480" s="172"/>
      <c r="S480" s="172"/>
      <c r="T480" s="172"/>
      <c r="U480" s="172"/>
      <c r="V480" s="172"/>
      <c r="W480" s="172"/>
      <c r="X480" s="172"/>
      <c r="Y480" s="172"/>
      <c r="Z480" s="172"/>
      <c r="AA480" s="172"/>
      <c r="AB480" s="172"/>
    </row>
    <row r="481" spans="1:28" ht="13.2">
      <c r="A481" s="180"/>
      <c r="B481" s="172"/>
      <c r="C481" s="176"/>
      <c r="D481" s="176"/>
      <c r="E481" s="176"/>
      <c r="F481" s="176"/>
      <c r="G481" s="176"/>
      <c r="H481" s="176"/>
      <c r="I481" s="176"/>
      <c r="J481" s="176"/>
      <c r="K481" s="176"/>
      <c r="L481" s="176"/>
      <c r="M481" s="176"/>
      <c r="N481" s="176"/>
      <c r="O481" s="181"/>
      <c r="P481" s="172"/>
      <c r="Q481" s="172"/>
      <c r="R481" s="172"/>
      <c r="S481" s="172"/>
      <c r="T481" s="172"/>
      <c r="U481" s="172"/>
      <c r="V481" s="172"/>
      <c r="W481" s="172"/>
      <c r="X481" s="172"/>
      <c r="Y481" s="172"/>
      <c r="Z481" s="172"/>
      <c r="AA481" s="172"/>
      <c r="AB481" s="172"/>
    </row>
    <row r="482" spans="1:28" ht="13.2">
      <c r="A482" s="180"/>
      <c r="B482" s="172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81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2"/>
      <c r="AB482" s="172"/>
    </row>
    <row r="483" spans="1:28" ht="13.2">
      <c r="A483" s="180"/>
      <c r="B483" s="172"/>
      <c r="C483" s="176"/>
      <c r="D483" s="176"/>
      <c r="E483" s="176"/>
      <c r="F483" s="176"/>
      <c r="G483" s="176"/>
      <c r="H483" s="176"/>
      <c r="I483" s="176"/>
      <c r="J483" s="176"/>
      <c r="K483" s="176"/>
      <c r="L483" s="176"/>
      <c r="M483" s="176"/>
      <c r="N483" s="176"/>
      <c r="O483" s="181"/>
      <c r="P483" s="172"/>
      <c r="Q483" s="172"/>
      <c r="R483" s="172"/>
      <c r="S483" s="172"/>
      <c r="T483" s="172"/>
      <c r="U483" s="172"/>
      <c r="V483" s="172"/>
      <c r="W483" s="172"/>
      <c r="X483" s="172"/>
      <c r="Y483" s="172"/>
      <c r="Z483" s="172"/>
      <c r="AA483" s="172"/>
      <c r="AB483" s="172"/>
    </row>
    <row r="484" spans="1:28" ht="13.2">
      <c r="A484" s="180"/>
      <c r="B484" s="172"/>
      <c r="C484" s="176"/>
      <c r="D484" s="176"/>
      <c r="E484" s="176"/>
      <c r="F484" s="176"/>
      <c r="G484" s="176"/>
      <c r="H484" s="176"/>
      <c r="I484" s="176"/>
      <c r="J484" s="176"/>
      <c r="K484" s="176"/>
      <c r="L484" s="176"/>
      <c r="M484" s="176"/>
      <c r="N484" s="176"/>
      <c r="O484" s="181"/>
      <c r="P484" s="172"/>
      <c r="Q484" s="172"/>
      <c r="R484" s="172"/>
      <c r="S484" s="172"/>
      <c r="T484" s="172"/>
      <c r="U484" s="172"/>
      <c r="V484" s="172"/>
      <c r="W484" s="172"/>
      <c r="X484" s="172"/>
      <c r="Y484" s="172"/>
      <c r="Z484" s="172"/>
      <c r="AA484" s="172"/>
      <c r="AB484" s="172"/>
    </row>
    <row r="485" spans="1:28" ht="13.2">
      <c r="A485" s="180"/>
      <c r="B485" s="172"/>
      <c r="C485" s="176"/>
      <c r="D485" s="176"/>
      <c r="E485" s="176"/>
      <c r="F485" s="176"/>
      <c r="G485" s="176"/>
      <c r="H485" s="176"/>
      <c r="I485" s="176"/>
      <c r="J485" s="176"/>
      <c r="K485" s="176"/>
      <c r="L485" s="176"/>
      <c r="M485" s="176"/>
      <c r="N485" s="176"/>
      <c r="O485" s="181"/>
      <c r="P485" s="172"/>
      <c r="Q485" s="172"/>
      <c r="R485" s="172"/>
      <c r="S485" s="172"/>
      <c r="T485" s="172"/>
      <c r="U485" s="172"/>
      <c r="V485" s="172"/>
      <c r="W485" s="172"/>
      <c r="X485" s="172"/>
      <c r="Y485" s="172"/>
      <c r="Z485" s="172"/>
      <c r="AA485" s="172"/>
      <c r="AB485" s="172"/>
    </row>
    <row r="486" spans="1:28" ht="13.2">
      <c r="A486" s="180"/>
      <c r="B486" s="172"/>
      <c r="C486" s="176"/>
      <c r="D486" s="176"/>
      <c r="E486" s="176"/>
      <c r="F486" s="176"/>
      <c r="G486" s="176"/>
      <c r="H486" s="176"/>
      <c r="I486" s="176"/>
      <c r="J486" s="176"/>
      <c r="K486" s="176"/>
      <c r="L486" s="176"/>
      <c r="M486" s="176"/>
      <c r="N486" s="176"/>
      <c r="O486" s="181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</row>
    <row r="487" spans="1:28" ht="13.2">
      <c r="A487" s="180"/>
      <c r="B487" s="172"/>
      <c r="C487" s="176"/>
      <c r="D487" s="176"/>
      <c r="E487" s="176"/>
      <c r="F487" s="176"/>
      <c r="G487" s="176"/>
      <c r="H487" s="176"/>
      <c r="I487" s="176"/>
      <c r="J487" s="176"/>
      <c r="K487" s="176"/>
      <c r="L487" s="176"/>
      <c r="M487" s="176"/>
      <c r="N487" s="176"/>
      <c r="O487" s="181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</row>
    <row r="488" spans="1:28" ht="13.2">
      <c r="A488" s="180"/>
      <c r="B488" s="172"/>
      <c r="C488" s="176"/>
      <c r="D488" s="176"/>
      <c r="E488" s="176"/>
      <c r="F488" s="176"/>
      <c r="G488" s="176"/>
      <c r="H488" s="176"/>
      <c r="I488" s="176"/>
      <c r="J488" s="176"/>
      <c r="K488" s="176"/>
      <c r="L488" s="176"/>
      <c r="M488" s="176"/>
      <c r="N488" s="176"/>
      <c r="O488" s="181"/>
      <c r="P488" s="172"/>
      <c r="Q488" s="172"/>
      <c r="R488" s="172"/>
      <c r="S488" s="172"/>
      <c r="T488" s="172"/>
      <c r="U488" s="172"/>
      <c r="V488" s="172"/>
      <c r="W488" s="172"/>
      <c r="X488" s="172"/>
      <c r="Y488" s="172"/>
      <c r="Z488" s="172"/>
      <c r="AA488" s="172"/>
      <c r="AB488" s="172"/>
    </row>
    <row r="489" spans="1:28" ht="13.2">
      <c r="A489" s="180"/>
      <c r="B489" s="172"/>
      <c r="C489" s="176"/>
      <c r="D489" s="176"/>
      <c r="E489" s="176"/>
      <c r="F489" s="176"/>
      <c r="G489" s="176"/>
      <c r="H489" s="176"/>
      <c r="I489" s="176"/>
      <c r="J489" s="176"/>
      <c r="K489" s="176"/>
      <c r="L489" s="176"/>
      <c r="M489" s="176"/>
      <c r="N489" s="176"/>
      <c r="O489" s="181"/>
      <c r="P489" s="172"/>
      <c r="Q489" s="172"/>
      <c r="R489" s="172"/>
      <c r="S489" s="172"/>
      <c r="T489" s="172"/>
      <c r="U489" s="172"/>
      <c r="V489" s="172"/>
      <c r="W489" s="172"/>
      <c r="X489" s="172"/>
      <c r="Y489" s="172"/>
      <c r="Z489" s="172"/>
      <c r="AA489" s="172"/>
      <c r="AB489" s="172"/>
    </row>
    <row r="490" spans="1:28" ht="13.2">
      <c r="A490" s="180"/>
      <c r="B490" s="172"/>
      <c r="C490" s="176"/>
      <c r="D490" s="176"/>
      <c r="E490" s="176"/>
      <c r="F490" s="176"/>
      <c r="G490" s="176"/>
      <c r="H490" s="176"/>
      <c r="I490" s="176"/>
      <c r="J490" s="176"/>
      <c r="K490" s="176"/>
      <c r="L490" s="176"/>
      <c r="M490" s="176"/>
      <c r="N490" s="176"/>
      <c r="O490" s="181"/>
      <c r="P490" s="172"/>
      <c r="Q490" s="172"/>
      <c r="R490" s="172"/>
      <c r="S490" s="172"/>
      <c r="T490" s="172"/>
      <c r="U490" s="172"/>
      <c r="V490" s="172"/>
      <c r="W490" s="172"/>
      <c r="X490" s="172"/>
      <c r="Y490" s="172"/>
      <c r="Z490" s="172"/>
      <c r="AA490" s="172"/>
      <c r="AB490" s="172"/>
    </row>
    <row r="491" spans="1:28" ht="13.2">
      <c r="A491" s="180"/>
      <c r="B491" s="172"/>
      <c r="C491" s="176"/>
      <c r="D491" s="176"/>
      <c r="E491" s="176"/>
      <c r="F491" s="176"/>
      <c r="G491" s="176"/>
      <c r="H491" s="176"/>
      <c r="I491" s="176"/>
      <c r="J491" s="176"/>
      <c r="K491" s="176"/>
      <c r="L491" s="176"/>
      <c r="M491" s="176"/>
      <c r="N491" s="176"/>
      <c r="O491" s="181"/>
      <c r="P491" s="172"/>
      <c r="Q491" s="172"/>
      <c r="R491" s="172"/>
      <c r="S491" s="172"/>
      <c r="T491" s="172"/>
      <c r="U491" s="172"/>
      <c r="V491" s="172"/>
      <c r="W491" s="172"/>
      <c r="X491" s="172"/>
      <c r="Y491" s="172"/>
      <c r="Z491" s="172"/>
      <c r="AA491" s="172"/>
      <c r="AB491" s="172"/>
    </row>
    <row r="492" spans="1:28" ht="13.2">
      <c r="A492" s="180"/>
      <c r="B492" s="172"/>
      <c r="C492" s="176"/>
      <c r="D492" s="176"/>
      <c r="E492" s="176"/>
      <c r="F492" s="176"/>
      <c r="G492" s="176"/>
      <c r="H492" s="176"/>
      <c r="I492" s="176"/>
      <c r="J492" s="176"/>
      <c r="K492" s="176"/>
      <c r="L492" s="176"/>
      <c r="M492" s="176"/>
      <c r="N492" s="176"/>
      <c r="O492" s="181"/>
      <c r="P492" s="172"/>
      <c r="Q492" s="172"/>
      <c r="R492" s="172"/>
      <c r="S492" s="172"/>
      <c r="T492" s="172"/>
      <c r="U492" s="172"/>
      <c r="V492" s="172"/>
      <c r="W492" s="172"/>
      <c r="X492" s="172"/>
      <c r="Y492" s="172"/>
      <c r="Z492" s="172"/>
      <c r="AA492" s="172"/>
      <c r="AB492" s="172"/>
    </row>
    <row r="493" spans="1:28" ht="13.2">
      <c r="A493" s="180"/>
      <c r="B493" s="172"/>
      <c r="C493" s="176"/>
      <c r="D493" s="176"/>
      <c r="E493" s="176"/>
      <c r="F493" s="176"/>
      <c r="G493" s="176"/>
      <c r="H493" s="176"/>
      <c r="I493" s="176"/>
      <c r="J493" s="176"/>
      <c r="K493" s="176"/>
      <c r="L493" s="176"/>
      <c r="M493" s="176"/>
      <c r="N493" s="176"/>
      <c r="O493" s="181"/>
      <c r="P493" s="172"/>
      <c r="Q493" s="172"/>
      <c r="R493" s="172"/>
      <c r="S493" s="172"/>
      <c r="T493" s="172"/>
      <c r="U493" s="172"/>
      <c r="V493" s="172"/>
      <c r="W493" s="172"/>
      <c r="X493" s="172"/>
      <c r="Y493" s="172"/>
      <c r="Z493" s="172"/>
      <c r="AA493" s="172"/>
      <c r="AB493" s="172"/>
    </row>
    <row r="494" spans="1:28" ht="13.2">
      <c r="A494" s="180"/>
      <c r="B494" s="172"/>
      <c r="C494" s="176"/>
      <c r="D494" s="176"/>
      <c r="E494" s="176"/>
      <c r="F494" s="176"/>
      <c r="G494" s="176"/>
      <c r="H494" s="176"/>
      <c r="I494" s="176"/>
      <c r="J494" s="176"/>
      <c r="K494" s="176"/>
      <c r="L494" s="176"/>
      <c r="M494" s="176"/>
      <c r="N494" s="176"/>
      <c r="O494" s="181"/>
      <c r="P494" s="172"/>
      <c r="Q494" s="172"/>
      <c r="R494" s="172"/>
      <c r="S494" s="172"/>
      <c r="T494" s="172"/>
      <c r="U494" s="172"/>
      <c r="V494" s="172"/>
      <c r="W494" s="172"/>
      <c r="X494" s="172"/>
      <c r="Y494" s="172"/>
      <c r="Z494" s="172"/>
      <c r="AA494" s="172"/>
      <c r="AB494" s="172"/>
    </row>
    <row r="495" spans="1:28" ht="13.2">
      <c r="A495" s="180"/>
      <c r="B495" s="172"/>
      <c r="C495" s="176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81"/>
      <c r="P495" s="172"/>
      <c r="Q495" s="172"/>
      <c r="R495" s="172"/>
      <c r="S495" s="172"/>
      <c r="T495" s="172"/>
      <c r="U495" s="172"/>
      <c r="V495" s="172"/>
      <c r="W495" s="172"/>
      <c r="X495" s="172"/>
      <c r="Y495" s="172"/>
      <c r="Z495" s="172"/>
      <c r="AA495" s="172"/>
      <c r="AB495" s="172"/>
    </row>
    <row r="496" spans="1:28" ht="13.2">
      <c r="A496" s="180"/>
      <c r="B496" s="172"/>
      <c r="C496" s="176"/>
      <c r="D496" s="176"/>
      <c r="E496" s="176"/>
      <c r="F496" s="176"/>
      <c r="G496" s="176"/>
      <c r="H496" s="176"/>
      <c r="I496" s="176"/>
      <c r="J496" s="176"/>
      <c r="K496" s="176"/>
      <c r="L496" s="176"/>
      <c r="M496" s="176"/>
      <c r="N496" s="176"/>
      <c r="O496" s="181"/>
      <c r="P496" s="172"/>
      <c r="Q496" s="172"/>
      <c r="R496" s="172"/>
      <c r="S496" s="172"/>
      <c r="T496" s="172"/>
      <c r="U496" s="172"/>
      <c r="V496" s="172"/>
      <c r="W496" s="172"/>
      <c r="X496" s="172"/>
      <c r="Y496" s="172"/>
      <c r="Z496" s="172"/>
      <c r="AA496" s="172"/>
      <c r="AB496" s="172"/>
    </row>
    <row r="497" spans="1:28" ht="13.2">
      <c r="A497" s="180"/>
      <c r="B497" s="172"/>
      <c r="C497" s="176"/>
      <c r="D497" s="176"/>
      <c r="E497" s="176"/>
      <c r="F497" s="176"/>
      <c r="G497" s="176"/>
      <c r="H497" s="176"/>
      <c r="I497" s="176"/>
      <c r="J497" s="176"/>
      <c r="K497" s="176"/>
      <c r="L497" s="176"/>
      <c r="M497" s="176"/>
      <c r="N497" s="176"/>
      <c r="O497" s="181"/>
      <c r="P497" s="172"/>
      <c r="Q497" s="172"/>
      <c r="R497" s="172"/>
      <c r="S497" s="172"/>
      <c r="T497" s="172"/>
      <c r="U497" s="172"/>
      <c r="V497" s="172"/>
      <c r="W497" s="172"/>
      <c r="X497" s="172"/>
      <c r="Y497" s="172"/>
      <c r="Z497" s="172"/>
      <c r="AA497" s="172"/>
      <c r="AB497" s="172"/>
    </row>
    <row r="498" spans="1:28" ht="13.2">
      <c r="A498" s="180"/>
      <c r="B498" s="172"/>
      <c r="C498" s="176"/>
      <c r="D498" s="176"/>
      <c r="E498" s="176"/>
      <c r="F498" s="176"/>
      <c r="G498" s="176"/>
      <c r="H498" s="176"/>
      <c r="I498" s="176"/>
      <c r="J498" s="176"/>
      <c r="K498" s="176"/>
      <c r="L498" s="176"/>
      <c r="M498" s="176"/>
      <c r="N498" s="176"/>
      <c r="O498" s="181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  <c r="Z498" s="172"/>
      <c r="AA498" s="172"/>
      <c r="AB498" s="172"/>
    </row>
    <row r="499" spans="1:28" ht="13.2">
      <c r="A499" s="180"/>
      <c r="B499" s="172"/>
      <c r="C499" s="176"/>
      <c r="D499" s="176"/>
      <c r="E499" s="176"/>
      <c r="F499" s="176"/>
      <c r="G499" s="176"/>
      <c r="H499" s="176"/>
      <c r="I499" s="176"/>
      <c r="J499" s="176"/>
      <c r="K499" s="176"/>
      <c r="L499" s="176"/>
      <c r="M499" s="176"/>
      <c r="N499" s="176"/>
      <c r="O499" s="181"/>
      <c r="P499" s="172"/>
      <c r="Q499" s="172"/>
      <c r="R499" s="172"/>
      <c r="S499" s="172"/>
      <c r="T499" s="172"/>
      <c r="U499" s="172"/>
      <c r="V499" s="172"/>
      <c r="W499" s="172"/>
      <c r="X499" s="172"/>
      <c r="Y499" s="172"/>
      <c r="Z499" s="172"/>
      <c r="AA499" s="172"/>
      <c r="AB499" s="172"/>
    </row>
    <row r="500" spans="1:28" ht="13.2">
      <c r="A500" s="180"/>
      <c r="B500" s="172"/>
      <c r="C500" s="176"/>
      <c r="D500" s="176"/>
      <c r="E500" s="176"/>
      <c r="F500" s="176"/>
      <c r="G500" s="176"/>
      <c r="H500" s="176"/>
      <c r="I500" s="176"/>
      <c r="J500" s="176"/>
      <c r="K500" s="176"/>
      <c r="L500" s="176"/>
      <c r="M500" s="176"/>
      <c r="N500" s="176"/>
      <c r="O500" s="181"/>
      <c r="P500" s="172"/>
      <c r="Q500" s="172"/>
      <c r="R500" s="172"/>
      <c r="S500" s="172"/>
      <c r="T500" s="172"/>
      <c r="U500" s="172"/>
      <c r="V500" s="172"/>
      <c r="W500" s="172"/>
      <c r="X500" s="172"/>
      <c r="Y500" s="172"/>
      <c r="Z500" s="172"/>
      <c r="AA500" s="172"/>
      <c r="AB500" s="172"/>
    </row>
    <row r="501" spans="1:28" ht="13.2">
      <c r="A501" s="180"/>
      <c r="B501" s="172"/>
      <c r="C501" s="176"/>
      <c r="D501" s="176"/>
      <c r="E501" s="176"/>
      <c r="F501" s="176"/>
      <c r="G501" s="176"/>
      <c r="H501" s="176"/>
      <c r="I501" s="176"/>
      <c r="J501" s="176"/>
      <c r="K501" s="176"/>
      <c r="L501" s="176"/>
      <c r="M501" s="176"/>
      <c r="N501" s="176"/>
      <c r="O501" s="181"/>
      <c r="P501" s="172"/>
      <c r="Q501" s="172"/>
      <c r="R501" s="172"/>
      <c r="S501" s="172"/>
      <c r="T501" s="172"/>
      <c r="U501" s="172"/>
      <c r="V501" s="172"/>
      <c r="W501" s="172"/>
      <c r="X501" s="172"/>
      <c r="Y501" s="172"/>
      <c r="Z501" s="172"/>
      <c r="AA501" s="172"/>
      <c r="AB501" s="172"/>
    </row>
    <row r="502" spans="1:28" ht="13.2">
      <c r="A502" s="180"/>
      <c r="B502" s="172"/>
      <c r="C502" s="176"/>
      <c r="D502" s="176"/>
      <c r="E502" s="176"/>
      <c r="F502" s="176"/>
      <c r="G502" s="176"/>
      <c r="H502" s="176"/>
      <c r="I502" s="176"/>
      <c r="J502" s="176"/>
      <c r="K502" s="176"/>
      <c r="L502" s="176"/>
      <c r="M502" s="176"/>
      <c r="N502" s="176"/>
      <c r="O502" s="181"/>
      <c r="P502" s="172"/>
      <c r="Q502" s="172"/>
      <c r="R502" s="172"/>
      <c r="S502" s="172"/>
      <c r="T502" s="172"/>
      <c r="U502" s="172"/>
      <c r="V502" s="172"/>
      <c r="W502" s="172"/>
      <c r="X502" s="172"/>
      <c r="Y502" s="172"/>
      <c r="Z502" s="172"/>
      <c r="AA502" s="172"/>
      <c r="AB502" s="172"/>
    </row>
    <row r="503" spans="1:28" ht="13.2">
      <c r="A503" s="180"/>
      <c r="B503" s="172"/>
      <c r="C503" s="176"/>
      <c r="D503" s="176"/>
      <c r="E503" s="176"/>
      <c r="F503" s="176"/>
      <c r="G503" s="176"/>
      <c r="H503" s="176"/>
      <c r="I503" s="176"/>
      <c r="J503" s="176"/>
      <c r="K503" s="176"/>
      <c r="L503" s="176"/>
      <c r="M503" s="176"/>
      <c r="N503" s="176"/>
      <c r="O503" s="181"/>
      <c r="P503" s="172"/>
      <c r="Q503" s="172"/>
      <c r="R503" s="172"/>
      <c r="S503" s="172"/>
      <c r="T503" s="172"/>
      <c r="U503" s="172"/>
      <c r="V503" s="172"/>
      <c r="W503" s="172"/>
      <c r="X503" s="172"/>
      <c r="Y503" s="172"/>
      <c r="Z503" s="172"/>
      <c r="AA503" s="172"/>
      <c r="AB503" s="172"/>
    </row>
    <row r="504" spans="1:28" ht="13.2">
      <c r="A504" s="180"/>
      <c r="B504" s="172"/>
      <c r="C504" s="176"/>
      <c r="D504" s="176"/>
      <c r="E504" s="176"/>
      <c r="F504" s="176"/>
      <c r="G504" s="176"/>
      <c r="H504" s="176"/>
      <c r="I504" s="176"/>
      <c r="J504" s="176"/>
      <c r="K504" s="176"/>
      <c r="L504" s="176"/>
      <c r="M504" s="176"/>
      <c r="N504" s="176"/>
      <c r="O504" s="181"/>
      <c r="P504" s="172"/>
      <c r="Q504" s="172"/>
      <c r="R504" s="172"/>
      <c r="S504" s="172"/>
      <c r="T504" s="172"/>
      <c r="U504" s="172"/>
      <c r="V504" s="172"/>
      <c r="W504" s="172"/>
      <c r="X504" s="172"/>
      <c r="Y504" s="172"/>
      <c r="Z504" s="172"/>
      <c r="AA504" s="172"/>
      <c r="AB504" s="172"/>
    </row>
    <row r="505" spans="1:28" ht="13.2">
      <c r="A505" s="180"/>
      <c r="B505" s="172"/>
      <c r="C505" s="176"/>
      <c r="D505" s="176"/>
      <c r="E505" s="176"/>
      <c r="F505" s="176"/>
      <c r="G505" s="176"/>
      <c r="H505" s="176"/>
      <c r="I505" s="176"/>
      <c r="J505" s="176"/>
      <c r="K505" s="176"/>
      <c r="L505" s="176"/>
      <c r="M505" s="176"/>
      <c r="N505" s="176"/>
      <c r="O505" s="181"/>
      <c r="P505" s="172"/>
      <c r="Q505" s="172"/>
      <c r="R505" s="172"/>
      <c r="S505" s="172"/>
      <c r="T505" s="172"/>
      <c r="U505" s="172"/>
      <c r="V505" s="172"/>
      <c r="W505" s="172"/>
      <c r="X505" s="172"/>
      <c r="Y505" s="172"/>
      <c r="Z505" s="172"/>
      <c r="AA505" s="172"/>
      <c r="AB505" s="172"/>
    </row>
    <row r="506" spans="1:28" ht="13.2">
      <c r="A506" s="180"/>
      <c r="B506" s="172"/>
      <c r="C506" s="176"/>
      <c r="D506" s="176"/>
      <c r="E506" s="176"/>
      <c r="F506" s="176"/>
      <c r="G506" s="176"/>
      <c r="H506" s="176"/>
      <c r="I506" s="176"/>
      <c r="J506" s="176"/>
      <c r="K506" s="176"/>
      <c r="L506" s="176"/>
      <c r="M506" s="176"/>
      <c r="N506" s="176"/>
      <c r="O506" s="181"/>
      <c r="P506" s="172"/>
      <c r="Q506" s="172"/>
      <c r="R506" s="172"/>
      <c r="S506" s="172"/>
      <c r="T506" s="172"/>
      <c r="U506" s="172"/>
      <c r="V506" s="172"/>
      <c r="W506" s="172"/>
      <c r="X506" s="172"/>
      <c r="Y506" s="172"/>
      <c r="Z506" s="172"/>
      <c r="AA506" s="172"/>
      <c r="AB506" s="172"/>
    </row>
    <row r="507" spans="1:28" ht="13.2">
      <c r="A507" s="180"/>
      <c r="B507" s="172"/>
      <c r="C507" s="176"/>
      <c r="D507" s="176"/>
      <c r="E507" s="176"/>
      <c r="F507" s="176"/>
      <c r="G507" s="176"/>
      <c r="H507" s="176"/>
      <c r="I507" s="176"/>
      <c r="J507" s="176"/>
      <c r="K507" s="176"/>
      <c r="L507" s="176"/>
      <c r="M507" s="176"/>
      <c r="N507" s="176"/>
      <c r="O507" s="181"/>
      <c r="P507" s="172"/>
      <c r="Q507" s="172"/>
      <c r="R507" s="172"/>
      <c r="S507" s="172"/>
      <c r="T507" s="172"/>
      <c r="U507" s="172"/>
      <c r="V507" s="172"/>
      <c r="W507" s="172"/>
      <c r="X507" s="172"/>
      <c r="Y507" s="172"/>
      <c r="Z507" s="172"/>
      <c r="AA507" s="172"/>
      <c r="AB507" s="172"/>
    </row>
    <row r="508" spans="1:28" ht="13.2">
      <c r="A508" s="180"/>
      <c r="B508" s="172"/>
      <c r="C508" s="176"/>
      <c r="D508" s="176"/>
      <c r="E508" s="176"/>
      <c r="F508" s="176"/>
      <c r="G508" s="176"/>
      <c r="H508" s="176"/>
      <c r="I508" s="176"/>
      <c r="J508" s="176"/>
      <c r="K508" s="176"/>
      <c r="L508" s="176"/>
      <c r="M508" s="176"/>
      <c r="N508" s="176"/>
      <c r="O508" s="181"/>
      <c r="P508" s="172"/>
      <c r="Q508" s="172"/>
      <c r="R508" s="172"/>
      <c r="S508" s="172"/>
      <c r="T508" s="172"/>
      <c r="U508" s="172"/>
      <c r="V508" s="172"/>
      <c r="W508" s="172"/>
      <c r="X508" s="172"/>
      <c r="Y508" s="172"/>
      <c r="Z508" s="172"/>
      <c r="AA508" s="172"/>
      <c r="AB508" s="172"/>
    </row>
    <row r="509" spans="1:28" ht="13.2">
      <c r="A509" s="180"/>
      <c r="B509" s="172"/>
      <c r="C509" s="176"/>
      <c r="D509" s="176"/>
      <c r="E509" s="176"/>
      <c r="F509" s="176"/>
      <c r="G509" s="176"/>
      <c r="H509" s="176"/>
      <c r="I509" s="176"/>
      <c r="J509" s="176"/>
      <c r="K509" s="176"/>
      <c r="L509" s="176"/>
      <c r="M509" s="176"/>
      <c r="N509" s="176"/>
      <c r="O509" s="181"/>
      <c r="P509" s="172"/>
      <c r="Q509" s="172"/>
      <c r="R509" s="172"/>
      <c r="S509" s="172"/>
      <c r="T509" s="172"/>
      <c r="U509" s="172"/>
      <c r="V509" s="172"/>
      <c r="W509" s="172"/>
      <c r="X509" s="172"/>
      <c r="Y509" s="172"/>
      <c r="Z509" s="172"/>
      <c r="AA509" s="172"/>
      <c r="AB509" s="172"/>
    </row>
    <row r="510" spans="1:28" ht="13.2">
      <c r="A510" s="180"/>
      <c r="B510" s="172"/>
      <c r="C510" s="176"/>
      <c r="D510" s="176"/>
      <c r="E510" s="176"/>
      <c r="F510" s="176"/>
      <c r="G510" s="176"/>
      <c r="H510" s="176"/>
      <c r="I510" s="176"/>
      <c r="J510" s="176"/>
      <c r="K510" s="176"/>
      <c r="L510" s="176"/>
      <c r="M510" s="176"/>
      <c r="N510" s="176"/>
      <c r="O510" s="181"/>
      <c r="P510" s="172"/>
      <c r="Q510" s="172"/>
      <c r="R510" s="172"/>
      <c r="S510" s="172"/>
      <c r="T510" s="172"/>
      <c r="U510" s="172"/>
      <c r="V510" s="172"/>
      <c r="W510" s="172"/>
      <c r="X510" s="172"/>
      <c r="Y510" s="172"/>
      <c r="Z510" s="172"/>
      <c r="AA510" s="172"/>
      <c r="AB510" s="172"/>
    </row>
    <row r="511" spans="1:28" ht="13.2">
      <c r="A511" s="180"/>
      <c r="B511" s="172"/>
      <c r="C511" s="176"/>
      <c r="D511" s="176"/>
      <c r="E511" s="176"/>
      <c r="F511" s="176"/>
      <c r="G511" s="176"/>
      <c r="H511" s="176"/>
      <c r="I511" s="176"/>
      <c r="J511" s="176"/>
      <c r="K511" s="176"/>
      <c r="L511" s="176"/>
      <c r="M511" s="176"/>
      <c r="N511" s="176"/>
      <c r="O511" s="181"/>
      <c r="P511" s="172"/>
      <c r="Q511" s="172"/>
      <c r="R511" s="172"/>
      <c r="S511" s="172"/>
      <c r="T511" s="172"/>
      <c r="U511" s="172"/>
      <c r="V511" s="172"/>
      <c r="W511" s="172"/>
      <c r="X511" s="172"/>
      <c r="Y511" s="172"/>
      <c r="Z511" s="172"/>
      <c r="AA511" s="172"/>
      <c r="AB511" s="172"/>
    </row>
    <row r="512" spans="1:28" ht="13.2">
      <c r="A512" s="180"/>
      <c r="B512" s="172"/>
      <c r="C512" s="176"/>
      <c r="D512" s="176"/>
      <c r="E512" s="176"/>
      <c r="F512" s="176"/>
      <c r="G512" s="176"/>
      <c r="H512" s="176"/>
      <c r="I512" s="176"/>
      <c r="J512" s="176"/>
      <c r="K512" s="176"/>
      <c r="L512" s="176"/>
      <c r="M512" s="176"/>
      <c r="N512" s="176"/>
      <c r="O512" s="181"/>
      <c r="P512" s="172"/>
      <c r="Q512" s="172"/>
      <c r="R512" s="172"/>
      <c r="S512" s="172"/>
      <c r="T512" s="172"/>
      <c r="U512" s="172"/>
      <c r="V512" s="172"/>
      <c r="W512" s="172"/>
      <c r="X512" s="172"/>
      <c r="Y512" s="172"/>
      <c r="Z512" s="172"/>
      <c r="AA512" s="172"/>
      <c r="AB512" s="172"/>
    </row>
    <row r="513" spans="1:28" ht="13.2">
      <c r="A513" s="180"/>
      <c r="B513" s="172"/>
      <c r="C513" s="176"/>
      <c r="D513" s="176"/>
      <c r="E513" s="176"/>
      <c r="F513" s="176"/>
      <c r="G513" s="176"/>
      <c r="H513" s="176"/>
      <c r="I513" s="176"/>
      <c r="J513" s="176"/>
      <c r="K513" s="176"/>
      <c r="L513" s="176"/>
      <c r="M513" s="176"/>
      <c r="N513" s="176"/>
      <c r="O513" s="181"/>
      <c r="P513" s="172"/>
      <c r="Q513" s="172"/>
      <c r="R513" s="172"/>
      <c r="S513" s="172"/>
      <c r="T513" s="172"/>
      <c r="U513" s="172"/>
      <c r="V513" s="172"/>
      <c r="W513" s="172"/>
      <c r="X513" s="172"/>
      <c r="Y513" s="172"/>
      <c r="Z513" s="172"/>
      <c r="AA513" s="172"/>
      <c r="AB513" s="172"/>
    </row>
    <row r="514" spans="1:28" ht="13.2">
      <c r="A514" s="180"/>
      <c r="B514" s="172"/>
      <c r="C514" s="176"/>
      <c r="D514" s="176"/>
      <c r="E514" s="176"/>
      <c r="F514" s="176"/>
      <c r="G514" s="176"/>
      <c r="H514" s="176"/>
      <c r="I514" s="176"/>
      <c r="J514" s="176"/>
      <c r="K514" s="176"/>
      <c r="L514" s="176"/>
      <c r="M514" s="176"/>
      <c r="N514" s="176"/>
      <c r="O514" s="181"/>
      <c r="P514" s="172"/>
      <c r="Q514" s="172"/>
      <c r="R514" s="172"/>
      <c r="S514" s="172"/>
      <c r="T514" s="172"/>
      <c r="U514" s="172"/>
      <c r="V514" s="172"/>
      <c r="W514" s="172"/>
      <c r="X514" s="172"/>
      <c r="Y514" s="172"/>
      <c r="Z514" s="172"/>
      <c r="AA514" s="172"/>
      <c r="AB514" s="172"/>
    </row>
    <row r="515" spans="1:28" ht="13.2">
      <c r="A515" s="180"/>
      <c r="B515" s="172"/>
      <c r="C515" s="176"/>
      <c r="D515" s="176"/>
      <c r="E515" s="176"/>
      <c r="F515" s="176"/>
      <c r="G515" s="176"/>
      <c r="H515" s="176"/>
      <c r="I515" s="176"/>
      <c r="J515" s="176"/>
      <c r="K515" s="176"/>
      <c r="L515" s="176"/>
      <c r="M515" s="176"/>
      <c r="N515" s="176"/>
      <c r="O515" s="181"/>
      <c r="P515" s="172"/>
      <c r="Q515" s="172"/>
      <c r="R515" s="172"/>
      <c r="S515" s="172"/>
      <c r="T515" s="172"/>
      <c r="U515" s="172"/>
      <c r="V515" s="172"/>
      <c r="W515" s="172"/>
      <c r="X515" s="172"/>
      <c r="Y515" s="172"/>
      <c r="Z515" s="172"/>
      <c r="AA515" s="172"/>
      <c r="AB515" s="172"/>
    </row>
    <row r="516" spans="1:28" ht="13.2">
      <c r="A516" s="180"/>
      <c r="B516" s="172"/>
      <c r="C516" s="176"/>
      <c r="D516" s="176"/>
      <c r="E516" s="176"/>
      <c r="F516" s="176"/>
      <c r="G516" s="176"/>
      <c r="H516" s="176"/>
      <c r="I516" s="176"/>
      <c r="J516" s="176"/>
      <c r="K516" s="176"/>
      <c r="L516" s="176"/>
      <c r="M516" s="176"/>
      <c r="N516" s="176"/>
      <c r="O516" s="181"/>
      <c r="P516" s="172"/>
      <c r="Q516" s="172"/>
      <c r="R516" s="172"/>
      <c r="S516" s="172"/>
      <c r="T516" s="172"/>
      <c r="U516" s="172"/>
      <c r="V516" s="172"/>
      <c r="W516" s="172"/>
      <c r="X516" s="172"/>
      <c r="Y516" s="172"/>
      <c r="Z516" s="172"/>
      <c r="AA516" s="172"/>
      <c r="AB516" s="172"/>
    </row>
    <row r="517" spans="1:28" ht="13.2">
      <c r="A517" s="180"/>
      <c r="B517" s="172"/>
      <c r="C517" s="176"/>
      <c r="D517" s="176"/>
      <c r="E517" s="176"/>
      <c r="F517" s="176"/>
      <c r="G517" s="176"/>
      <c r="H517" s="176"/>
      <c r="I517" s="176"/>
      <c r="J517" s="176"/>
      <c r="K517" s="176"/>
      <c r="L517" s="176"/>
      <c r="M517" s="176"/>
      <c r="N517" s="176"/>
      <c r="O517" s="181"/>
      <c r="P517" s="172"/>
      <c r="Q517" s="172"/>
      <c r="R517" s="172"/>
      <c r="S517" s="172"/>
      <c r="T517" s="172"/>
      <c r="U517" s="172"/>
      <c r="V517" s="172"/>
      <c r="W517" s="172"/>
      <c r="X517" s="172"/>
      <c r="Y517" s="172"/>
      <c r="Z517" s="172"/>
      <c r="AA517" s="172"/>
      <c r="AB517" s="172"/>
    </row>
    <row r="518" spans="1:28" ht="13.2">
      <c r="A518" s="180"/>
      <c r="B518" s="172"/>
      <c r="C518" s="176"/>
      <c r="D518" s="176"/>
      <c r="E518" s="176"/>
      <c r="F518" s="176"/>
      <c r="G518" s="176"/>
      <c r="H518" s="176"/>
      <c r="I518" s="176"/>
      <c r="J518" s="176"/>
      <c r="K518" s="176"/>
      <c r="L518" s="176"/>
      <c r="M518" s="176"/>
      <c r="N518" s="176"/>
      <c r="O518" s="181"/>
      <c r="P518" s="172"/>
      <c r="Q518" s="172"/>
      <c r="R518" s="172"/>
      <c r="S518" s="172"/>
      <c r="T518" s="172"/>
      <c r="U518" s="172"/>
      <c r="V518" s="172"/>
      <c r="W518" s="172"/>
      <c r="X518" s="172"/>
      <c r="Y518" s="172"/>
      <c r="Z518" s="172"/>
      <c r="AA518" s="172"/>
      <c r="AB518" s="172"/>
    </row>
    <row r="519" spans="1:28" ht="13.2">
      <c r="A519" s="180"/>
      <c r="B519" s="172"/>
      <c r="C519" s="176"/>
      <c r="D519" s="176"/>
      <c r="E519" s="176"/>
      <c r="F519" s="176"/>
      <c r="G519" s="176"/>
      <c r="H519" s="176"/>
      <c r="I519" s="176"/>
      <c r="J519" s="176"/>
      <c r="K519" s="176"/>
      <c r="L519" s="176"/>
      <c r="M519" s="176"/>
      <c r="N519" s="176"/>
      <c r="O519" s="181"/>
      <c r="P519" s="172"/>
      <c r="Q519" s="172"/>
      <c r="R519" s="172"/>
      <c r="S519" s="172"/>
      <c r="T519" s="172"/>
      <c r="U519" s="172"/>
      <c r="V519" s="172"/>
      <c r="W519" s="172"/>
      <c r="X519" s="172"/>
      <c r="Y519" s="172"/>
      <c r="Z519" s="172"/>
      <c r="AA519" s="172"/>
      <c r="AB519" s="172"/>
    </row>
    <row r="520" spans="1:28" ht="13.2">
      <c r="A520" s="180"/>
      <c r="B520" s="172"/>
      <c r="C520" s="176"/>
      <c r="D520" s="176"/>
      <c r="E520" s="176"/>
      <c r="F520" s="176"/>
      <c r="G520" s="176"/>
      <c r="H520" s="176"/>
      <c r="I520" s="176"/>
      <c r="J520" s="176"/>
      <c r="K520" s="176"/>
      <c r="L520" s="176"/>
      <c r="M520" s="176"/>
      <c r="N520" s="176"/>
      <c r="O520" s="181"/>
      <c r="P520" s="172"/>
      <c r="Q520" s="172"/>
      <c r="R520" s="172"/>
      <c r="S520" s="172"/>
      <c r="T520" s="172"/>
      <c r="U520" s="172"/>
      <c r="V520" s="172"/>
      <c r="W520" s="172"/>
      <c r="X520" s="172"/>
      <c r="Y520" s="172"/>
      <c r="Z520" s="172"/>
      <c r="AA520" s="172"/>
      <c r="AB520" s="172"/>
    </row>
    <row r="521" spans="1:28" ht="13.2">
      <c r="A521" s="180"/>
      <c r="B521" s="172"/>
      <c r="C521" s="176"/>
      <c r="D521" s="176"/>
      <c r="E521" s="176"/>
      <c r="F521" s="176"/>
      <c r="G521" s="176"/>
      <c r="H521" s="176"/>
      <c r="I521" s="176"/>
      <c r="J521" s="176"/>
      <c r="K521" s="176"/>
      <c r="L521" s="176"/>
      <c r="M521" s="176"/>
      <c r="N521" s="176"/>
      <c r="O521" s="181"/>
      <c r="P521" s="172"/>
      <c r="Q521" s="172"/>
      <c r="R521" s="172"/>
      <c r="S521" s="172"/>
      <c r="T521" s="172"/>
      <c r="U521" s="172"/>
      <c r="V521" s="172"/>
      <c r="W521" s="172"/>
      <c r="X521" s="172"/>
      <c r="Y521" s="172"/>
      <c r="Z521" s="172"/>
      <c r="AA521" s="172"/>
      <c r="AB521" s="172"/>
    </row>
    <row r="522" spans="1:28" ht="13.2">
      <c r="A522" s="180"/>
      <c r="B522" s="172"/>
      <c r="C522" s="176"/>
      <c r="D522" s="176"/>
      <c r="E522" s="176"/>
      <c r="F522" s="176"/>
      <c r="G522" s="176"/>
      <c r="H522" s="176"/>
      <c r="I522" s="176"/>
      <c r="J522" s="176"/>
      <c r="K522" s="176"/>
      <c r="L522" s="176"/>
      <c r="M522" s="176"/>
      <c r="N522" s="176"/>
      <c r="O522" s="181"/>
      <c r="P522" s="172"/>
      <c r="Q522" s="172"/>
      <c r="R522" s="172"/>
      <c r="S522" s="172"/>
      <c r="T522" s="172"/>
      <c r="U522" s="172"/>
      <c r="V522" s="172"/>
      <c r="W522" s="172"/>
      <c r="X522" s="172"/>
      <c r="Y522" s="172"/>
      <c r="Z522" s="172"/>
      <c r="AA522" s="172"/>
      <c r="AB522" s="172"/>
    </row>
    <row r="523" spans="1:28" ht="13.2">
      <c r="A523" s="180"/>
      <c r="B523" s="172"/>
      <c r="C523" s="176"/>
      <c r="D523" s="176"/>
      <c r="E523" s="176"/>
      <c r="F523" s="176"/>
      <c r="G523" s="176"/>
      <c r="H523" s="176"/>
      <c r="I523" s="176"/>
      <c r="J523" s="176"/>
      <c r="K523" s="176"/>
      <c r="L523" s="176"/>
      <c r="M523" s="176"/>
      <c r="N523" s="176"/>
      <c r="O523" s="181"/>
      <c r="P523" s="172"/>
      <c r="Q523" s="172"/>
      <c r="R523" s="172"/>
      <c r="S523" s="172"/>
      <c r="T523" s="172"/>
      <c r="U523" s="172"/>
      <c r="V523" s="172"/>
      <c r="W523" s="172"/>
      <c r="X523" s="172"/>
      <c r="Y523" s="172"/>
      <c r="Z523" s="172"/>
      <c r="AA523" s="172"/>
      <c r="AB523" s="172"/>
    </row>
    <row r="524" spans="1:28" ht="13.2">
      <c r="A524" s="180"/>
      <c r="B524" s="172"/>
      <c r="C524" s="176"/>
      <c r="D524" s="176"/>
      <c r="E524" s="176"/>
      <c r="F524" s="176"/>
      <c r="G524" s="176"/>
      <c r="H524" s="176"/>
      <c r="I524" s="176"/>
      <c r="J524" s="176"/>
      <c r="K524" s="176"/>
      <c r="L524" s="176"/>
      <c r="M524" s="176"/>
      <c r="N524" s="176"/>
      <c r="O524" s="181"/>
      <c r="P524" s="172"/>
      <c r="Q524" s="172"/>
      <c r="R524" s="172"/>
      <c r="S524" s="172"/>
      <c r="T524" s="172"/>
      <c r="U524" s="172"/>
      <c r="V524" s="172"/>
      <c r="W524" s="172"/>
      <c r="X524" s="172"/>
      <c r="Y524" s="172"/>
      <c r="Z524" s="172"/>
      <c r="AA524" s="172"/>
      <c r="AB524" s="172"/>
    </row>
    <row r="525" spans="1:28" ht="13.2">
      <c r="A525" s="180"/>
      <c r="B525" s="172"/>
      <c r="C525" s="176"/>
      <c r="D525" s="176"/>
      <c r="E525" s="176"/>
      <c r="F525" s="176"/>
      <c r="G525" s="176"/>
      <c r="H525" s="176"/>
      <c r="I525" s="176"/>
      <c r="J525" s="176"/>
      <c r="K525" s="176"/>
      <c r="L525" s="176"/>
      <c r="M525" s="176"/>
      <c r="N525" s="176"/>
      <c r="O525" s="181"/>
      <c r="P525" s="172"/>
      <c r="Q525" s="172"/>
      <c r="R525" s="172"/>
      <c r="S525" s="172"/>
      <c r="T525" s="172"/>
      <c r="U525" s="172"/>
      <c r="V525" s="172"/>
      <c r="W525" s="172"/>
      <c r="X525" s="172"/>
      <c r="Y525" s="172"/>
      <c r="Z525" s="172"/>
      <c r="AA525" s="172"/>
      <c r="AB525" s="172"/>
    </row>
    <row r="526" spans="1:28" ht="13.2">
      <c r="A526" s="180"/>
      <c r="B526" s="172"/>
      <c r="C526" s="176"/>
      <c r="D526" s="176"/>
      <c r="E526" s="176"/>
      <c r="F526" s="176"/>
      <c r="G526" s="176"/>
      <c r="H526" s="176"/>
      <c r="I526" s="176"/>
      <c r="J526" s="176"/>
      <c r="K526" s="176"/>
      <c r="L526" s="176"/>
      <c r="M526" s="176"/>
      <c r="N526" s="176"/>
      <c r="O526" s="181"/>
      <c r="P526" s="172"/>
      <c r="Q526" s="172"/>
      <c r="R526" s="172"/>
      <c r="S526" s="172"/>
      <c r="T526" s="172"/>
      <c r="U526" s="172"/>
      <c r="V526" s="172"/>
      <c r="W526" s="172"/>
      <c r="X526" s="172"/>
      <c r="Y526" s="172"/>
      <c r="Z526" s="172"/>
      <c r="AA526" s="172"/>
      <c r="AB526" s="172"/>
    </row>
    <row r="527" spans="1:28" ht="13.2">
      <c r="A527" s="180"/>
      <c r="B527" s="172"/>
      <c r="C527" s="176"/>
      <c r="D527" s="176"/>
      <c r="E527" s="176"/>
      <c r="F527" s="176"/>
      <c r="G527" s="176"/>
      <c r="H527" s="176"/>
      <c r="I527" s="176"/>
      <c r="J527" s="176"/>
      <c r="K527" s="176"/>
      <c r="L527" s="176"/>
      <c r="M527" s="176"/>
      <c r="N527" s="176"/>
      <c r="O527" s="181"/>
      <c r="P527" s="172"/>
      <c r="Q527" s="172"/>
      <c r="R527" s="172"/>
      <c r="S527" s="172"/>
      <c r="T527" s="172"/>
      <c r="U527" s="172"/>
      <c r="V527" s="172"/>
      <c r="W527" s="172"/>
      <c r="X527" s="172"/>
      <c r="Y527" s="172"/>
      <c r="Z527" s="172"/>
      <c r="AA527" s="172"/>
      <c r="AB527" s="172"/>
    </row>
    <row r="528" spans="1:28" ht="13.2">
      <c r="A528" s="180"/>
      <c r="B528" s="172"/>
      <c r="C528" s="176"/>
      <c r="D528" s="176"/>
      <c r="E528" s="176"/>
      <c r="F528" s="176"/>
      <c r="G528" s="176"/>
      <c r="H528" s="176"/>
      <c r="I528" s="176"/>
      <c r="J528" s="176"/>
      <c r="K528" s="176"/>
      <c r="L528" s="176"/>
      <c r="M528" s="176"/>
      <c r="N528" s="176"/>
      <c r="O528" s="181"/>
      <c r="P528" s="172"/>
      <c r="Q528" s="172"/>
      <c r="R528" s="172"/>
      <c r="S528" s="172"/>
      <c r="T528" s="172"/>
      <c r="U528" s="172"/>
      <c r="V528" s="172"/>
      <c r="W528" s="172"/>
      <c r="X528" s="172"/>
      <c r="Y528" s="172"/>
      <c r="Z528" s="172"/>
      <c r="AA528" s="172"/>
      <c r="AB528" s="172"/>
    </row>
    <row r="529" spans="1:28" ht="13.2">
      <c r="A529" s="180"/>
      <c r="B529" s="172"/>
      <c r="C529" s="176"/>
      <c r="D529" s="176"/>
      <c r="E529" s="176"/>
      <c r="F529" s="176"/>
      <c r="G529" s="176"/>
      <c r="H529" s="176"/>
      <c r="I529" s="176"/>
      <c r="J529" s="176"/>
      <c r="K529" s="176"/>
      <c r="L529" s="176"/>
      <c r="M529" s="176"/>
      <c r="N529" s="176"/>
      <c r="O529" s="181"/>
      <c r="P529" s="172"/>
      <c r="Q529" s="172"/>
      <c r="R529" s="172"/>
      <c r="S529" s="172"/>
      <c r="T529" s="172"/>
      <c r="U529" s="172"/>
      <c r="V529" s="172"/>
      <c r="W529" s="172"/>
      <c r="X529" s="172"/>
      <c r="Y529" s="172"/>
      <c r="Z529" s="172"/>
      <c r="AA529" s="172"/>
      <c r="AB529" s="172"/>
    </row>
    <row r="530" spans="1:28" ht="13.2">
      <c r="A530" s="180"/>
      <c r="B530" s="172"/>
      <c r="C530" s="176"/>
      <c r="D530" s="176"/>
      <c r="E530" s="176"/>
      <c r="F530" s="176"/>
      <c r="G530" s="176"/>
      <c r="H530" s="176"/>
      <c r="I530" s="176"/>
      <c r="J530" s="176"/>
      <c r="K530" s="176"/>
      <c r="L530" s="176"/>
      <c r="M530" s="176"/>
      <c r="N530" s="176"/>
      <c r="O530" s="181"/>
      <c r="P530" s="172"/>
      <c r="Q530" s="172"/>
      <c r="R530" s="172"/>
      <c r="S530" s="172"/>
      <c r="T530" s="172"/>
      <c r="U530" s="172"/>
      <c r="V530" s="172"/>
      <c r="W530" s="172"/>
      <c r="X530" s="172"/>
      <c r="Y530" s="172"/>
      <c r="Z530" s="172"/>
      <c r="AA530" s="172"/>
      <c r="AB530" s="172"/>
    </row>
    <row r="531" spans="1:28" ht="13.2">
      <c r="A531" s="180"/>
      <c r="B531" s="172"/>
      <c r="C531" s="176"/>
      <c r="D531" s="176"/>
      <c r="E531" s="176"/>
      <c r="F531" s="176"/>
      <c r="G531" s="176"/>
      <c r="H531" s="176"/>
      <c r="I531" s="176"/>
      <c r="J531" s="176"/>
      <c r="K531" s="176"/>
      <c r="L531" s="176"/>
      <c r="M531" s="176"/>
      <c r="N531" s="176"/>
      <c r="O531" s="181"/>
      <c r="P531" s="172"/>
      <c r="Q531" s="172"/>
      <c r="R531" s="172"/>
      <c r="S531" s="172"/>
      <c r="T531" s="172"/>
      <c r="U531" s="172"/>
      <c r="V531" s="172"/>
      <c r="W531" s="172"/>
      <c r="X531" s="172"/>
      <c r="Y531" s="172"/>
      <c r="Z531" s="172"/>
      <c r="AA531" s="172"/>
      <c r="AB531" s="172"/>
    </row>
    <row r="532" spans="1:28" ht="13.2">
      <c r="A532" s="180"/>
      <c r="B532" s="172"/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81"/>
      <c r="P532" s="172"/>
      <c r="Q532" s="172"/>
      <c r="R532" s="172"/>
      <c r="S532" s="172"/>
      <c r="T532" s="172"/>
      <c r="U532" s="172"/>
      <c r="V532" s="172"/>
      <c r="W532" s="172"/>
      <c r="X532" s="172"/>
      <c r="Y532" s="172"/>
      <c r="Z532" s="172"/>
      <c r="AA532" s="172"/>
      <c r="AB532" s="172"/>
    </row>
    <row r="533" spans="1:28" ht="13.2">
      <c r="A533" s="180"/>
      <c r="B533" s="172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6"/>
      <c r="N533" s="176"/>
      <c r="O533" s="181"/>
      <c r="P533" s="172"/>
      <c r="Q533" s="172"/>
      <c r="R533" s="172"/>
      <c r="S533" s="172"/>
      <c r="T533" s="172"/>
      <c r="U533" s="172"/>
      <c r="V533" s="172"/>
      <c r="W533" s="172"/>
      <c r="X533" s="172"/>
      <c r="Y533" s="172"/>
      <c r="Z533" s="172"/>
      <c r="AA533" s="172"/>
      <c r="AB533" s="172"/>
    </row>
    <row r="534" spans="1:28" ht="13.2">
      <c r="A534" s="180"/>
      <c r="B534" s="172"/>
      <c r="C534" s="176"/>
      <c r="D534" s="176"/>
      <c r="E534" s="176"/>
      <c r="F534" s="176"/>
      <c r="G534" s="176"/>
      <c r="H534" s="176"/>
      <c r="I534" s="176"/>
      <c r="J534" s="176"/>
      <c r="K534" s="176"/>
      <c r="L534" s="176"/>
      <c r="M534" s="176"/>
      <c r="N534" s="176"/>
      <c r="O534" s="181"/>
      <c r="P534" s="172"/>
      <c r="Q534" s="172"/>
      <c r="R534" s="172"/>
      <c r="S534" s="172"/>
      <c r="T534" s="172"/>
      <c r="U534" s="172"/>
      <c r="V534" s="172"/>
      <c r="W534" s="172"/>
      <c r="X534" s="172"/>
      <c r="Y534" s="172"/>
      <c r="Z534" s="172"/>
      <c r="AA534" s="172"/>
      <c r="AB534" s="172"/>
    </row>
    <row r="535" spans="1:28" ht="13.2">
      <c r="A535" s="180"/>
      <c r="B535" s="172"/>
      <c r="C535" s="176"/>
      <c r="D535" s="176"/>
      <c r="E535" s="176"/>
      <c r="F535" s="176"/>
      <c r="G535" s="176"/>
      <c r="H535" s="176"/>
      <c r="I535" s="176"/>
      <c r="J535" s="176"/>
      <c r="K535" s="176"/>
      <c r="L535" s="176"/>
      <c r="M535" s="176"/>
      <c r="N535" s="176"/>
      <c r="O535" s="181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  <c r="Z535" s="172"/>
      <c r="AA535" s="172"/>
      <c r="AB535" s="172"/>
    </row>
    <row r="536" spans="1:28" ht="13.2">
      <c r="A536" s="180"/>
      <c r="B536" s="172"/>
      <c r="C536" s="176"/>
      <c r="D536" s="176"/>
      <c r="E536" s="176"/>
      <c r="F536" s="176"/>
      <c r="G536" s="176"/>
      <c r="H536" s="176"/>
      <c r="I536" s="176"/>
      <c r="J536" s="176"/>
      <c r="K536" s="176"/>
      <c r="L536" s="176"/>
      <c r="M536" s="176"/>
      <c r="N536" s="176"/>
      <c r="O536" s="181"/>
      <c r="P536" s="172"/>
      <c r="Q536" s="172"/>
      <c r="R536" s="172"/>
      <c r="S536" s="172"/>
      <c r="T536" s="172"/>
      <c r="U536" s="172"/>
      <c r="V536" s="172"/>
      <c r="W536" s="172"/>
      <c r="X536" s="172"/>
      <c r="Y536" s="172"/>
      <c r="Z536" s="172"/>
      <c r="AA536" s="172"/>
      <c r="AB536" s="172"/>
    </row>
    <row r="537" spans="1:28" ht="13.2">
      <c r="A537" s="180"/>
      <c r="B537" s="172"/>
      <c r="C537" s="176"/>
      <c r="D537" s="176"/>
      <c r="E537" s="176"/>
      <c r="F537" s="176"/>
      <c r="G537" s="176"/>
      <c r="H537" s="176"/>
      <c r="I537" s="176"/>
      <c r="J537" s="176"/>
      <c r="K537" s="176"/>
      <c r="L537" s="176"/>
      <c r="M537" s="176"/>
      <c r="N537" s="176"/>
      <c r="O537" s="181"/>
      <c r="P537" s="172"/>
      <c r="Q537" s="172"/>
      <c r="R537" s="172"/>
      <c r="S537" s="172"/>
      <c r="T537" s="172"/>
      <c r="U537" s="172"/>
      <c r="V537" s="172"/>
      <c r="W537" s="172"/>
      <c r="X537" s="172"/>
      <c r="Y537" s="172"/>
      <c r="Z537" s="172"/>
      <c r="AA537" s="172"/>
      <c r="AB537" s="172"/>
    </row>
    <row r="538" spans="1:28" ht="13.2">
      <c r="A538" s="180"/>
      <c r="B538" s="172"/>
      <c r="C538" s="176"/>
      <c r="D538" s="176"/>
      <c r="E538" s="176"/>
      <c r="F538" s="176"/>
      <c r="G538" s="176"/>
      <c r="H538" s="176"/>
      <c r="I538" s="176"/>
      <c r="J538" s="176"/>
      <c r="K538" s="176"/>
      <c r="L538" s="176"/>
      <c r="M538" s="176"/>
      <c r="N538" s="176"/>
      <c r="O538" s="181"/>
      <c r="P538" s="172"/>
      <c r="Q538" s="172"/>
      <c r="R538" s="172"/>
      <c r="S538" s="172"/>
      <c r="T538" s="172"/>
      <c r="U538" s="172"/>
      <c r="V538" s="172"/>
      <c r="W538" s="172"/>
      <c r="X538" s="172"/>
      <c r="Y538" s="172"/>
      <c r="Z538" s="172"/>
      <c r="AA538" s="172"/>
      <c r="AB538" s="172"/>
    </row>
    <row r="539" spans="1:28" ht="13.2">
      <c r="A539" s="180"/>
      <c r="B539" s="172"/>
      <c r="C539" s="176"/>
      <c r="D539" s="176"/>
      <c r="E539" s="176"/>
      <c r="F539" s="176"/>
      <c r="G539" s="176"/>
      <c r="H539" s="176"/>
      <c r="I539" s="176"/>
      <c r="J539" s="176"/>
      <c r="K539" s="176"/>
      <c r="L539" s="176"/>
      <c r="M539" s="176"/>
      <c r="N539" s="176"/>
      <c r="O539" s="181"/>
      <c r="P539" s="172"/>
      <c r="Q539" s="172"/>
      <c r="R539" s="172"/>
      <c r="S539" s="172"/>
      <c r="T539" s="172"/>
      <c r="U539" s="172"/>
      <c r="V539" s="172"/>
      <c r="W539" s="172"/>
      <c r="X539" s="172"/>
      <c r="Y539" s="172"/>
      <c r="Z539" s="172"/>
      <c r="AA539" s="172"/>
      <c r="AB539" s="172"/>
    </row>
    <row r="540" spans="1:28" ht="13.2">
      <c r="A540" s="180"/>
      <c r="B540" s="172"/>
      <c r="C540" s="176"/>
      <c r="D540" s="176"/>
      <c r="E540" s="176"/>
      <c r="F540" s="176"/>
      <c r="G540" s="176"/>
      <c r="H540" s="176"/>
      <c r="I540" s="176"/>
      <c r="J540" s="176"/>
      <c r="K540" s="176"/>
      <c r="L540" s="176"/>
      <c r="M540" s="176"/>
      <c r="N540" s="176"/>
      <c r="O540" s="181"/>
      <c r="P540" s="172"/>
      <c r="Q540" s="172"/>
      <c r="R540" s="172"/>
      <c r="S540" s="172"/>
      <c r="T540" s="172"/>
      <c r="U540" s="172"/>
      <c r="V540" s="172"/>
      <c r="W540" s="172"/>
      <c r="X540" s="172"/>
      <c r="Y540" s="172"/>
      <c r="Z540" s="172"/>
      <c r="AA540" s="172"/>
      <c r="AB540" s="172"/>
    </row>
    <row r="541" spans="1:28" ht="13.2">
      <c r="A541" s="180"/>
      <c r="B541" s="172"/>
      <c r="C541" s="176"/>
      <c r="D541" s="176"/>
      <c r="E541" s="176"/>
      <c r="F541" s="176"/>
      <c r="G541" s="176"/>
      <c r="H541" s="176"/>
      <c r="I541" s="176"/>
      <c r="J541" s="176"/>
      <c r="K541" s="176"/>
      <c r="L541" s="176"/>
      <c r="M541" s="176"/>
      <c r="N541" s="176"/>
      <c r="O541" s="181"/>
      <c r="P541" s="172"/>
      <c r="Q541" s="172"/>
      <c r="R541" s="172"/>
      <c r="S541" s="172"/>
      <c r="T541" s="172"/>
      <c r="U541" s="172"/>
      <c r="V541" s="172"/>
      <c r="W541" s="172"/>
      <c r="X541" s="172"/>
      <c r="Y541" s="172"/>
      <c r="Z541" s="172"/>
      <c r="AA541" s="172"/>
      <c r="AB541" s="172"/>
    </row>
    <row r="542" spans="1:28" ht="13.2">
      <c r="A542" s="180"/>
      <c r="B542" s="172"/>
      <c r="C542" s="176"/>
      <c r="D542" s="176"/>
      <c r="E542" s="176"/>
      <c r="F542" s="176"/>
      <c r="G542" s="176"/>
      <c r="H542" s="176"/>
      <c r="I542" s="176"/>
      <c r="J542" s="176"/>
      <c r="K542" s="176"/>
      <c r="L542" s="176"/>
      <c r="M542" s="176"/>
      <c r="N542" s="176"/>
      <c r="O542" s="181"/>
      <c r="P542" s="172"/>
      <c r="Q542" s="172"/>
      <c r="R542" s="172"/>
      <c r="S542" s="172"/>
      <c r="T542" s="172"/>
      <c r="U542" s="172"/>
      <c r="V542" s="172"/>
      <c r="W542" s="172"/>
      <c r="X542" s="172"/>
      <c r="Y542" s="172"/>
      <c r="Z542" s="172"/>
      <c r="AA542" s="172"/>
      <c r="AB542" s="172"/>
    </row>
    <row r="543" spans="1:28" ht="13.2">
      <c r="A543" s="180"/>
      <c r="B543" s="172"/>
      <c r="C543" s="176"/>
      <c r="D543" s="176"/>
      <c r="E543" s="176"/>
      <c r="F543" s="176"/>
      <c r="G543" s="176"/>
      <c r="H543" s="176"/>
      <c r="I543" s="176"/>
      <c r="J543" s="176"/>
      <c r="K543" s="176"/>
      <c r="L543" s="176"/>
      <c r="M543" s="176"/>
      <c r="N543" s="176"/>
      <c r="O543" s="181"/>
      <c r="P543" s="172"/>
      <c r="Q543" s="172"/>
      <c r="R543" s="172"/>
      <c r="S543" s="172"/>
      <c r="T543" s="172"/>
      <c r="U543" s="172"/>
      <c r="V543" s="172"/>
      <c r="W543" s="172"/>
      <c r="X543" s="172"/>
      <c r="Y543" s="172"/>
      <c r="Z543" s="172"/>
      <c r="AA543" s="172"/>
      <c r="AB543" s="172"/>
    </row>
    <row r="544" spans="1:28" ht="13.2">
      <c r="A544" s="180"/>
      <c r="B544" s="172"/>
      <c r="C544" s="176"/>
      <c r="D544" s="176"/>
      <c r="E544" s="176"/>
      <c r="F544" s="176"/>
      <c r="G544" s="176"/>
      <c r="H544" s="176"/>
      <c r="I544" s="176"/>
      <c r="J544" s="176"/>
      <c r="K544" s="176"/>
      <c r="L544" s="176"/>
      <c r="M544" s="176"/>
      <c r="N544" s="176"/>
      <c r="O544" s="181"/>
      <c r="P544" s="172"/>
      <c r="Q544" s="172"/>
      <c r="R544" s="172"/>
      <c r="S544" s="172"/>
      <c r="T544" s="172"/>
      <c r="U544" s="172"/>
      <c r="V544" s="172"/>
      <c r="W544" s="172"/>
      <c r="X544" s="172"/>
      <c r="Y544" s="172"/>
      <c r="Z544" s="172"/>
      <c r="AA544" s="172"/>
      <c r="AB544" s="172"/>
    </row>
    <row r="545" spans="1:28" ht="13.2">
      <c r="A545" s="180"/>
      <c r="B545" s="172"/>
      <c r="C545" s="176"/>
      <c r="D545" s="176"/>
      <c r="E545" s="176"/>
      <c r="F545" s="176"/>
      <c r="G545" s="176"/>
      <c r="H545" s="176"/>
      <c r="I545" s="176"/>
      <c r="J545" s="176"/>
      <c r="K545" s="176"/>
      <c r="L545" s="176"/>
      <c r="M545" s="176"/>
      <c r="N545" s="176"/>
      <c r="O545" s="181"/>
      <c r="P545" s="172"/>
      <c r="Q545" s="172"/>
      <c r="R545" s="172"/>
      <c r="S545" s="172"/>
      <c r="T545" s="172"/>
      <c r="U545" s="172"/>
      <c r="V545" s="172"/>
      <c r="W545" s="172"/>
      <c r="X545" s="172"/>
      <c r="Y545" s="172"/>
      <c r="Z545" s="172"/>
      <c r="AA545" s="172"/>
      <c r="AB545" s="172"/>
    </row>
    <row r="546" spans="1:28" ht="13.2">
      <c r="A546" s="180"/>
      <c r="B546" s="172"/>
      <c r="C546" s="176"/>
      <c r="D546" s="176"/>
      <c r="E546" s="176"/>
      <c r="F546" s="176"/>
      <c r="G546" s="176"/>
      <c r="H546" s="176"/>
      <c r="I546" s="176"/>
      <c r="J546" s="176"/>
      <c r="K546" s="176"/>
      <c r="L546" s="176"/>
      <c r="M546" s="176"/>
      <c r="N546" s="176"/>
      <c r="O546" s="181"/>
      <c r="P546" s="172"/>
      <c r="Q546" s="172"/>
      <c r="R546" s="172"/>
      <c r="S546" s="172"/>
      <c r="T546" s="172"/>
      <c r="U546" s="172"/>
      <c r="V546" s="172"/>
      <c r="W546" s="172"/>
      <c r="X546" s="172"/>
      <c r="Y546" s="172"/>
      <c r="Z546" s="172"/>
      <c r="AA546" s="172"/>
      <c r="AB546" s="172"/>
    </row>
    <row r="547" spans="1:28" ht="13.2">
      <c r="A547" s="180"/>
      <c r="B547" s="172"/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6"/>
      <c r="N547" s="176"/>
      <c r="O547" s="181"/>
      <c r="P547" s="172"/>
      <c r="Q547" s="172"/>
      <c r="R547" s="172"/>
      <c r="S547" s="172"/>
      <c r="T547" s="172"/>
      <c r="U547" s="172"/>
      <c r="V547" s="172"/>
      <c r="W547" s="172"/>
      <c r="X547" s="172"/>
      <c r="Y547" s="172"/>
      <c r="Z547" s="172"/>
      <c r="AA547" s="172"/>
      <c r="AB547" s="172"/>
    </row>
    <row r="548" spans="1:28" ht="13.2">
      <c r="A548" s="180"/>
      <c r="B548" s="172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6"/>
      <c r="N548" s="176"/>
      <c r="O548" s="181"/>
      <c r="P548" s="172"/>
      <c r="Q548" s="172"/>
      <c r="R548" s="172"/>
      <c r="S548" s="172"/>
      <c r="T548" s="172"/>
      <c r="U548" s="172"/>
      <c r="V548" s="172"/>
      <c r="W548" s="172"/>
      <c r="X548" s="172"/>
      <c r="Y548" s="172"/>
      <c r="Z548" s="172"/>
      <c r="AA548" s="172"/>
      <c r="AB548" s="172"/>
    </row>
    <row r="549" spans="1:28" ht="13.2">
      <c r="A549" s="180"/>
      <c r="B549" s="172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6"/>
      <c r="N549" s="176"/>
      <c r="O549" s="181"/>
      <c r="P549" s="172"/>
      <c r="Q549" s="172"/>
      <c r="R549" s="172"/>
      <c r="S549" s="172"/>
      <c r="T549" s="172"/>
      <c r="U549" s="172"/>
      <c r="V549" s="172"/>
      <c r="W549" s="172"/>
      <c r="X549" s="172"/>
      <c r="Y549" s="172"/>
      <c r="Z549" s="172"/>
      <c r="AA549" s="172"/>
      <c r="AB549" s="172"/>
    </row>
    <row r="550" spans="1:28" ht="13.2">
      <c r="A550" s="180"/>
      <c r="B550" s="172"/>
      <c r="C550" s="176"/>
      <c r="D550" s="176"/>
      <c r="E550" s="176"/>
      <c r="F550" s="176"/>
      <c r="G550" s="176"/>
      <c r="H550" s="176"/>
      <c r="I550" s="176"/>
      <c r="J550" s="176"/>
      <c r="K550" s="176"/>
      <c r="L550" s="176"/>
      <c r="M550" s="176"/>
      <c r="N550" s="176"/>
      <c r="O550" s="181"/>
      <c r="P550" s="172"/>
      <c r="Q550" s="172"/>
      <c r="R550" s="172"/>
      <c r="S550" s="172"/>
      <c r="T550" s="172"/>
      <c r="U550" s="172"/>
      <c r="V550" s="172"/>
      <c r="W550" s="172"/>
      <c r="X550" s="172"/>
      <c r="Y550" s="172"/>
      <c r="Z550" s="172"/>
      <c r="AA550" s="172"/>
      <c r="AB550" s="172"/>
    </row>
    <row r="551" spans="1:28" ht="13.2">
      <c r="A551" s="180"/>
      <c r="B551" s="172"/>
      <c r="C551" s="176"/>
      <c r="D551" s="176"/>
      <c r="E551" s="176"/>
      <c r="F551" s="176"/>
      <c r="G551" s="176"/>
      <c r="H551" s="176"/>
      <c r="I551" s="176"/>
      <c r="J551" s="176"/>
      <c r="K551" s="176"/>
      <c r="L551" s="176"/>
      <c r="M551" s="176"/>
      <c r="N551" s="176"/>
      <c r="O551" s="181"/>
      <c r="P551" s="172"/>
      <c r="Q551" s="172"/>
      <c r="R551" s="172"/>
      <c r="S551" s="172"/>
      <c r="T551" s="172"/>
      <c r="U551" s="172"/>
      <c r="V551" s="172"/>
      <c r="W551" s="172"/>
      <c r="X551" s="172"/>
      <c r="Y551" s="172"/>
      <c r="Z551" s="172"/>
      <c r="AA551" s="172"/>
      <c r="AB551" s="172"/>
    </row>
    <row r="552" spans="1:28" ht="13.2">
      <c r="A552" s="180"/>
      <c r="B552" s="172"/>
      <c r="C552" s="176"/>
      <c r="D552" s="176"/>
      <c r="E552" s="176"/>
      <c r="F552" s="176"/>
      <c r="G552" s="176"/>
      <c r="H552" s="176"/>
      <c r="I552" s="176"/>
      <c r="J552" s="176"/>
      <c r="K552" s="176"/>
      <c r="L552" s="176"/>
      <c r="M552" s="176"/>
      <c r="N552" s="176"/>
      <c r="O552" s="181"/>
      <c r="P552" s="172"/>
      <c r="Q552" s="172"/>
      <c r="R552" s="172"/>
      <c r="S552" s="172"/>
      <c r="T552" s="172"/>
      <c r="U552" s="172"/>
      <c r="V552" s="172"/>
      <c r="W552" s="172"/>
      <c r="X552" s="172"/>
      <c r="Y552" s="172"/>
      <c r="Z552" s="172"/>
      <c r="AA552" s="172"/>
      <c r="AB552" s="172"/>
    </row>
    <row r="553" spans="1:28" ht="13.2">
      <c r="A553" s="180"/>
      <c r="B553" s="172"/>
      <c r="C553" s="176"/>
      <c r="D553" s="176"/>
      <c r="E553" s="176"/>
      <c r="F553" s="176"/>
      <c r="G553" s="176"/>
      <c r="H553" s="176"/>
      <c r="I553" s="176"/>
      <c r="J553" s="176"/>
      <c r="K553" s="176"/>
      <c r="L553" s="176"/>
      <c r="M553" s="176"/>
      <c r="N553" s="176"/>
      <c r="O553" s="181"/>
      <c r="P553" s="172"/>
      <c r="Q553" s="172"/>
      <c r="R553" s="172"/>
      <c r="S553" s="172"/>
      <c r="T553" s="172"/>
      <c r="U553" s="172"/>
      <c r="V553" s="172"/>
      <c r="W553" s="172"/>
      <c r="X553" s="172"/>
      <c r="Y553" s="172"/>
      <c r="Z553" s="172"/>
      <c r="AA553" s="172"/>
      <c r="AB553" s="172"/>
    </row>
    <row r="554" spans="1:28" ht="13.2">
      <c r="A554" s="180"/>
      <c r="B554" s="172"/>
      <c r="C554" s="176"/>
      <c r="D554" s="176"/>
      <c r="E554" s="176"/>
      <c r="F554" s="176"/>
      <c r="G554" s="176"/>
      <c r="H554" s="176"/>
      <c r="I554" s="176"/>
      <c r="J554" s="176"/>
      <c r="K554" s="176"/>
      <c r="L554" s="176"/>
      <c r="M554" s="176"/>
      <c r="N554" s="176"/>
      <c r="O554" s="181"/>
      <c r="P554" s="172"/>
      <c r="Q554" s="172"/>
      <c r="R554" s="172"/>
      <c r="S554" s="172"/>
      <c r="T554" s="172"/>
      <c r="U554" s="172"/>
      <c r="V554" s="172"/>
      <c r="W554" s="172"/>
      <c r="X554" s="172"/>
      <c r="Y554" s="172"/>
      <c r="Z554" s="172"/>
      <c r="AA554" s="172"/>
      <c r="AB554" s="172"/>
    </row>
    <row r="555" spans="1:28" ht="13.2">
      <c r="A555" s="180"/>
      <c r="B555" s="172"/>
      <c r="C555" s="176"/>
      <c r="D555" s="176"/>
      <c r="E555" s="176"/>
      <c r="F555" s="176"/>
      <c r="G555" s="176"/>
      <c r="H555" s="176"/>
      <c r="I555" s="176"/>
      <c r="J555" s="176"/>
      <c r="K555" s="176"/>
      <c r="L555" s="176"/>
      <c r="M555" s="176"/>
      <c r="N555" s="176"/>
      <c r="O555" s="181"/>
      <c r="P555" s="172"/>
      <c r="Q555" s="172"/>
      <c r="R555" s="172"/>
      <c r="S555" s="172"/>
      <c r="T555" s="172"/>
      <c r="U555" s="172"/>
      <c r="V555" s="172"/>
      <c r="W555" s="172"/>
      <c r="X555" s="172"/>
      <c r="Y555" s="172"/>
      <c r="Z555" s="172"/>
      <c r="AA555" s="172"/>
      <c r="AB555" s="172"/>
    </row>
    <row r="556" spans="1:28" ht="13.2">
      <c r="A556" s="180"/>
      <c r="B556" s="172"/>
      <c r="C556" s="176"/>
      <c r="D556" s="176"/>
      <c r="E556" s="176"/>
      <c r="F556" s="176"/>
      <c r="G556" s="176"/>
      <c r="H556" s="176"/>
      <c r="I556" s="176"/>
      <c r="J556" s="176"/>
      <c r="K556" s="176"/>
      <c r="L556" s="176"/>
      <c r="M556" s="176"/>
      <c r="N556" s="176"/>
      <c r="O556" s="181"/>
      <c r="P556" s="172"/>
      <c r="Q556" s="172"/>
      <c r="R556" s="172"/>
      <c r="S556" s="172"/>
      <c r="T556" s="172"/>
      <c r="U556" s="172"/>
      <c r="V556" s="172"/>
      <c r="W556" s="172"/>
      <c r="X556" s="172"/>
      <c r="Y556" s="172"/>
      <c r="Z556" s="172"/>
      <c r="AA556" s="172"/>
      <c r="AB556" s="172"/>
    </row>
    <row r="557" spans="1:28" ht="13.2">
      <c r="A557" s="180"/>
      <c r="B557" s="172"/>
      <c r="C557" s="176"/>
      <c r="D557" s="176"/>
      <c r="E557" s="176"/>
      <c r="F557" s="176"/>
      <c r="G557" s="176"/>
      <c r="H557" s="176"/>
      <c r="I557" s="176"/>
      <c r="J557" s="176"/>
      <c r="K557" s="176"/>
      <c r="L557" s="176"/>
      <c r="M557" s="176"/>
      <c r="N557" s="176"/>
      <c r="O557" s="181"/>
      <c r="P557" s="172"/>
      <c r="Q557" s="172"/>
      <c r="R557" s="172"/>
      <c r="S557" s="172"/>
      <c r="T557" s="172"/>
      <c r="U557" s="172"/>
      <c r="V557" s="172"/>
      <c r="W557" s="172"/>
      <c r="X557" s="172"/>
      <c r="Y557" s="172"/>
      <c r="Z557" s="172"/>
      <c r="AA557" s="172"/>
      <c r="AB557" s="172"/>
    </row>
    <row r="558" spans="1:28" ht="13.2">
      <c r="A558" s="180"/>
      <c r="B558" s="172"/>
      <c r="C558" s="176"/>
      <c r="D558" s="176"/>
      <c r="E558" s="176"/>
      <c r="F558" s="176"/>
      <c r="G558" s="176"/>
      <c r="H558" s="176"/>
      <c r="I558" s="176"/>
      <c r="J558" s="176"/>
      <c r="K558" s="176"/>
      <c r="L558" s="176"/>
      <c r="M558" s="176"/>
      <c r="N558" s="176"/>
      <c r="O558" s="181"/>
      <c r="P558" s="172"/>
      <c r="Q558" s="172"/>
      <c r="R558" s="172"/>
      <c r="S558" s="172"/>
      <c r="T558" s="172"/>
      <c r="U558" s="172"/>
      <c r="V558" s="172"/>
      <c r="W558" s="172"/>
      <c r="X558" s="172"/>
      <c r="Y558" s="172"/>
      <c r="Z558" s="172"/>
      <c r="AA558" s="172"/>
      <c r="AB558" s="172"/>
    </row>
    <row r="559" spans="1:28" ht="13.2">
      <c r="A559" s="180"/>
      <c r="B559" s="172"/>
      <c r="C559" s="176"/>
      <c r="D559" s="176"/>
      <c r="E559" s="176"/>
      <c r="F559" s="176"/>
      <c r="G559" s="176"/>
      <c r="H559" s="176"/>
      <c r="I559" s="176"/>
      <c r="J559" s="176"/>
      <c r="K559" s="176"/>
      <c r="L559" s="176"/>
      <c r="M559" s="176"/>
      <c r="N559" s="176"/>
      <c r="O559" s="181"/>
      <c r="P559" s="172"/>
      <c r="Q559" s="172"/>
      <c r="R559" s="172"/>
      <c r="S559" s="172"/>
      <c r="T559" s="172"/>
      <c r="U559" s="172"/>
      <c r="V559" s="172"/>
      <c r="W559" s="172"/>
      <c r="X559" s="172"/>
      <c r="Y559" s="172"/>
      <c r="Z559" s="172"/>
      <c r="AA559" s="172"/>
      <c r="AB559" s="172"/>
    </row>
    <row r="560" spans="1:28" ht="13.2">
      <c r="A560" s="180"/>
      <c r="B560" s="172"/>
      <c r="C560" s="176"/>
      <c r="D560" s="176"/>
      <c r="E560" s="176"/>
      <c r="F560" s="176"/>
      <c r="G560" s="176"/>
      <c r="H560" s="176"/>
      <c r="I560" s="176"/>
      <c r="J560" s="176"/>
      <c r="K560" s="176"/>
      <c r="L560" s="176"/>
      <c r="M560" s="176"/>
      <c r="N560" s="176"/>
      <c r="O560" s="181"/>
      <c r="P560" s="172"/>
      <c r="Q560" s="172"/>
      <c r="R560" s="172"/>
      <c r="S560" s="172"/>
      <c r="T560" s="172"/>
      <c r="U560" s="172"/>
      <c r="V560" s="172"/>
      <c r="W560" s="172"/>
      <c r="X560" s="172"/>
      <c r="Y560" s="172"/>
      <c r="Z560" s="172"/>
      <c r="AA560" s="172"/>
      <c r="AB560" s="172"/>
    </row>
    <row r="561" spans="1:28" ht="13.2">
      <c r="A561" s="180"/>
      <c r="B561" s="172"/>
      <c r="C561" s="176"/>
      <c r="D561" s="176"/>
      <c r="E561" s="176"/>
      <c r="F561" s="176"/>
      <c r="G561" s="176"/>
      <c r="H561" s="176"/>
      <c r="I561" s="176"/>
      <c r="J561" s="176"/>
      <c r="K561" s="176"/>
      <c r="L561" s="176"/>
      <c r="M561" s="176"/>
      <c r="N561" s="176"/>
      <c r="O561" s="181"/>
      <c r="P561" s="172"/>
      <c r="Q561" s="172"/>
      <c r="R561" s="172"/>
      <c r="S561" s="172"/>
      <c r="T561" s="172"/>
      <c r="U561" s="172"/>
      <c r="V561" s="172"/>
      <c r="W561" s="172"/>
      <c r="X561" s="172"/>
      <c r="Y561" s="172"/>
      <c r="Z561" s="172"/>
      <c r="AA561" s="172"/>
      <c r="AB561" s="172"/>
    </row>
    <row r="562" spans="1:28" ht="13.2">
      <c r="A562" s="180"/>
      <c r="B562" s="172"/>
      <c r="C562" s="176"/>
      <c r="D562" s="176"/>
      <c r="E562" s="176"/>
      <c r="F562" s="176"/>
      <c r="G562" s="176"/>
      <c r="H562" s="176"/>
      <c r="I562" s="176"/>
      <c r="J562" s="176"/>
      <c r="K562" s="176"/>
      <c r="L562" s="176"/>
      <c r="M562" s="176"/>
      <c r="N562" s="176"/>
      <c r="O562" s="181"/>
      <c r="P562" s="172"/>
      <c r="Q562" s="172"/>
      <c r="R562" s="172"/>
      <c r="S562" s="172"/>
      <c r="T562" s="172"/>
      <c r="U562" s="172"/>
      <c r="V562" s="172"/>
      <c r="W562" s="172"/>
      <c r="X562" s="172"/>
      <c r="Y562" s="172"/>
      <c r="Z562" s="172"/>
      <c r="AA562" s="172"/>
      <c r="AB562" s="172"/>
    </row>
    <row r="563" spans="1:28" ht="13.2">
      <c r="A563" s="180"/>
      <c r="B563" s="172"/>
      <c r="C563" s="176"/>
      <c r="D563" s="176"/>
      <c r="E563" s="176"/>
      <c r="F563" s="176"/>
      <c r="G563" s="176"/>
      <c r="H563" s="176"/>
      <c r="I563" s="176"/>
      <c r="J563" s="176"/>
      <c r="K563" s="176"/>
      <c r="L563" s="176"/>
      <c r="M563" s="176"/>
      <c r="N563" s="176"/>
      <c r="O563" s="181"/>
      <c r="P563" s="172"/>
      <c r="Q563" s="172"/>
      <c r="R563" s="172"/>
      <c r="S563" s="172"/>
      <c r="T563" s="172"/>
      <c r="U563" s="172"/>
      <c r="V563" s="172"/>
      <c r="W563" s="172"/>
      <c r="X563" s="172"/>
      <c r="Y563" s="172"/>
      <c r="Z563" s="172"/>
      <c r="AA563" s="172"/>
      <c r="AB563" s="172"/>
    </row>
    <row r="564" spans="1:28" ht="13.2">
      <c r="A564" s="180"/>
      <c r="B564" s="172"/>
      <c r="C564" s="176"/>
      <c r="D564" s="176"/>
      <c r="E564" s="176"/>
      <c r="F564" s="176"/>
      <c r="G564" s="176"/>
      <c r="H564" s="176"/>
      <c r="I564" s="176"/>
      <c r="J564" s="176"/>
      <c r="K564" s="176"/>
      <c r="L564" s="176"/>
      <c r="M564" s="176"/>
      <c r="N564" s="176"/>
      <c r="O564" s="181"/>
      <c r="P564" s="172"/>
      <c r="Q564" s="172"/>
      <c r="R564" s="172"/>
      <c r="S564" s="172"/>
      <c r="T564" s="172"/>
      <c r="U564" s="172"/>
      <c r="V564" s="172"/>
      <c r="W564" s="172"/>
      <c r="X564" s="172"/>
      <c r="Y564" s="172"/>
      <c r="Z564" s="172"/>
      <c r="AA564" s="172"/>
      <c r="AB564" s="172"/>
    </row>
    <row r="565" spans="1:28" ht="13.2">
      <c r="A565" s="180"/>
      <c r="B565" s="172"/>
      <c r="C565" s="176"/>
      <c r="D565" s="176"/>
      <c r="E565" s="176"/>
      <c r="F565" s="176"/>
      <c r="G565" s="176"/>
      <c r="H565" s="176"/>
      <c r="I565" s="176"/>
      <c r="J565" s="176"/>
      <c r="K565" s="176"/>
      <c r="L565" s="176"/>
      <c r="M565" s="176"/>
      <c r="N565" s="176"/>
      <c r="O565" s="181"/>
      <c r="P565" s="172"/>
      <c r="Q565" s="172"/>
      <c r="R565" s="172"/>
      <c r="S565" s="172"/>
      <c r="T565" s="172"/>
      <c r="U565" s="172"/>
      <c r="V565" s="172"/>
      <c r="W565" s="172"/>
      <c r="X565" s="172"/>
      <c r="Y565" s="172"/>
      <c r="Z565" s="172"/>
      <c r="AA565" s="172"/>
      <c r="AB565" s="172"/>
    </row>
    <row r="566" spans="1:28" ht="13.2">
      <c r="A566" s="180"/>
      <c r="B566" s="172"/>
      <c r="C566" s="176"/>
      <c r="D566" s="176"/>
      <c r="E566" s="176"/>
      <c r="F566" s="176"/>
      <c r="G566" s="176"/>
      <c r="H566" s="176"/>
      <c r="I566" s="176"/>
      <c r="J566" s="176"/>
      <c r="K566" s="176"/>
      <c r="L566" s="176"/>
      <c r="M566" s="176"/>
      <c r="N566" s="176"/>
      <c r="O566" s="181"/>
      <c r="P566" s="172"/>
      <c r="Q566" s="172"/>
      <c r="R566" s="172"/>
      <c r="S566" s="172"/>
      <c r="T566" s="172"/>
      <c r="U566" s="172"/>
      <c r="V566" s="172"/>
      <c r="W566" s="172"/>
      <c r="X566" s="172"/>
      <c r="Y566" s="172"/>
      <c r="Z566" s="172"/>
      <c r="AA566" s="172"/>
      <c r="AB566" s="172"/>
    </row>
    <row r="567" spans="1:28" ht="13.2">
      <c r="A567" s="180"/>
      <c r="B567" s="172"/>
      <c r="C567" s="176"/>
      <c r="D567" s="176"/>
      <c r="E567" s="176"/>
      <c r="F567" s="176"/>
      <c r="G567" s="176"/>
      <c r="H567" s="176"/>
      <c r="I567" s="176"/>
      <c r="J567" s="176"/>
      <c r="K567" s="176"/>
      <c r="L567" s="176"/>
      <c r="M567" s="176"/>
      <c r="N567" s="176"/>
      <c r="O567" s="181"/>
      <c r="P567" s="172"/>
      <c r="Q567" s="172"/>
      <c r="R567" s="172"/>
      <c r="S567" s="172"/>
      <c r="T567" s="172"/>
      <c r="U567" s="172"/>
      <c r="V567" s="172"/>
      <c r="W567" s="172"/>
      <c r="X567" s="172"/>
      <c r="Y567" s="172"/>
      <c r="Z567" s="172"/>
      <c r="AA567" s="172"/>
      <c r="AB567" s="172"/>
    </row>
    <row r="568" spans="1:28" ht="13.2">
      <c r="A568" s="180"/>
      <c r="B568" s="172"/>
      <c r="C568" s="176"/>
      <c r="D568" s="176"/>
      <c r="E568" s="176"/>
      <c r="F568" s="176"/>
      <c r="G568" s="176"/>
      <c r="H568" s="176"/>
      <c r="I568" s="176"/>
      <c r="J568" s="176"/>
      <c r="K568" s="176"/>
      <c r="L568" s="176"/>
      <c r="M568" s="176"/>
      <c r="N568" s="176"/>
      <c r="O568" s="181"/>
      <c r="P568" s="172"/>
      <c r="Q568" s="172"/>
      <c r="R568" s="172"/>
      <c r="S568" s="172"/>
      <c r="T568" s="172"/>
      <c r="U568" s="172"/>
      <c r="V568" s="172"/>
      <c r="W568" s="172"/>
      <c r="X568" s="172"/>
      <c r="Y568" s="172"/>
      <c r="Z568" s="172"/>
      <c r="AA568" s="172"/>
      <c r="AB568" s="172"/>
    </row>
    <row r="569" spans="1:28" ht="13.2">
      <c r="A569" s="180"/>
      <c r="B569" s="172"/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81"/>
      <c r="P569" s="172"/>
      <c r="Q569" s="172"/>
      <c r="R569" s="172"/>
      <c r="S569" s="172"/>
      <c r="T569" s="172"/>
      <c r="U569" s="172"/>
      <c r="V569" s="172"/>
      <c r="W569" s="172"/>
      <c r="X569" s="172"/>
      <c r="Y569" s="172"/>
      <c r="Z569" s="172"/>
      <c r="AA569" s="172"/>
      <c r="AB569" s="172"/>
    </row>
    <row r="570" spans="1:28" ht="13.2">
      <c r="A570" s="180"/>
      <c r="B570" s="172"/>
      <c r="C570" s="176"/>
      <c r="D570" s="176"/>
      <c r="E570" s="176"/>
      <c r="F570" s="176"/>
      <c r="G570" s="176"/>
      <c r="H570" s="176"/>
      <c r="I570" s="176"/>
      <c r="J570" s="176"/>
      <c r="K570" s="176"/>
      <c r="L570" s="176"/>
      <c r="M570" s="176"/>
      <c r="N570" s="176"/>
      <c r="O570" s="181"/>
      <c r="P570" s="172"/>
      <c r="Q570" s="172"/>
      <c r="R570" s="172"/>
      <c r="S570" s="172"/>
      <c r="T570" s="172"/>
      <c r="U570" s="172"/>
      <c r="V570" s="172"/>
      <c r="W570" s="172"/>
      <c r="X570" s="172"/>
      <c r="Y570" s="172"/>
      <c r="Z570" s="172"/>
      <c r="AA570" s="172"/>
      <c r="AB570" s="172"/>
    </row>
    <row r="571" spans="1:28" ht="13.2">
      <c r="A571" s="180"/>
      <c r="B571" s="172"/>
      <c r="C571" s="176"/>
      <c r="D571" s="176"/>
      <c r="E571" s="176"/>
      <c r="F571" s="176"/>
      <c r="G571" s="176"/>
      <c r="H571" s="176"/>
      <c r="I571" s="176"/>
      <c r="J571" s="176"/>
      <c r="K571" s="176"/>
      <c r="L571" s="176"/>
      <c r="M571" s="176"/>
      <c r="N571" s="176"/>
      <c r="O571" s="181"/>
      <c r="P571" s="172"/>
      <c r="Q571" s="172"/>
      <c r="R571" s="172"/>
      <c r="S571" s="172"/>
      <c r="T571" s="172"/>
      <c r="U571" s="172"/>
      <c r="V571" s="172"/>
      <c r="W571" s="172"/>
      <c r="X571" s="172"/>
      <c r="Y571" s="172"/>
      <c r="Z571" s="172"/>
      <c r="AA571" s="172"/>
      <c r="AB571" s="172"/>
    </row>
    <row r="572" spans="1:28" ht="13.2">
      <c r="A572" s="180"/>
      <c r="B572" s="172"/>
      <c r="C572" s="176"/>
      <c r="D572" s="176"/>
      <c r="E572" s="176"/>
      <c r="F572" s="176"/>
      <c r="G572" s="176"/>
      <c r="H572" s="176"/>
      <c r="I572" s="176"/>
      <c r="J572" s="176"/>
      <c r="K572" s="176"/>
      <c r="L572" s="176"/>
      <c r="M572" s="176"/>
      <c r="N572" s="176"/>
      <c r="O572" s="181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  <c r="Z572" s="172"/>
      <c r="AA572" s="172"/>
      <c r="AB572" s="172"/>
    </row>
    <row r="573" spans="1:28" ht="13.2">
      <c r="A573" s="180"/>
      <c r="B573" s="172"/>
      <c r="C573" s="176"/>
      <c r="D573" s="176"/>
      <c r="E573" s="176"/>
      <c r="F573" s="176"/>
      <c r="G573" s="176"/>
      <c r="H573" s="176"/>
      <c r="I573" s="176"/>
      <c r="J573" s="176"/>
      <c r="K573" s="176"/>
      <c r="L573" s="176"/>
      <c r="M573" s="176"/>
      <c r="N573" s="176"/>
      <c r="O573" s="181"/>
      <c r="P573" s="172"/>
      <c r="Q573" s="172"/>
      <c r="R573" s="172"/>
      <c r="S573" s="172"/>
      <c r="T573" s="172"/>
      <c r="U573" s="172"/>
      <c r="V573" s="172"/>
      <c r="W573" s="172"/>
      <c r="X573" s="172"/>
      <c r="Y573" s="172"/>
      <c r="Z573" s="172"/>
      <c r="AA573" s="172"/>
      <c r="AB573" s="172"/>
    </row>
    <row r="574" spans="1:28" ht="13.2">
      <c r="A574" s="180"/>
      <c r="B574" s="172"/>
      <c r="C574" s="176"/>
      <c r="D574" s="176"/>
      <c r="E574" s="176"/>
      <c r="F574" s="176"/>
      <c r="G574" s="176"/>
      <c r="H574" s="176"/>
      <c r="I574" s="176"/>
      <c r="J574" s="176"/>
      <c r="K574" s="176"/>
      <c r="L574" s="176"/>
      <c r="M574" s="176"/>
      <c r="N574" s="176"/>
      <c r="O574" s="181"/>
      <c r="P574" s="172"/>
      <c r="Q574" s="172"/>
      <c r="R574" s="172"/>
      <c r="S574" s="172"/>
      <c r="T574" s="172"/>
      <c r="U574" s="172"/>
      <c r="V574" s="172"/>
      <c r="W574" s="172"/>
      <c r="X574" s="172"/>
      <c r="Y574" s="172"/>
      <c r="Z574" s="172"/>
      <c r="AA574" s="172"/>
      <c r="AB574" s="172"/>
    </row>
    <row r="575" spans="1:28" ht="13.2">
      <c r="A575" s="180"/>
      <c r="B575" s="172"/>
      <c r="C575" s="176"/>
      <c r="D575" s="176"/>
      <c r="E575" s="176"/>
      <c r="F575" s="176"/>
      <c r="G575" s="176"/>
      <c r="H575" s="176"/>
      <c r="I575" s="176"/>
      <c r="J575" s="176"/>
      <c r="K575" s="176"/>
      <c r="L575" s="176"/>
      <c r="M575" s="176"/>
      <c r="N575" s="176"/>
      <c r="O575" s="181"/>
      <c r="P575" s="172"/>
      <c r="Q575" s="172"/>
      <c r="R575" s="172"/>
      <c r="S575" s="172"/>
      <c r="T575" s="172"/>
      <c r="U575" s="172"/>
      <c r="V575" s="172"/>
      <c r="W575" s="172"/>
      <c r="X575" s="172"/>
      <c r="Y575" s="172"/>
      <c r="Z575" s="172"/>
      <c r="AA575" s="172"/>
      <c r="AB575" s="172"/>
    </row>
    <row r="576" spans="1:28" ht="13.2">
      <c r="A576" s="180"/>
      <c r="B576" s="172"/>
      <c r="C576" s="176"/>
      <c r="D576" s="176"/>
      <c r="E576" s="176"/>
      <c r="F576" s="176"/>
      <c r="G576" s="176"/>
      <c r="H576" s="176"/>
      <c r="I576" s="176"/>
      <c r="J576" s="176"/>
      <c r="K576" s="176"/>
      <c r="L576" s="176"/>
      <c r="M576" s="176"/>
      <c r="N576" s="176"/>
      <c r="O576" s="181"/>
      <c r="P576" s="172"/>
      <c r="Q576" s="172"/>
      <c r="R576" s="172"/>
      <c r="S576" s="172"/>
      <c r="T576" s="172"/>
      <c r="U576" s="172"/>
      <c r="V576" s="172"/>
      <c r="W576" s="172"/>
      <c r="X576" s="172"/>
      <c r="Y576" s="172"/>
      <c r="Z576" s="172"/>
      <c r="AA576" s="172"/>
      <c r="AB576" s="172"/>
    </row>
    <row r="577" spans="1:28" ht="13.2">
      <c r="A577" s="180"/>
      <c r="B577" s="172"/>
      <c r="C577" s="176"/>
      <c r="D577" s="176"/>
      <c r="E577" s="176"/>
      <c r="F577" s="176"/>
      <c r="G577" s="176"/>
      <c r="H577" s="176"/>
      <c r="I577" s="176"/>
      <c r="J577" s="176"/>
      <c r="K577" s="176"/>
      <c r="L577" s="176"/>
      <c r="M577" s="176"/>
      <c r="N577" s="176"/>
      <c r="O577" s="181"/>
      <c r="P577" s="172"/>
      <c r="Q577" s="172"/>
      <c r="R577" s="172"/>
      <c r="S577" s="172"/>
      <c r="T577" s="172"/>
      <c r="U577" s="172"/>
      <c r="V577" s="172"/>
      <c r="W577" s="172"/>
      <c r="X577" s="172"/>
      <c r="Y577" s="172"/>
      <c r="Z577" s="172"/>
      <c r="AA577" s="172"/>
      <c r="AB577" s="172"/>
    </row>
    <row r="578" spans="1:28" ht="13.2">
      <c r="A578" s="180"/>
      <c r="B578" s="172"/>
      <c r="C578" s="176"/>
      <c r="D578" s="176"/>
      <c r="E578" s="176"/>
      <c r="F578" s="176"/>
      <c r="G578" s="176"/>
      <c r="H578" s="176"/>
      <c r="I578" s="176"/>
      <c r="J578" s="176"/>
      <c r="K578" s="176"/>
      <c r="L578" s="176"/>
      <c r="M578" s="176"/>
      <c r="N578" s="176"/>
      <c r="O578" s="181"/>
      <c r="P578" s="172"/>
      <c r="Q578" s="172"/>
      <c r="R578" s="172"/>
      <c r="S578" s="172"/>
      <c r="T578" s="172"/>
      <c r="U578" s="172"/>
      <c r="V578" s="172"/>
      <c r="W578" s="172"/>
      <c r="X578" s="172"/>
      <c r="Y578" s="172"/>
      <c r="Z578" s="172"/>
      <c r="AA578" s="172"/>
      <c r="AB578" s="172"/>
    </row>
    <row r="579" spans="1:28" ht="13.2">
      <c r="A579" s="180"/>
      <c r="B579" s="172"/>
      <c r="C579" s="176"/>
      <c r="D579" s="176"/>
      <c r="E579" s="176"/>
      <c r="F579" s="176"/>
      <c r="G579" s="176"/>
      <c r="H579" s="176"/>
      <c r="I579" s="176"/>
      <c r="J579" s="176"/>
      <c r="K579" s="176"/>
      <c r="L579" s="176"/>
      <c r="M579" s="176"/>
      <c r="N579" s="176"/>
      <c r="O579" s="181"/>
      <c r="P579" s="172"/>
      <c r="Q579" s="172"/>
      <c r="R579" s="172"/>
      <c r="S579" s="172"/>
      <c r="T579" s="172"/>
      <c r="U579" s="172"/>
      <c r="V579" s="172"/>
      <c r="W579" s="172"/>
      <c r="X579" s="172"/>
      <c r="Y579" s="172"/>
      <c r="Z579" s="172"/>
      <c r="AA579" s="172"/>
      <c r="AB579" s="172"/>
    </row>
    <row r="580" spans="1:28" ht="13.2">
      <c r="A580" s="180"/>
      <c r="B580" s="172"/>
      <c r="C580" s="176"/>
      <c r="D580" s="176"/>
      <c r="E580" s="176"/>
      <c r="F580" s="176"/>
      <c r="G580" s="176"/>
      <c r="H580" s="176"/>
      <c r="I580" s="176"/>
      <c r="J580" s="176"/>
      <c r="K580" s="176"/>
      <c r="L580" s="176"/>
      <c r="M580" s="176"/>
      <c r="N580" s="176"/>
      <c r="O580" s="181"/>
      <c r="P580" s="172"/>
      <c r="Q580" s="172"/>
      <c r="R580" s="172"/>
      <c r="S580" s="172"/>
      <c r="T580" s="172"/>
      <c r="U580" s="172"/>
      <c r="V580" s="172"/>
      <c r="W580" s="172"/>
      <c r="X580" s="172"/>
      <c r="Y580" s="172"/>
      <c r="Z580" s="172"/>
      <c r="AA580" s="172"/>
      <c r="AB580" s="172"/>
    </row>
    <row r="581" spans="1:28" ht="13.2">
      <c r="A581" s="180"/>
      <c r="B581" s="172"/>
      <c r="C581" s="176"/>
      <c r="D581" s="176"/>
      <c r="E581" s="176"/>
      <c r="F581" s="176"/>
      <c r="G581" s="176"/>
      <c r="H581" s="176"/>
      <c r="I581" s="176"/>
      <c r="J581" s="176"/>
      <c r="K581" s="176"/>
      <c r="L581" s="176"/>
      <c r="M581" s="176"/>
      <c r="N581" s="176"/>
      <c r="O581" s="181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  <c r="AA581" s="172"/>
      <c r="AB581" s="172"/>
    </row>
    <row r="582" spans="1:28" ht="13.2">
      <c r="A582" s="180"/>
      <c r="B582" s="172"/>
      <c r="C582" s="176"/>
      <c r="D582" s="176"/>
      <c r="E582" s="176"/>
      <c r="F582" s="176"/>
      <c r="G582" s="176"/>
      <c r="H582" s="176"/>
      <c r="I582" s="176"/>
      <c r="J582" s="176"/>
      <c r="K582" s="176"/>
      <c r="L582" s="176"/>
      <c r="M582" s="176"/>
      <c r="N582" s="176"/>
      <c r="O582" s="181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</row>
    <row r="583" spans="1:28" ht="13.2">
      <c r="A583" s="180"/>
      <c r="B583" s="172"/>
      <c r="C583" s="176"/>
      <c r="D583" s="176"/>
      <c r="E583" s="176"/>
      <c r="F583" s="176"/>
      <c r="G583" s="176"/>
      <c r="H583" s="176"/>
      <c r="I583" s="176"/>
      <c r="J583" s="176"/>
      <c r="K583" s="176"/>
      <c r="L583" s="176"/>
      <c r="M583" s="176"/>
      <c r="N583" s="176"/>
      <c r="O583" s="181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</row>
    <row r="584" spans="1:28" ht="13.2">
      <c r="A584" s="180"/>
      <c r="B584" s="172"/>
      <c r="C584" s="176"/>
      <c r="D584" s="176"/>
      <c r="E584" s="176"/>
      <c r="F584" s="176"/>
      <c r="G584" s="176"/>
      <c r="H584" s="176"/>
      <c r="I584" s="176"/>
      <c r="J584" s="176"/>
      <c r="K584" s="176"/>
      <c r="L584" s="176"/>
      <c r="M584" s="176"/>
      <c r="N584" s="176"/>
      <c r="O584" s="181"/>
      <c r="P584" s="172"/>
      <c r="Q584" s="172"/>
      <c r="R584" s="172"/>
      <c r="S584" s="172"/>
      <c r="T584" s="172"/>
      <c r="U584" s="172"/>
      <c r="V584" s="172"/>
      <c r="W584" s="172"/>
      <c r="X584" s="172"/>
      <c r="Y584" s="172"/>
      <c r="Z584" s="172"/>
      <c r="AA584" s="172"/>
      <c r="AB584" s="172"/>
    </row>
    <row r="585" spans="1:28" ht="13.2">
      <c r="A585" s="180"/>
      <c r="B585" s="172"/>
      <c r="C585" s="176"/>
      <c r="D585" s="176"/>
      <c r="E585" s="176"/>
      <c r="F585" s="176"/>
      <c r="G585" s="176"/>
      <c r="H585" s="176"/>
      <c r="I585" s="176"/>
      <c r="J585" s="176"/>
      <c r="K585" s="176"/>
      <c r="L585" s="176"/>
      <c r="M585" s="176"/>
      <c r="N585" s="176"/>
      <c r="O585" s="181"/>
      <c r="P585" s="172"/>
      <c r="Q585" s="172"/>
      <c r="R585" s="172"/>
      <c r="S585" s="172"/>
      <c r="T585" s="172"/>
      <c r="U585" s="172"/>
      <c r="V585" s="172"/>
      <c r="W585" s="172"/>
      <c r="X585" s="172"/>
      <c r="Y585" s="172"/>
      <c r="Z585" s="172"/>
      <c r="AA585" s="172"/>
      <c r="AB585" s="172"/>
    </row>
    <row r="586" spans="1:28" ht="13.2">
      <c r="A586" s="180"/>
      <c r="B586" s="172"/>
      <c r="C586" s="176"/>
      <c r="D586" s="176"/>
      <c r="E586" s="176"/>
      <c r="F586" s="176"/>
      <c r="G586" s="176"/>
      <c r="H586" s="176"/>
      <c r="I586" s="176"/>
      <c r="J586" s="176"/>
      <c r="K586" s="176"/>
      <c r="L586" s="176"/>
      <c r="M586" s="176"/>
      <c r="N586" s="176"/>
      <c r="O586" s="181"/>
      <c r="P586" s="172"/>
      <c r="Q586" s="172"/>
      <c r="R586" s="172"/>
      <c r="S586" s="172"/>
      <c r="T586" s="172"/>
      <c r="U586" s="172"/>
      <c r="V586" s="172"/>
      <c r="W586" s="172"/>
      <c r="X586" s="172"/>
      <c r="Y586" s="172"/>
      <c r="Z586" s="172"/>
      <c r="AA586" s="172"/>
      <c r="AB586" s="172"/>
    </row>
    <row r="587" spans="1:28" ht="13.2">
      <c r="A587" s="180"/>
      <c r="B587" s="172"/>
      <c r="C587" s="176"/>
      <c r="D587" s="176"/>
      <c r="E587" s="176"/>
      <c r="F587" s="176"/>
      <c r="G587" s="176"/>
      <c r="H587" s="176"/>
      <c r="I587" s="176"/>
      <c r="J587" s="176"/>
      <c r="K587" s="176"/>
      <c r="L587" s="176"/>
      <c r="M587" s="176"/>
      <c r="N587" s="176"/>
      <c r="O587" s="181"/>
      <c r="P587" s="172"/>
      <c r="Q587" s="172"/>
      <c r="R587" s="172"/>
      <c r="S587" s="172"/>
      <c r="T587" s="172"/>
      <c r="U587" s="172"/>
      <c r="V587" s="172"/>
      <c r="W587" s="172"/>
      <c r="X587" s="172"/>
      <c r="Y587" s="172"/>
      <c r="Z587" s="172"/>
      <c r="AA587" s="172"/>
      <c r="AB587" s="172"/>
    </row>
    <row r="588" spans="1:28" ht="13.2">
      <c r="A588" s="180"/>
      <c r="B588" s="172"/>
      <c r="C588" s="176"/>
      <c r="D588" s="176"/>
      <c r="E588" s="176"/>
      <c r="F588" s="176"/>
      <c r="G588" s="176"/>
      <c r="H588" s="176"/>
      <c r="I588" s="176"/>
      <c r="J588" s="176"/>
      <c r="K588" s="176"/>
      <c r="L588" s="176"/>
      <c r="M588" s="176"/>
      <c r="N588" s="176"/>
      <c r="O588" s="181"/>
      <c r="P588" s="172"/>
      <c r="Q588" s="172"/>
      <c r="R588" s="172"/>
      <c r="S588" s="172"/>
      <c r="T588" s="172"/>
      <c r="U588" s="172"/>
      <c r="V588" s="172"/>
      <c r="W588" s="172"/>
      <c r="X588" s="172"/>
      <c r="Y588" s="172"/>
      <c r="Z588" s="172"/>
      <c r="AA588" s="172"/>
      <c r="AB588" s="172"/>
    </row>
    <row r="589" spans="1:28" ht="13.2">
      <c r="A589" s="180"/>
      <c r="B589" s="172"/>
      <c r="C589" s="176"/>
      <c r="D589" s="176"/>
      <c r="E589" s="176"/>
      <c r="F589" s="176"/>
      <c r="G589" s="176"/>
      <c r="H589" s="176"/>
      <c r="I589" s="176"/>
      <c r="J589" s="176"/>
      <c r="K589" s="176"/>
      <c r="L589" s="176"/>
      <c r="M589" s="176"/>
      <c r="N589" s="176"/>
      <c r="O589" s="181"/>
      <c r="P589" s="172"/>
      <c r="Q589" s="172"/>
      <c r="R589" s="172"/>
      <c r="S589" s="172"/>
      <c r="T589" s="172"/>
      <c r="U589" s="172"/>
      <c r="V589" s="172"/>
      <c r="W589" s="172"/>
      <c r="X589" s="172"/>
      <c r="Y589" s="172"/>
      <c r="Z589" s="172"/>
      <c r="AA589" s="172"/>
      <c r="AB589" s="172"/>
    </row>
    <row r="590" spans="1:28" ht="13.2">
      <c r="A590" s="180"/>
      <c r="B590" s="172"/>
      <c r="C590" s="176"/>
      <c r="D590" s="176"/>
      <c r="E590" s="176"/>
      <c r="F590" s="176"/>
      <c r="G590" s="176"/>
      <c r="H590" s="176"/>
      <c r="I590" s="176"/>
      <c r="J590" s="176"/>
      <c r="K590" s="176"/>
      <c r="L590" s="176"/>
      <c r="M590" s="176"/>
      <c r="N590" s="176"/>
      <c r="O590" s="181"/>
      <c r="P590" s="172"/>
      <c r="Q590" s="172"/>
      <c r="R590" s="172"/>
      <c r="S590" s="172"/>
      <c r="T590" s="172"/>
      <c r="U590" s="172"/>
      <c r="V590" s="172"/>
      <c r="W590" s="172"/>
      <c r="X590" s="172"/>
      <c r="Y590" s="172"/>
      <c r="Z590" s="172"/>
      <c r="AA590" s="172"/>
      <c r="AB590" s="172"/>
    </row>
    <row r="591" spans="1:28" ht="13.2">
      <c r="A591" s="180"/>
      <c r="B591" s="172"/>
      <c r="C591" s="176"/>
      <c r="D591" s="176"/>
      <c r="E591" s="176"/>
      <c r="F591" s="176"/>
      <c r="G591" s="176"/>
      <c r="H591" s="176"/>
      <c r="I591" s="176"/>
      <c r="J591" s="176"/>
      <c r="K591" s="176"/>
      <c r="L591" s="176"/>
      <c r="M591" s="176"/>
      <c r="N591" s="176"/>
      <c r="O591" s="181"/>
      <c r="P591" s="172"/>
      <c r="Q591" s="172"/>
      <c r="R591" s="172"/>
      <c r="S591" s="172"/>
      <c r="T591" s="172"/>
      <c r="U591" s="172"/>
      <c r="V591" s="172"/>
      <c r="W591" s="172"/>
      <c r="X591" s="172"/>
      <c r="Y591" s="172"/>
      <c r="Z591" s="172"/>
      <c r="AA591" s="172"/>
      <c r="AB591" s="172"/>
    </row>
    <row r="592" spans="1:28" ht="13.2">
      <c r="A592" s="180"/>
      <c r="B592" s="172"/>
      <c r="C592" s="176"/>
      <c r="D592" s="176"/>
      <c r="E592" s="176"/>
      <c r="F592" s="176"/>
      <c r="G592" s="176"/>
      <c r="H592" s="176"/>
      <c r="I592" s="176"/>
      <c r="J592" s="176"/>
      <c r="K592" s="176"/>
      <c r="L592" s="176"/>
      <c r="M592" s="176"/>
      <c r="N592" s="176"/>
      <c r="O592" s="181"/>
      <c r="P592" s="172"/>
      <c r="Q592" s="172"/>
      <c r="R592" s="172"/>
      <c r="S592" s="172"/>
      <c r="T592" s="172"/>
      <c r="U592" s="172"/>
      <c r="V592" s="172"/>
      <c r="W592" s="172"/>
      <c r="X592" s="172"/>
      <c r="Y592" s="172"/>
      <c r="Z592" s="172"/>
      <c r="AA592" s="172"/>
      <c r="AB592" s="172"/>
    </row>
    <row r="593" spans="1:28" ht="13.2">
      <c r="A593" s="180"/>
      <c r="B593" s="172"/>
      <c r="C593" s="176"/>
      <c r="D593" s="176"/>
      <c r="E593" s="176"/>
      <c r="F593" s="176"/>
      <c r="G593" s="176"/>
      <c r="H593" s="176"/>
      <c r="I593" s="176"/>
      <c r="J593" s="176"/>
      <c r="K593" s="176"/>
      <c r="L593" s="176"/>
      <c r="M593" s="176"/>
      <c r="N593" s="176"/>
      <c r="O593" s="181"/>
      <c r="P593" s="172"/>
      <c r="Q593" s="172"/>
      <c r="R593" s="172"/>
      <c r="S593" s="172"/>
      <c r="T593" s="172"/>
      <c r="U593" s="172"/>
      <c r="V593" s="172"/>
      <c r="W593" s="172"/>
      <c r="X593" s="172"/>
      <c r="Y593" s="172"/>
      <c r="Z593" s="172"/>
      <c r="AA593" s="172"/>
      <c r="AB593" s="172"/>
    </row>
    <row r="594" spans="1:28" ht="13.2">
      <c r="A594" s="180"/>
      <c r="B594" s="172"/>
      <c r="C594" s="176"/>
      <c r="D594" s="176"/>
      <c r="E594" s="176"/>
      <c r="F594" s="176"/>
      <c r="G594" s="176"/>
      <c r="H594" s="176"/>
      <c r="I594" s="176"/>
      <c r="J594" s="176"/>
      <c r="K594" s="176"/>
      <c r="L594" s="176"/>
      <c r="M594" s="176"/>
      <c r="N594" s="176"/>
      <c r="O594" s="181"/>
      <c r="P594" s="172"/>
      <c r="Q594" s="172"/>
      <c r="R594" s="172"/>
      <c r="S594" s="172"/>
      <c r="T594" s="172"/>
      <c r="U594" s="172"/>
      <c r="V594" s="172"/>
      <c r="W594" s="172"/>
      <c r="X594" s="172"/>
      <c r="Y594" s="172"/>
      <c r="Z594" s="172"/>
      <c r="AA594" s="172"/>
      <c r="AB594" s="172"/>
    </row>
    <row r="595" spans="1:28" ht="13.2">
      <c r="A595" s="180"/>
      <c r="B595" s="172"/>
      <c r="C595" s="176"/>
      <c r="D595" s="176"/>
      <c r="E595" s="176"/>
      <c r="F595" s="176"/>
      <c r="G595" s="176"/>
      <c r="H595" s="176"/>
      <c r="I595" s="176"/>
      <c r="J595" s="176"/>
      <c r="K595" s="176"/>
      <c r="L595" s="176"/>
      <c r="M595" s="176"/>
      <c r="N595" s="176"/>
      <c r="O595" s="181"/>
      <c r="P595" s="172"/>
      <c r="Q595" s="172"/>
      <c r="R595" s="172"/>
      <c r="S595" s="172"/>
      <c r="T595" s="172"/>
      <c r="U595" s="172"/>
      <c r="V595" s="172"/>
      <c r="W595" s="172"/>
      <c r="X595" s="172"/>
      <c r="Y595" s="172"/>
      <c r="Z595" s="172"/>
      <c r="AA595" s="172"/>
      <c r="AB595" s="172"/>
    </row>
    <row r="596" spans="1:28" ht="13.2">
      <c r="A596" s="180"/>
      <c r="B596" s="172"/>
      <c r="C596" s="176"/>
      <c r="D596" s="176"/>
      <c r="E596" s="176"/>
      <c r="F596" s="176"/>
      <c r="G596" s="176"/>
      <c r="H596" s="176"/>
      <c r="I596" s="176"/>
      <c r="J596" s="176"/>
      <c r="K596" s="176"/>
      <c r="L596" s="176"/>
      <c r="M596" s="176"/>
      <c r="N596" s="176"/>
      <c r="O596" s="181"/>
      <c r="P596" s="172"/>
      <c r="Q596" s="172"/>
      <c r="R596" s="172"/>
      <c r="S596" s="172"/>
      <c r="T596" s="172"/>
      <c r="U596" s="172"/>
      <c r="V596" s="172"/>
      <c r="W596" s="172"/>
      <c r="X596" s="172"/>
      <c r="Y596" s="172"/>
      <c r="Z596" s="172"/>
      <c r="AA596" s="172"/>
      <c r="AB596" s="172"/>
    </row>
    <row r="597" spans="1:28" ht="13.2">
      <c r="A597" s="180"/>
      <c r="B597" s="172"/>
      <c r="C597" s="176"/>
      <c r="D597" s="176"/>
      <c r="E597" s="176"/>
      <c r="F597" s="176"/>
      <c r="G597" s="176"/>
      <c r="H597" s="176"/>
      <c r="I597" s="176"/>
      <c r="J597" s="176"/>
      <c r="K597" s="176"/>
      <c r="L597" s="176"/>
      <c r="M597" s="176"/>
      <c r="N597" s="176"/>
      <c r="O597" s="181"/>
      <c r="P597" s="172"/>
      <c r="Q597" s="172"/>
      <c r="R597" s="172"/>
      <c r="S597" s="172"/>
      <c r="T597" s="172"/>
      <c r="U597" s="172"/>
      <c r="V597" s="172"/>
      <c r="W597" s="172"/>
      <c r="X597" s="172"/>
      <c r="Y597" s="172"/>
      <c r="Z597" s="172"/>
      <c r="AA597" s="172"/>
      <c r="AB597" s="172"/>
    </row>
    <row r="598" spans="1:28" ht="13.2">
      <c r="A598" s="180"/>
      <c r="B598" s="172"/>
      <c r="C598" s="176"/>
      <c r="D598" s="176"/>
      <c r="E598" s="176"/>
      <c r="F598" s="176"/>
      <c r="G598" s="176"/>
      <c r="H598" s="176"/>
      <c r="I598" s="176"/>
      <c r="J598" s="176"/>
      <c r="K598" s="176"/>
      <c r="L598" s="176"/>
      <c r="M598" s="176"/>
      <c r="N598" s="176"/>
      <c r="O598" s="181"/>
      <c r="P598" s="172"/>
      <c r="Q598" s="172"/>
      <c r="R598" s="172"/>
      <c r="S598" s="172"/>
      <c r="T598" s="172"/>
      <c r="U598" s="172"/>
      <c r="V598" s="172"/>
      <c r="W598" s="172"/>
      <c r="X598" s="172"/>
      <c r="Y598" s="172"/>
      <c r="Z598" s="172"/>
      <c r="AA598" s="172"/>
      <c r="AB598" s="172"/>
    </row>
    <row r="599" spans="1:28" ht="13.2">
      <c r="A599" s="180"/>
      <c r="B599" s="172"/>
      <c r="C599" s="176"/>
      <c r="D599" s="176"/>
      <c r="E599" s="176"/>
      <c r="F599" s="176"/>
      <c r="G599" s="176"/>
      <c r="H599" s="176"/>
      <c r="I599" s="176"/>
      <c r="J599" s="176"/>
      <c r="K599" s="176"/>
      <c r="L599" s="176"/>
      <c r="M599" s="176"/>
      <c r="N599" s="176"/>
      <c r="O599" s="181"/>
      <c r="P599" s="172"/>
      <c r="Q599" s="172"/>
      <c r="R599" s="172"/>
      <c r="S599" s="172"/>
      <c r="T599" s="172"/>
      <c r="U599" s="172"/>
      <c r="V599" s="172"/>
      <c r="W599" s="172"/>
      <c r="X599" s="172"/>
      <c r="Y599" s="172"/>
      <c r="Z599" s="172"/>
      <c r="AA599" s="172"/>
      <c r="AB599" s="172"/>
    </row>
    <row r="600" spans="1:28" ht="13.2">
      <c r="A600" s="180"/>
      <c r="B600" s="172"/>
      <c r="C600" s="176"/>
      <c r="D600" s="176"/>
      <c r="E600" s="176"/>
      <c r="F600" s="176"/>
      <c r="G600" s="176"/>
      <c r="H600" s="176"/>
      <c r="I600" s="176"/>
      <c r="J600" s="176"/>
      <c r="K600" s="176"/>
      <c r="L600" s="176"/>
      <c r="M600" s="176"/>
      <c r="N600" s="176"/>
      <c r="O600" s="181"/>
      <c r="P600" s="172"/>
      <c r="Q600" s="172"/>
      <c r="R600" s="172"/>
      <c r="S600" s="172"/>
      <c r="T600" s="172"/>
      <c r="U600" s="172"/>
      <c r="V600" s="172"/>
      <c r="W600" s="172"/>
      <c r="X600" s="172"/>
      <c r="Y600" s="172"/>
      <c r="Z600" s="172"/>
      <c r="AA600" s="172"/>
      <c r="AB600" s="172"/>
    </row>
    <row r="601" spans="1:28" ht="13.2">
      <c r="A601" s="180"/>
      <c r="B601" s="172"/>
      <c r="C601" s="176"/>
      <c r="D601" s="176"/>
      <c r="E601" s="176"/>
      <c r="F601" s="176"/>
      <c r="G601" s="176"/>
      <c r="H601" s="176"/>
      <c r="I601" s="176"/>
      <c r="J601" s="176"/>
      <c r="K601" s="176"/>
      <c r="L601" s="176"/>
      <c r="M601" s="176"/>
      <c r="N601" s="176"/>
      <c r="O601" s="181"/>
      <c r="P601" s="172"/>
      <c r="Q601" s="172"/>
      <c r="R601" s="172"/>
      <c r="S601" s="172"/>
      <c r="T601" s="172"/>
      <c r="U601" s="172"/>
      <c r="V601" s="172"/>
      <c r="W601" s="172"/>
      <c r="X601" s="172"/>
      <c r="Y601" s="172"/>
      <c r="Z601" s="172"/>
      <c r="AA601" s="172"/>
      <c r="AB601" s="172"/>
    </row>
    <row r="602" spans="1:28" ht="13.2">
      <c r="A602" s="180"/>
      <c r="B602" s="172"/>
      <c r="C602" s="176"/>
      <c r="D602" s="176"/>
      <c r="E602" s="176"/>
      <c r="F602" s="176"/>
      <c r="G602" s="176"/>
      <c r="H602" s="176"/>
      <c r="I602" s="176"/>
      <c r="J602" s="176"/>
      <c r="K602" s="176"/>
      <c r="L602" s="176"/>
      <c r="M602" s="176"/>
      <c r="N602" s="176"/>
      <c r="O602" s="181"/>
      <c r="P602" s="172"/>
      <c r="Q602" s="172"/>
      <c r="R602" s="172"/>
      <c r="S602" s="172"/>
      <c r="T602" s="172"/>
      <c r="U602" s="172"/>
      <c r="V602" s="172"/>
      <c r="W602" s="172"/>
      <c r="X602" s="172"/>
      <c r="Y602" s="172"/>
      <c r="Z602" s="172"/>
      <c r="AA602" s="172"/>
      <c r="AB602" s="172"/>
    </row>
    <row r="603" spans="1:28" ht="13.2">
      <c r="A603" s="180"/>
      <c r="B603" s="172"/>
      <c r="C603" s="176"/>
      <c r="D603" s="176"/>
      <c r="E603" s="176"/>
      <c r="F603" s="176"/>
      <c r="G603" s="176"/>
      <c r="H603" s="176"/>
      <c r="I603" s="176"/>
      <c r="J603" s="176"/>
      <c r="K603" s="176"/>
      <c r="L603" s="176"/>
      <c r="M603" s="176"/>
      <c r="N603" s="176"/>
      <c r="O603" s="181"/>
      <c r="P603" s="172"/>
      <c r="Q603" s="172"/>
      <c r="R603" s="172"/>
      <c r="S603" s="172"/>
      <c r="T603" s="172"/>
      <c r="U603" s="172"/>
      <c r="V603" s="172"/>
      <c r="W603" s="172"/>
      <c r="X603" s="172"/>
      <c r="Y603" s="172"/>
      <c r="Z603" s="172"/>
      <c r="AA603" s="172"/>
      <c r="AB603" s="172"/>
    </row>
    <row r="604" spans="1:28" ht="13.2">
      <c r="A604" s="180"/>
      <c r="B604" s="172"/>
      <c r="C604" s="176"/>
      <c r="D604" s="176"/>
      <c r="E604" s="176"/>
      <c r="F604" s="176"/>
      <c r="G604" s="176"/>
      <c r="H604" s="176"/>
      <c r="I604" s="176"/>
      <c r="J604" s="176"/>
      <c r="K604" s="176"/>
      <c r="L604" s="176"/>
      <c r="M604" s="176"/>
      <c r="N604" s="176"/>
      <c r="O604" s="181"/>
      <c r="P604" s="172"/>
      <c r="Q604" s="172"/>
      <c r="R604" s="172"/>
      <c r="S604" s="172"/>
      <c r="T604" s="172"/>
      <c r="U604" s="172"/>
      <c r="V604" s="172"/>
      <c r="W604" s="172"/>
      <c r="X604" s="172"/>
      <c r="Y604" s="172"/>
      <c r="Z604" s="172"/>
      <c r="AA604" s="172"/>
      <c r="AB604" s="172"/>
    </row>
    <row r="605" spans="1:28" ht="13.2">
      <c r="A605" s="180"/>
      <c r="B605" s="172"/>
      <c r="C605" s="176"/>
      <c r="D605" s="176"/>
      <c r="E605" s="176"/>
      <c r="F605" s="176"/>
      <c r="G605" s="176"/>
      <c r="H605" s="176"/>
      <c r="I605" s="176"/>
      <c r="J605" s="176"/>
      <c r="K605" s="176"/>
      <c r="L605" s="176"/>
      <c r="M605" s="176"/>
      <c r="N605" s="176"/>
      <c r="O605" s="181"/>
      <c r="P605" s="172"/>
      <c r="Q605" s="172"/>
      <c r="R605" s="172"/>
      <c r="S605" s="172"/>
      <c r="T605" s="172"/>
      <c r="U605" s="172"/>
      <c r="V605" s="172"/>
      <c r="W605" s="172"/>
      <c r="X605" s="172"/>
      <c r="Y605" s="172"/>
      <c r="Z605" s="172"/>
      <c r="AA605" s="172"/>
      <c r="AB605" s="172"/>
    </row>
    <row r="606" spans="1:28" ht="13.2">
      <c r="A606" s="180"/>
      <c r="B606" s="172"/>
      <c r="C606" s="176"/>
      <c r="D606" s="176"/>
      <c r="E606" s="176"/>
      <c r="F606" s="176"/>
      <c r="G606" s="176"/>
      <c r="H606" s="176"/>
      <c r="I606" s="176"/>
      <c r="J606" s="176"/>
      <c r="K606" s="176"/>
      <c r="L606" s="176"/>
      <c r="M606" s="176"/>
      <c r="N606" s="176"/>
      <c r="O606" s="181"/>
      <c r="P606" s="172"/>
      <c r="Q606" s="172"/>
      <c r="R606" s="172"/>
      <c r="S606" s="172"/>
      <c r="T606" s="172"/>
      <c r="U606" s="172"/>
      <c r="V606" s="172"/>
      <c r="W606" s="172"/>
      <c r="X606" s="172"/>
      <c r="Y606" s="172"/>
      <c r="Z606" s="172"/>
      <c r="AA606" s="172"/>
      <c r="AB606" s="172"/>
    </row>
    <row r="607" spans="1:28" ht="13.2">
      <c r="A607" s="180"/>
      <c r="B607" s="172"/>
      <c r="C607" s="176"/>
      <c r="D607" s="176"/>
      <c r="E607" s="176"/>
      <c r="F607" s="176"/>
      <c r="G607" s="176"/>
      <c r="H607" s="176"/>
      <c r="I607" s="176"/>
      <c r="J607" s="176"/>
      <c r="K607" s="176"/>
      <c r="L607" s="176"/>
      <c r="M607" s="176"/>
      <c r="N607" s="176"/>
      <c r="O607" s="181"/>
      <c r="P607" s="172"/>
      <c r="Q607" s="172"/>
      <c r="R607" s="172"/>
      <c r="S607" s="172"/>
      <c r="T607" s="172"/>
      <c r="U607" s="172"/>
      <c r="V607" s="172"/>
      <c r="W607" s="172"/>
      <c r="X607" s="172"/>
      <c r="Y607" s="172"/>
      <c r="Z607" s="172"/>
      <c r="AA607" s="172"/>
      <c r="AB607" s="172"/>
    </row>
    <row r="608" spans="1:28" ht="13.2">
      <c r="A608" s="180"/>
      <c r="B608" s="172"/>
      <c r="C608" s="176"/>
      <c r="D608" s="176"/>
      <c r="E608" s="176"/>
      <c r="F608" s="176"/>
      <c r="G608" s="176"/>
      <c r="H608" s="176"/>
      <c r="I608" s="176"/>
      <c r="J608" s="176"/>
      <c r="K608" s="176"/>
      <c r="L608" s="176"/>
      <c r="M608" s="176"/>
      <c r="N608" s="176"/>
      <c r="O608" s="181"/>
      <c r="P608" s="172"/>
      <c r="Q608" s="172"/>
      <c r="R608" s="172"/>
      <c r="S608" s="172"/>
      <c r="T608" s="172"/>
      <c r="U608" s="172"/>
      <c r="V608" s="172"/>
      <c r="W608" s="172"/>
      <c r="X608" s="172"/>
      <c r="Y608" s="172"/>
      <c r="Z608" s="172"/>
      <c r="AA608" s="172"/>
      <c r="AB608" s="172"/>
    </row>
    <row r="609" spans="1:28" ht="13.2">
      <c r="A609" s="180"/>
      <c r="B609" s="172"/>
      <c r="C609" s="176"/>
      <c r="D609" s="176"/>
      <c r="E609" s="176"/>
      <c r="F609" s="176"/>
      <c r="G609" s="176"/>
      <c r="H609" s="176"/>
      <c r="I609" s="176"/>
      <c r="J609" s="176"/>
      <c r="K609" s="176"/>
      <c r="L609" s="176"/>
      <c r="M609" s="176"/>
      <c r="N609" s="176"/>
      <c r="O609" s="181"/>
      <c r="P609" s="172"/>
      <c r="Q609" s="172"/>
      <c r="R609" s="172"/>
      <c r="S609" s="172"/>
      <c r="T609" s="172"/>
      <c r="U609" s="172"/>
      <c r="V609" s="172"/>
      <c r="W609" s="172"/>
      <c r="X609" s="172"/>
      <c r="Y609" s="172"/>
      <c r="Z609" s="172"/>
      <c r="AA609" s="172"/>
      <c r="AB609" s="172"/>
    </row>
    <row r="610" spans="1:28" ht="13.2">
      <c r="A610" s="180"/>
      <c r="B610" s="172"/>
      <c r="C610" s="176"/>
      <c r="D610" s="176"/>
      <c r="E610" s="176"/>
      <c r="F610" s="176"/>
      <c r="G610" s="176"/>
      <c r="H610" s="176"/>
      <c r="I610" s="176"/>
      <c r="J610" s="176"/>
      <c r="K610" s="176"/>
      <c r="L610" s="176"/>
      <c r="M610" s="176"/>
      <c r="N610" s="176"/>
      <c r="O610" s="181"/>
      <c r="P610" s="172"/>
      <c r="Q610" s="172"/>
      <c r="R610" s="172"/>
      <c r="S610" s="172"/>
      <c r="T610" s="172"/>
      <c r="U610" s="172"/>
      <c r="V610" s="172"/>
      <c r="W610" s="172"/>
      <c r="X610" s="172"/>
      <c r="Y610" s="172"/>
      <c r="Z610" s="172"/>
      <c r="AA610" s="172"/>
      <c r="AB610" s="172"/>
    </row>
    <row r="611" spans="1:28" ht="13.2">
      <c r="A611" s="180"/>
      <c r="B611" s="172"/>
      <c r="C611" s="176"/>
      <c r="D611" s="176"/>
      <c r="E611" s="176"/>
      <c r="F611" s="176"/>
      <c r="G611" s="176"/>
      <c r="H611" s="176"/>
      <c r="I611" s="176"/>
      <c r="J611" s="176"/>
      <c r="K611" s="176"/>
      <c r="L611" s="176"/>
      <c r="M611" s="176"/>
      <c r="N611" s="176"/>
      <c r="O611" s="181"/>
      <c r="P611" s="172"/>
      <c r="Q611" s="172"/>
      <c r="R611" s="172"/>
      <c r="S611" s="172"/>
      <c r="T611" s="172"/>
      <c r="U611" s="172"/>
      <c r="V611" s="172"/>
      <c r="W611" s="172"/>
      <c r="X611" s="172"/>
      <c r="Y611" s="172"/>
      <c r="Z611" s="172"/>
      <c r="AA611" s="172"/>
      <c r="AB611" s="172"/>
    </row>
    <row r="612" spans="1:28" ht="13.2">
      <c r="A612" s="180"/>
      <c r="B612" s="172"/>
      <c r="C612" s="176"/>
      <c r="D612" s="176"/>
      <c r="E612" s="176"/>
      <c r="F612" s="176"/>
      <c r="G612" s="176"/>
      <c r="H612" s="176"/>
      <c r="I612" s="176"/>
      <c r="J612" s="176"/>
      <c r="K612" s="176"/>
      <c r="L612" s="176"/>
      <c r="M612" s="176"/>
      <c r="N612" s="176"/>
      <c r="O612" s="181"/>
      <c r="P612" s="172"/>
      <c r="Q612" s="172"/>
      <c r="R612" s="172"/>
      <c r="S612" s="172"/>
      <c r="T612" s="172"/>
      <c r="U612" s="172"/>
      <c r="V612" s="172"/>
      <c r="W612" s="172"/>
      <c r="X612" s="172"/>
      <c r="Y612" s="172"/>
      <c r="Z612" s="172"/>
      <c r="AA612" s="172"/>
      <c r="AB612" s="172"/>
    </row>
    <row r="613" spans="1:28" ht="13.2">
      <c r="A613" s="180"/>
      <c r="B613" s="172"/>
      <c r="C613" s="176"/>
      <c r="D613" s="176"/>
      <c r="E613" s="176"/>
      <c r="F613" s="176"/>
      <c r="G613" s="176"/>
      <c r="H613" s="176"/>
      <c r="I613" s="176"/>
      <c r="J613" s="176"/>
      <c r="K613" s="176"/>
      <c r="L613" s="176"/>
      <c r="M613" s="176"/>
      <c r="N613" s="176"/>
      <c r="O613" s="181"/>
      <c r="P613" s="172"/>
      <c r="Q613" s="172"/>
      <c r="R613" s="172"/>
      <c r="S613" s="172"/>
      <c r="T613" s="172"/>
      <c r="U613" s="172"/>
      <c r="V613" s="172"/>
      <c r="W613" s="172"/>
      <c r="X613" s="172"/>
      <c r="Y613" s="172"/>
      <c r="Z613" s="172"/>
      <c r="AA613" s="172"/>
      <c r="AB613" s="172"/>
    </row>
    <row r="614" spans="1:28" ht="13.2">
      <c r="A614" s="180"/>
      <c r="B614" s="172"/>
      <c r="C614" s="176"/>
      <c r="D614" s="176"/>
      <c r="E614" s="176"/>
      <c r="F614" s="176"/>
      <c r="G614" s="176"/>
      <c r="H614" s="176"/>
      <c r="I614" s="176"/>
      <c r="J614" s="176"/>
      <c r="K614" s="176"/>
      <c r="L614" s="176"/>
      <c r="M614" s="176"/>
      <c r="N614" s="176"/>
      <c r="O614" s="181"/>
      <c r="P614" s="172"/>
      <c r="Q614" s="172"/>
      <c r="R614" s="172"/>
      <c r="S614" s="172"/>
      <c r="T614" s="172"/>
      <c r="U614" s="172"/>
      <c r="V614" s="172"/>
      <c r="W614" s="172"/>
      <c r="X614" s="172"/>
      <c r="Y614" s="172"/>
      <c r="Z614" s="172"/>
      <c r="AA614" s="172"/>
      <c r="AB614" s="172"/>
    </row>
    <row r="615" spans="1:28" ht="13.2">
      <c r="A615" s="180"/>
      <c r="B615" s="172"/>
      <c r="C615" s="176"/>
      <c r="D615" s="176"/>
      <c r="E615" s="176"/>
      <c r="F615" s="176"/>
      <c r="G615" s="176"/>
      <c r="H615" s="176"/>
      <c r="I615" s="176"/>
      <c r="J615" s="176"/>
      <c r="K615" s="176"/>
      <c r="L615" s="176"/>
      <c r="M615" s="176"/>
      <c r="N615" s="176"/>
      <c r="O615" s="181"/>
      <c r="P615" s="172"/>
      <c r="Q615" s="172"/>
      <c r="R615" s="172"/>
      <c r="S615" s="172"/>
      <c r="T615" s="172"/>
      <c r="U615" s="172"/>
      <c r="V615" s="172"/>
      <c r="W615" s="172"/>
      <c r="X615" s="172"/>
      <c r="Y615" s="172"/>
      <c r="Z615" s="172"/>
      <c r="AA615" s="172"/>
      <c r="AB615" s="172"/>
    </row>
    <row r="616" spans="1:28" ht="13.2">
      <c r="A616" s="180"/>
      <c r="B616" s="172"/>
      <c r="C616" s="176"/>
      <c r="D616" s="176"/>
      <c r="E616" s="176"/>
      <c r="F616" s="176"/>
      <c r="G616" s="176"/>
      <c r="H616" s="176"/>
      <c r="I616" s="176"/>
      <c r="J616" s="176"/>
      <c r="K616" s="176"/>
      <c r="L616" s="176"/>
      <c r="M616" s="176"/>
      <c r="N616" s="176"/>
      <c r="O616" s="181"/>
      <c r="P616" s="172"/>
      <c r="Q616" s="172"/>
      <c r="R616" s="172"/>
      <c r="S616" s="172"/>
      <c r="T616" s="172"/>
      <c r="U616" s="172"/>
      <c r="V616" s="172"/>
      <c r="W616" s="172"/>
      <c r="X616" s="172"/>
      <c r="Y616" s="172"/>
      <c r="Z616" s="172"/>
      <c r="AA616" s="172"/>
      <c r="AB616" s="172"/>
    </row>
    <row r="617" spans="1:28" ht="13.2">
      <c r="A617" s="180"/>
      <c r="B617" s="172"/>
      <c r="C617" s="176"/>
      <c r="D617" s="176"/>
      <c r="E617" s="176"/>
      <c r="F617" s="176"/>
      <c r="G617" s="176"/>
      <c r="H617" s="176"/>
      <c r="I617" s="176"/>
      <c r="J617" s="176"/>
      <c r="K617" s="176"/>
      <c r="L617" s="176"/>
      <c r="M617" s="176"/>
      <c r="N617" s="176"/>
      <c r="O617" s="181"/>
      <c r="P617" s="172"/>
      <c r="Q617" s="172"/>
      <c r="R617" s="172"/>
      <c r="S617" s="172"/>
      <c r="T617" s="172"/>
      <c r="U617" s="172"/>
      <c r="V617" s="172"/>
      <c r="W617" s="172"/>
      <c r="X617" s="172"/>
      <c r="Y617" s="172"/>
      <c r="Z617" s="172"/>
      <c r="AA617" s="172"/>
      <c r="AB617" s="172"/>
    </row>
    <row r="618" spans="1:28" ht="13.2">
      <c r="A618" s="180"/>
      <c r="B618" s="172"/>
      <c r="C618" s="176"/>
      <c r="D618" s="176"/>
      <c r="E618" s="176"/>
      <c r="F618" s="176"/>
      <c r="G618" s="176"/>
      <c r="H618" s="176"/>
      <c r="I618" s="176"/>
      <c r="J618" s="176"/>
      <c r="K618" s="176"/>
      <c r="L618" s="176"/>
      <c r="M618" s="176"/>
      <c r="N618" s="176"/>
      <c r="O618" s="181"/>
      <c r="P618" s="172"/>
      <c r="Q618" s="172"/>
      <c r="R618" s="172"/>
      <c r="S618" s="172"/>
      <c r="T618" s="172"/>
      <c r="U618" s="172"/>
      <c r="V618" s="172"/>
      <c r="W618" s="172"/>
      <c r="X618" s="172"/>
      <c r="Y618" s="172"/>
      <c r="Z618" s="172"/>
      <c r="AA618" s="172"/>
      <c r="AB618" s="172"/>
    </row>
    <row r="619" spans="1:28" ht="13.2">
      <c r="A619" s="180"/>
      <c r="B619" s="172"/>
      <c r="C619" s="176"/>
      <c r="D619" s="176"/>
      <c r="E619" s="176"/>
      <c r="F619" s="176"/>
      <c r="G619" s="176"/>
      <c r="H619" s="176"/>
      <c r="I619" s="176"/>
      <c r="J619" s="176"/>
      <c r="K619" s="176"/>
      <c r="L619" s="176"/>
      <c r="M619" s="176"/>
      <c r="N619" s="176"/>
      <c r="O619" s="181"/>
      <c r="P619" s="172"/>
      <c r="Q619" s="172"/>
      <c r="R619" s="172"/>
      <c r="S619" s="172"/>
      <c r="T619" s="172"/>
      <c r="U619" s="172"/>
      <c r="V619" s="172"/>
      <c r="W619" s="172"/>
      <c r="X619" s="172"/>
      <c r="Y619" s="172"/>
      <c r="Z619" s="172"/>
      <c r="AA619" s="172"/>
      <c r="AB619" s="172"/>
    </row>
    <row r="620" spans="1:28" ht="13.2">
      <c r="A620" s="180"/>
      <c r="B620" s="172"/>
      <c r="C620" s="176"/>
      <c r="D620" s="176"/>
      <c r="E620" s="176"/>
      <c r="F620" s="176"/>
      <c r="G620" s="176"/>
      <c r="H620" s="176"/>
      <c r="I620" s="176"/>
      <c r="J620" s="176"/>
      <c r="K620" s="176"/>
      <c r="L620" s="176"/>
      <c r="M620" s="176"/>
      <c r="N620" s="176"/>
      <c r="O620" s="181"/>
      <c r="P620" s="172"/>
      <c r="Q620" s="172"/>
      <c r="R620" s="172"/>
      <c r="S620" s="172"/>
      <c r="T620" s="172"/>
      <c r="U620" s="172"/>
      <c r="V620" s="172"/>
      <c r="W620" s="172"/>
      <c r="X620" s="172"/>
      <c r="Y620" s="172"/>
      <c r="Z620" s="172"/>
      <c r="AA620" s="172"/>
      <c r="AB620" s="172"/>
    </row>
    <row r="621" spans="1:28" ht="13.2">
      <c r="A621" s="180"/>
      <c r="B621" s="172"/>
      <c r="C621" s="176"/>
      <c r="D621" s="176"/>
      <c r="E621" s="176"/>
      <c r="F621" s="176"/>
      <c r="G621" s="176"/>
      <c r="H621" s="176"/>
      <c r="I621" s="176"/>
      <c r="J621" s="176"/>
      <c r="K621" s="176"/>
      <c r="L621" s="176"/>
      <c r="M621" s="176"/>
      <c r="N621" s="176"/>
      <c r="O621" s="181"/>
      <c r="P621" s="172"/>
      <c r="Q621" s="172"/>
      <c r="R621" s="172"/>
      <c r="S621" s="172"/>
      <c r="T621" s="172"/>
      <c r="U621" s="172"/>
      <c r="V621" s="172"/>
      <c r="W621" s="172"/>
      <c r="X621" s="172"/>
      <c r="Y621" s="172"/>
      <c r="Z621" s="172"/>
      <c r="AA621" s="172"/>
      <c r="AB621" s="172"/>
    </row>
    <row r="622" spans="1:28" ht="13.2">
      <c r="A622" s="180"/>
      <c r="B622" s="172"/>
      <c r="C622" s="176"/>
      <c r="D622" s="176"/>
      <c r="E622" s="176"/>
      <c r="F622" s="176"/>
      <c r="G622" s="176"/>
      <c r="H622" s="176"/>
      <c r="I622" s="176"/>
      <c r="J622" s="176"/>
      <c r="K622" s="176"/>
      <c r="L622" s="176"/>
      <c r="M622" s="176"/>
      <c r="N622" s="176"/>
      <c r="O622" s="181"/>
      <c r="P622" s="172"/>
      <c r="Q622" s="172"/>
      <c r="R622" s="172"/>
      <c r="S622" s="172"/>
      <c r="T622" s="172"/>
      <c r="U622" s="172"/>
      <c r="V622" s="172"/>
      <c r="W622" s="172"/>
      <c r="X622" s="172"/>
      <c r="Y622" s="172"/>
      <c r="Z622" s="172"/>
      <c r="AA622" s="172"/>
      <c r="AB622" s="172"/>
    </row>
    <row r="623" spans="1:28" ht="13.2">
      <c r="A623" s="180"/>
      <c r="B623" s="172"/>
      <c r="C623" s="176"/>
      <c r="D623" s="176"/>
      <c r="E623" s="176"/>
      <c r="F623" s="176"/>
      <c r="G623" s="176"/>
      <c r="H623" s="176"/>
      <c r="I623" s="176"/>
      <c r="J623" s="176"/>
      <c r="K623" s="176"/>
      <c r="L623" s="176"/>
      <c r="M623" s="176"/>
      <c r="N623" s="176"/>
      <c r="O623" s="181"/>
      <c r="P623" s="172"/>
      <c r="Q623" s="172"/>
      <c r="R623" s="172"/>
      <c r="S623" s="172"/>
      <c r="T623" s="172"/>
      <c r="U623" s="172"/>
      <c r="V623" s="172"/>
      <c r="W623" s="172"/>
      <c r="X623" s="172"/>
      <c r="Y623" s="172"/>
      <c r="Z623" s="172"/>
      <c r="AA623" s="172"/>
      <c r="AB623" s="172"/>
    </row>
    <row r="624" spans="1:28" ht="13.2">
      <c r="A624" s="180"/>
      <c r="B624" s="172"/>
      <c r="C624" s="176"/>
      <c r="D624" s="176"/>
      <c r="E624" s="176"/>
      <c r="F624" s="176"/>
      <c r="G624" s="176"/>
      <c r="H624" s="176"/>
      <c r="I624" s="176"/>
      <c r="J624" s="176"/>
      <c r="K624" s="176"/>
      <c r="L624" s="176"/>
      <c r="M624" s="176"/>
      <c r="N624" s="176"/>
      <c r="O624" s="181"/>
      <c r="P624" s="172"/>
      <c r="Q624" s="172"/>
      <c r="R624" s="172"/>
      <c r="S624" s="172"/>
      <c r="T624" s="172"/>
      <c r="U624" s="172"/>
      <c r="V624" s="172"/>
      <c r="W624" s="172"/>
      <c r="X624" s="172"/>
      <c r="Y624" s="172"/>
      <c r="Z624" s="172"/>
      <c r="AA624" s="172"/>
      <c r="AB624" s="172"/>
    </row>
    <row r="625" spans="1:28" ht="13.2">
      <c r="A625" s="180"/>
      <c r="B625" s="172"/>
      <c r="C625" s="176"/>
      <c r="D625" s="176"/>
      <c r="E625" s="176"/>
      <c r="F625" s="176"/>
      <c r="G625" s="176"/>
      <c r="H625" s="176"/>
      <c r="I625" s="176"/>
      <c r="J625" s="176"/>
      <c r="K625" s="176"/>
      <c r="L625" s="176"/>
      <c r="M625" s="176"/>
      <c r="N625" s="176"/>
      <c r="O625" s="181"/>
      <c r="P625" s="172"/>
      <c r="Q625" s="172"/>
      <c r="R625" s="172"/>
      <c r="S625" s="172"/>
      <c r="T625" s="172"/>
      <c r="U625" s="172"/>
      <c r="V625" s="172"/>
      <c r="W625" s="172"/>
      <c r="X625" s="172"/>
      <c r="Y625" s="172"/>
      <c r="Z625" s="172"/>
      <c r="AA625" s="172"/>
      <c r="AB625" s="172"/>
    </row>
    <row r="626" spans="1:28" ht="13.2">
      <c r="A626" s="180"/>
      <c r="B626" s="172"/>
      <c r="C626" s="176"/>
      <c r="D626" s="176"/>
      <c r="E626" s="176"/>
      <c r="F626" s="176"/>
      <c r="G626" s="176"/>
      <c r="H626" s="176"/>
      <c r="I626" s="176"/>
      <c r="J626" s="176"/>
      <c r="K626" s="176"/>
      <c r="L626" s="176"/>
      <c r="M626" s="176"/>
      <c r="N626" s="176"/>
      <c r="O626" s="181"/>
      <c r="P626" s="172"/>
      <c r="Q626" s="172"/>
      <c r="R626" s="172"/>
      <c r="S626" s="172"/>
      <c r="T626" s="172"/>
      <c r="U626" s="172"/>
      <c r="V626" s="172"/>
      <c r="W626" s="172"/>
      <c r="X626" s="172"/>
      <c r="Y626" s="172"/>
      <c r="Z626" s="172"/>
      <c r="AA626" s="172"/>
      <c r="AB626" s="172"/>
    </row>
    <row r="627" spans="1:28" ht="13.2">
      <c r="A627" s="180"/>
      <c r="B627" s="172"/>
      <c r="C627" s="176"/>
      <c r="D627" s="176"/>
      <c r="E627" s="176"/>
      <c r="F627" s="176"/>
      <c r="G627" s="176"/>
      <c r="H627" s="176"/>
      <c r="I627" s="176"/>
      <c r="J627" s="176"/>
      <c r="K627" s="176"/>
      <c r="L627" s="176"/>
      <c r="M627" s="176"/>
      <c r="N627" s="176"/>
      <c r="O627" s="181"/>
      <c r="P627" s="172"/>
      <c r="Q627" s="172"/>
      <c r="R627" s="172"/>
      <c r="S627" s="172"/>
      <c r="T627" s="172"/>
      <c r="U627" s="172"/>
      <c r="V627" s="172"/>
      <c r="W627" s="172"/>
      <c r="X627" s="172"/>
      <c r="Y627" s="172"/>
      <c r="Z627" s="172"/>
      <c r="AA627" s="172"/>
      <c r="AB627" s="172"/>
    </row>
    <row r="628" spans="1:28" ht="13.2">
      <c r="A628" s="180"/>
      <c r="B628" s="172"/>
      <c r="C628" s="176"/>
      <c r="D628" s="176"/>
      <c r="E628" s="176"/>
      <c r="F628" s="176"/>
      <c r="G628" s="176"/>
      <c r="H628" s="176"/>
      <c r="I628" s="176"/>
      <c r="J628" s="176"/>
      <c r="K628" s="176"/>
      <c r="L628" s="176"/>
      <c r="M628" s="176"/>
      <c r="N628" s="176"/>
      <c r="O628" s="181"/>
      <c r="P628" s="172"/>
      <c r="Q628" s="172"/>
      <c r="R628" s="172"/>
      <c r="S628" s="172"/>
      <c r="T628" s="172"/>
      <c r="U628" s="172"/>
      <c r="V628" s="172"/>
      <c r="W628" s="172"/>
      <c r="X628" s="172"/>
      <c r="Y628" s="172"/>
      <c r="Z628" s="172"/>
      <c r="AA628" s="172"/>
      <c r="AB628" s="172"/>
    </row>
    <row r="629" spans="1:28" ht="13.2">
      <c r="A629" s="180"/>
      <c r="B629" s="172"/>
      <c r="C629" s="176"/>
      <c r="D629" s="176"/>
      <c r="E629" s="176"/>
      <c r="F629" s="176"/>
      <c r="G629" s="176"/>
      <c r="H629" s="176"/>
      <c r="I629" s="176"/>
      <c r="J629" s="176"/>
      <c r="K629" s="176"/>
      <c r="L629" s="176"/>
      <c r="M629" s="176"/>
      <c r="N629" s="176"/>
      <c r="O629" s="181"/>
      <c r="P629" s="172"/>
      <c r="Q629" s="172"/>
      <c r="R629" s="172"/>
      <c r="S629" s="172"/>
      <c r="T629" s="172"/>
      <c r="U629" s="172"/>
      <c r="V629" s="172"/>
      <c r="W629" s="172"/>
      <c r="X629" s="172"/>
      <c r="Y629" s="172"/>
      <c r="Z629" s="172"/>
      <c r="AA629" s="172"/>
      <c r="AB629" s="172"/>
    </row>
    <row r="630" spans="1:28" ht="13.2">
      <c r="A630" s="180"/>
      <c r="B630" s="172"/>
      <c r="C630" s="176"/>
      <c r="D630" s="176"/>
      <c r="E630" s="176"/>
      <c r="F630" s="176"/>
      <c r="G630" s="176"/>
      <c r="H630" s="176"/>
      <c r="I630" s="176"/>
      <c r="J630" s="176"/>
      <c r="K630" s="176"/>
      <c r="L630" s="176"/>
      <c r="M630" s="176"/>
      <c r="N630" s="176"/>
      <c r="O630" s="181"/>
      <c r="P630" s="172"/>
      <c r="Q630" s="172"/>
      <c r="R630" s="172"/>
      <c r="S630" s="172"/>
      <c r="T630" s="172"/>
      <c r="U630" s="172"/>
      <c r="V630" s="172"/>
      <c r="W630" s="172"/>
      <c r="X630" s="172"/>
      <c r="Y630" s="172"/>
      <c r="Z630" s="172"/>
      <c r="AA630" s="172"/>
      <c r="AB630" s="172"/>
    </row>
    <row r="631" spans="1:28" ht="13.2">
      <c r="A631" s="180"/>
      <c r="B631" s="172"/>
      <c r="C631" s="176"/>
      <c r="D631" s="176"/>
      <c r="E631" s="176"/>
      <c r="F631" s="176"/>
      <c r="G631" s="176"/>
      <c r="H631" s="176"/>
      <c r="I631" s="176"/>
      <c r="J631" s="176"/>
      <c r="K631" s="176"/>
      <c r="L631" s="176"/>
      <c r="M631" s="176"/>
      <c r="N631" s="176"/>
      <c r="O631" s="181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</row>
    <row r="632" spans="1:28" ht="13.2">
      <c r="A632" s="180"/>
      <c r="B632" s="172"/>
      <c r="C632" s="176"/>
      <c r="D632" s="176"/>
      <c r="E632" s="176"/>
      <c r="F632" s="176"/>
      <c r="G632" s="176"/>
      <c r="H632" s="176"/>
      <c r="I632" s="176"/>
      <c r="J632" s="176"/>
      <c r="K632" s="176"/>
      <c r="L632" s="176"/>
      <c r="M632" s="176"/>
      <c r="N632" s="176"/>
      <c r="O632" s="181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</row>
    <row r="633" spans="1:28" ht="13.2">
      <c r="A633" s="180"/>
      <c r="B633" s="172"/>
      <c r="C633" s="176"/>
      <c r="D633" s="176"/>
      <c r="E633" s="176"/>
      <c r="F633" s="176"/>
      <c r="G633" s="176"/>
      <c r="H633" s="176"/>
      <c r="I633" s="176"/>
      <c r="J633" s="176"/>
      <c r="K633" s="176"/>
      <c r="L633" s="176"/>
      <c r="M633" s="176"/>
      <c r="N633" s="176"/>
      <c r="O633" s="181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</row>
    <row r="634" spans="1:28" ht="13.2">
      <c r="A634" s="180"/>
      <c r="B634" s="172"/>
      <c r="C634" s="176"/>
      <c r="D634" s="176"/>
      <c r="E634" s="176"/>
      <c r="F634" s="176"/>
      <c r="G634" s="176"/>
      <c r="H634" s="176"/>
      <c r="I634" s="176"/>
      <c r="J634" s="176"/>
      <c r="K634" s="176"/>
      <c r="L634" s="176"/>
      <c r="M634" s="176"/>
      <c r="N634" s="176"/>
      <c r="O634" s="181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</row>
    <row r="635" spans="1:28" ht="13.2">
      <c r="A635" s="180"/>
      <c r="B635" s="172"/>
      <c r="C635" s="176"/>
      <c r="D635" s="176"/>
      <c r="E635" s="176"/>
      <c r="F635" s="176"/>
      <c r="G635" s="176"/>
      <c r="H635" s="176"/>
      <c r="I635" s="176"/>
      <c r="J635" s="176"/>
      <c r="K635" s="176"/>
      <c r="L635" s="176"/>
      <c r="M635" s="176"/>
      <c r="N635" s="176"/>
      <c r="O635" s="181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</row>
    <row r="636" spans="1:28" ht="13.2">
      <c r="A636" s="180"/>
      <c r="B636" s="172"/>
      <c r="C636" s="176"/>
      <c r="D636" s="176"/>
      <c r="E636" s="176"/>
      <c r="F636" s="176"/>
      <c r="G636" s="176"/>
      <c r="H636" s="176"/>
      <c r="I636" s="176"/>
      <c r="J636" s="176"/>
      <c r="K636" s="176"/>
      <c r="L636" s="176"/>
      <c r="M636" s="176"/>
      <c r="N636" s="176"/>
      <c r="O636" s="181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</row>
    <row r="637" spans="1:28" ht="13.2">
      <c r="A637" s="180"/>
      <c r="B637" s="172"/>
      <c r="C637" s="176"/>
      <c r="D637" s="176"/>
      <c r="E637" s="176"/>
      <c r="F637" s="176"/>
      <c r="G637" s="176"/>
      <c r="H637" s="176"/>
      <c r="I637" s="176"/>
      <c r="J637" s="176"/>
      <c r="K637" s="176"/>
      <c r="L637" s="176"/>
      <c r="M637" s="176"/>
      <c r="N637" s="176"/>
      <c r="O637" s="181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</row>
    <row r="638" spans="1:28" ht="13.2">
      <c r="A638" s="180"/>
      <c r="B638" s="172"/>
      <c r="C638" s="176"/>
      <c r="D638" s="176"/>
      <c r="E638" s="176"/>
      <c r="F638" s="176"/>
      <c r="G638" s="176"/>
      <c r="H638" s="176"/>
      <c r="I638" s="176"/>
      <c r="J638" s="176"/>
      <c r="K638" s="176"/>
      <c r="L638" s="176"/>
      <c r="M638" s="176"/>
      <c r="N638" s="176"/>
      <c r="O638" s="181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</row>
    <row r="639" spans="1:28" ht="13.2">
      <c r="A639" s="180"/>
      <c r="B639" s="172"/>
      <c r="C639" s="176"/>
      <c r="D639" s="176"/>
      <c r="E639" s="176"/>
      <c r="F639" s="176"/>
      <c r="G639" s="176"/>
      <c r="H639" s="176"/>
      <c r="I639" s="176"/>
      <c r="J639" s="176"/>
      <c r="K639" s="176"/>
      <c r="L639" s="176"/>
      <c r="M639" s="176"/>
      <c r="N639" s="176"/>
      <c r="O639" s="181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</row>
    <row r="640" spans="1:28" ht="13.2">
      <c r="A640" s="180"/>
      <c r="B640" s="172"/>
      <c r="C640" s="176"/>
      <c r="D640" s="176"/>
      <c r="E640" s="176"/>
      <c r="F640" s="176"/>
      <c r="G640" s="176"/>
      <c r="H640" s="176"/>
      <c r="I640" s="176"/>
      <c r="J640" s="176"/>
      <c r="K640" s="176"/>
      <c r="L640" s="176"/>
      <c r="M640" s="176"/>
      <c r="N640" s="176"/>
      <c r="O640" s="181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</row>
    <row r="641" spans="1:28" ht="13.2">
      <c r="A641" s="180"/>
      <c r="B641" s="172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81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</row>
    <row r="642" spans="1:28" ht="13.2">
      <c r="A642" s="180"/>
      <c r="B642" s="172"/>
      <c r="C642" s="176"/>
      <c r="D642" s="176"/>
      <c r="E642" s="176"/>
      <c r="F642" s="176"/>
      <c r="G642" s="176"/>
      <c r="H642" s="176"/>
      <c r="I642" s="176"/>
      <c r="J642" s="176"/>
      <c r="K642" s="176"/>
      <c r="L642" s="176"/>
      <c r="M642" s="176"/>
      <c r="N642" s="176"/>
      <c r="O642" s="181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</row>
    <row r="643" spans="1:28" ht="13.2">
      <c r="A643" s="180"/>
      <c r="B643" s="172"/>
      <c r="C643" s="176"/>
      <c r="D643" s="176"/>
      <c r="E643" s="176"/>
      <c r="F643" s="176"/>
      <c r="G643" s="176"/>
      <c r="H643" s="176"/>
      <c r="I643" s="176"/>
      <c r="J643" s="176"/>
      <c r="K643" s="176"/>
      <c r="L643" s="176"/>
      <c r="M643" s="176"/>
      <c r="N643" s="176"/>
      <c r="O643" s="181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</row>
    <row r="644" spans="1:28" ht="13.2">
      <c r="A644" s="180"/>
      <c r="B644" s="172"/>
      <c r="C644" s="176"/>
      <c r="D644" s="176"/>
      <c r="E644" s="176"/>
      <c r="F644" s="176"/>
      <c r="G644" s="176"/>
      <c r="H644" s="176"/>
      <c r="I644" s="176"/>
      <c r="J644" s="176"/>
      <c r="K644" s="176"/>
      <c r="L644" s="176"/>
      <c r="M644" s="176"/>
      <c r="N644" s="176"/>
      <c r="O644" s="181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</row>
    <row r="645" spans="1:28" ht="13.2">
      <c r="A645" s="180"/>
      <c r="B645" s="172"/>
      <c r="C645" s="176"/>
      <c r="D645" s="176"/>
      <c r="E645" s="176"/>
      <c r="F645" s="176"/>
      <c r="G645" s="176"/>
      <c r="H645" s="176"/>
      <c r="I645" s="176"/>
      <c r="J645" s="176"/>
      <c r="K645" s="176"/>
      <c r="L645" s="176"/>
      <c r="M645" s="176"/>
      <c r="N645" s="176"/>
      <c r="O645" s="181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</row>
    <row r="646" spans="1:28" ht="13.2">
      <c r="A646" s="180"/>
      <c r="B646" s="172"/>
      <c r="C646" s="176"/>
      <c r="D646" s="176"/>
      <c r="E646" s="176"/>
      <c r="F646" s="176"/>
      <c r="G646" s="176"/>
      <c r="H646" s="176"/>
      <c r="I646" s="176"/>
      <c r="J646" s="176"/>
      <c r="K646" s="176"/>
      <c r="L646" s="176"/>
      <c r="M646" s="176"/>
      <c r="N646" s="176"/>
      <c r="O646" s="181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</row>
    <row r="647" spans="1:28" ht="13.2">
      <c r="A647" s="180"/>
      <c r="B647" s="172"/>
      <c r="C647" s="176"/>
      <c r="D647" s="176"/>
      <c r="E647" s="176"/>
      <c r="F647" s="176"/>
      <c r="G647" s="176"/>
      <c r="H647" s="176"/>
      <c r="I647" s="176"/>
      <c r="J647" s="176"/>
      <c r="K647" s="176"/>
      <c r="L647" s="176"/>
      <c r="M647" s="176"/>
      <c r="N647" s="176"/>
      <c r="O647" s="181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</row>
    <row r="648" spans="1:28" ht="13.2">
      <c r="A648" s="180"/>
      <c r="B648" s="172"/>
      <c r="C648" s="176"/>
      <c r="D648" s="176"/>
      <c r="E648" s="176"/>
      <c r="F648" s="176"/>
      <c r="G648" s="176"/>
      <c r="H648" s="176"/>
      <c r="I648" s="176"/>
      <c r="J648" s="176"/>
      <c r="K648" s="176"/>
      <c r="L648" s="176"/>
      <c r="M648" s="176"/>
      <c r="N648" s="176"/>
      <c r="O648" s="181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</row>
    <row r="649" spans="1:28" ht="13.2">
      <c r="A649" s="180"/>
      <c r="B649" s="172"/>
      <c r="C649" s="176"/>
      <c r="D649" s="176"/>
      <c r="E649" s="176"/>
      <c r="F649" s="176"/>
      <c r="G649" s="176"/>
      <c r="H649" s="176"/>
      <c r="I649" s="176"/>
      <c r="J649" s="176"/>
      <c r="K649" s="176"/>
      <c r="L649" s="176"/>
      <c r="M649" s="176"/>
      <c r="N649" s="176"/>
      <c r="O649" s="181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</row>
    <row r="650" spans="1:28" ht="13.2">
      <c r="A650" s="180"/>
      <c r="B650" s="172"/>
      <c r="C650" s="176"/>
      <c r="D650" s="176"/>
      <c r="E650" s="176"/>
      <c r="F650" s="176"/>
      <c r="G650" s="176"/>
      <c r="H650" s="176"/>
      <c r="I650" s="176"/>
      <c r="J650" s="176"/>
      <c r="K650" s="176"/>
      <c r="L650" s="176"/>
      <c r="M650" s="176"/>
      <c r="N650" s="176"/>
      <c r="O650" s="181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</row>
    <row r="651" spans="1:28" ht="13.2">
      <c r="A651" s="180"/>
      <c r="B651" s="172"/>
      <c r="C651" s="176"/>
      <c r="D651" s="176"/>
      <c r="E651" s="176"/>
      <c r="F651" s="176"/>
      <c r="G651" s="176"/>
      <c r="H651" s="176"/>
      <c r="I651" s="176"/>
      <c r="J651" s="176"/>
      <c r="K651" s="176"/>
      <c r="L651" s="176"/>
      <c r="M651" s="176"/>
      <c r="N651" s="176"/>
      <c r="O651" s="181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</row>
    <row r="652" spans="1:28" ht="13.2">
      <c r="A652" s="180"/>
      <c r="B652" s="172"/>
      <c r="C652" s="176"/>
      <c r="D652" s="176"/>
      <c r="E652" s="176"/>
      <c r="F652" s="176"/>
      <c r="G652" s="176"/>
      <c r="H652" s="176"/>
      <c r="I652" s="176"/>
      <c r="J652" s="176"/>
      <c r="K652" s="176"/>
      <c r="L652" s="176"/>
      <c r="M652" s="176"/>
      <c r="N652" s="176"/>
      <c r="O652" s="181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</row>
    <row r="653" spans="1:28" ht="13.2">
      <c r="A653" s="180"/>
      <c r="B653" s="172"/>
      <c r="C653" s="176"/>
      <c r="D653" s="176"/>
      <c r="E653" s="176"/>
      <c r="F653" s="176"/>
      <c r="G653" s="176"/>
      <c r="H653" s="176"/>
      <c r="I653" s="176"/>
      <c r="J653" s="176"/>
      <c r="K653" s="176"/>
      <c r="L653" s="176"/>
      <c r="M653" s="176"/>
      <c r="N653" s="176"/>
      <c r="O653" s="181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</row>
    <row r="654" spans="1:28" ht="13.2">
      <c r="A654" s="180"/>
      <c r="B654" s="172"/>
      <c r="C654" s="176"/>
      <c r="D654" s="176"/>
      <c r="E654" s="176"/>
      <c r="F654" s="176"/>
      <c r="G654" s="176"/>
      <c r="H654" s="176"/>
      <c r="I654" s="176"/>
      <c r="J654" s="176"/>
      <c r="K654" s="176"/>
      <c r="L654" s="176"/>
      <c r="M654" s="176"/>
      <c r="N654" s="176"/>
      <c r="O654" s="181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</row>
    <row r="655" spans="1:28" ht="13.2">
      <c r="A655" s="180"/>
      <c r="B655" s="172"/>
      <c r="C655" s="176"/>
      <c r="D655" s="176"/>
      <c r="E655" s="176"/>
      <c r="F655" s="176"/>
      <c r="G655" s="176"/>
      <c r="H655" s="176"/>
      <c r="I655" s="176"/>
      <c r="J655" s="176"/>
      <c r="K655" s="176"/>
      <c r="L655" s="176"/>
      <c r="M655" s="176"/>
      <c r="N655" s="176"/>
      <c r="O655" s="181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</row>
    <row r="656" spans="1:28" ht="13.2">
      <c r="A656" s="180"/>
      <c r="B656" s="172"/>
      <c r="C656" s="176"/>
      <c r="D656" s="176"/>
      <c r="E656" s="176"/>
      <c r="F656" s="176"/>
      <c r="G656" s="176"/>
      <c r="H656" s="176"/>
      <c r="I656" s="176"/>
      <c r="J656" s="176"/>
      <c r="K656" s="176"/>
      <c r="L656" s="176"/>
      <c r="M656" s="176"/>
      <c r="N656" s="176"/>
      <c r="O656" s="181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</row>
    <row r="657" spans="1:28" ht="13.2">
      <c r="A657" s="180"/>
      <c r="B657" s="172"/>
      <c r="C657" s="176"/>
      <c r="D657" s="176"/>
      <c r="E657" s="176"/>
      <c r="F657" s="176"/>
      <c r="G657" s="176"/>
      <c r="H657" s="176"/>
      <c r="I657" s="176"/>
      <c r="J657" s="176"/>
      <c r="K657" s="176"/>
      <c r="L657" s="176"/>
      <c r="M657" s="176"/>
      <c r="N657" s="176"/>
      <c r="O657" s="181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</row>
    <row r="658" spans="1:28" ht="13.2">
      <c r="A658" s="180"/>
      <c r="B658" s="172"/>
      <c r="C658" s="176"/>
      <c r="D658" s="176"/>
      <c r="E658" s="176"/>
      <c r="F658" s="176"/>
      <c r="G658" s="176"/>
      <c r="H658" s="176"/>
      <c r="I658" s="176"/>
      <c r="J658" s="176"/>
      <c r="K658" s="176"/>
      <c r="L658" s="176"/>
      <c r="M658" s="176"/>
      <c r="N658" s="176"/>
      <c r="O658" s="181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</row>
    <row r="659" spans="1:28" ht="13.2">
      <c r="A659" s="180"/>
      <c r="B659" s="172"/>
      <c r="C659" s="176"/>
      <c r="D659" s="176"/>
      <c r="E659" s="176"/>
      <c r="F659" s="176"/>
      <c r="G659" s="176"/>
      <c r="H659" s="176"/>
      <c r="I659" s="176"/>
      <c r="J659" s="176"/>
      <c r="K659" s="176"/>
      <c r="L659" s="176"/>
      <c r="M659" s="176"/>
      <c r="N659" s="176"/>
      <c r="O659" s="181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</row>
    <row r="660" spans="1:28" ht="13.2">
      <c r="A660" s="180"/>
      <c r="B660" s="172"/>
      <c r="C660" s="176"/>
      <c r="D660" s="176"/>
      <c r="E660" s="176"/>
      <c r="F660" s="176"/>
      <c r="G660" s="176"/>
      <c r="H660" s="176"/>
      <c r="I660" s="176"/>
      <c r="J660" s="176"/>
      <c r="K660" s="176"/>
      <c r="L660" s="176"/>
      <c r="M660" s="176"/>
      <c r="N660" s="176"/>
      <c r="O660" s="181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</row>
    <row r="661" spans="1:28" ht="13.2">
      <c r="A661" s="180"/>
      <c r="B661" s="172"/>
      <c r="C661" s="176"/>
      <c r="D661" s="176"/>
      <c r="E661" s="176"/>
      <c r="F661" s="176"/>
      <c r="G661" s="176"/>
      <c r="H661" s="176"/>
      <c r="I661" s="176"/>
      <c r="J661" s="176"/>
      <c r="K661" s="176"/>
      <c r="L661" s="176"/>
      <c r="M661" s="176"/>
      <c r="N661" s="176"/>
      <c r="O661" s="181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</row>
    <row r="662" spans="1:28" ht="13.2">
      <c r="A662" s="180"/>
      <c r="B662" s="172"/>
      <c r="C662" s="176"/>
      <c r="D662" s="176"/>
      <c r="E662" s="176"/>
      <c r="F662" s="176"/>
      <c r="G662" s="176"/>
      <c r="H662" s="176"/>
      <c r="I662" s="176"/>
      <c r="J662" s="176"/>
      <c r="K662" s="176"/>
      <c r="L662" s="176"/>
      <c r="M662" s="176"/>
      <c r="N662" s="176"/>
      <c r="O662" s="181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</row>
    <row r="663" spans="1:28" ht="13.2">
      <c r="A663" s="180"/>
      <c r="B663" s="172"/>
      <c r="C663" s="176"/>
      <c r="D663" s="176"/>
      <c r="E663" s="176"/>
      <c r="F663" s="176"/>
      <c r="G663" s="176"/>
      <c r="H663" s="176"/>
      <c r="I663" s="176"/>
      <c r="J663" s="176"/>
      <c r="K663" s="176"/>
      <c r="L663" s="176"/>
      <c r="M663" s="176"/>
      <c r="N663" s="176"/>
      <c r="O663" s="181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</row>
    <row r="664" spans="1:28" ht="13.2">
      <c r="A664" s="180"/>
      <c r="B664" s="172"/>
      <c r="C664" s="176"/>
      <c r="D664" s="176"/>
      <c r="E664" s="176"/>
      <c r="F664" s="176"/>
      <c r="G664" s="176"/>
      <c r="H664" s="176"/>
      <c r="I664" s="176"/>
      <c r="J664" s="176"/>
      <c r="K664" s="176"/>
      <c r="L664" s="176"/>
      <c r="M664" s="176"/>
      <c r="N664" s="176"/>
      <c r="O664" s="181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</row>
    <row r="665" spans="1:28" ht="13.2">
      <c r="A665" s="180"/>
      <c r="B665" s="172"/>
      <c r="C665" s="176"/>
      <c r="D665" s="176"/>
      <c r="E665" s="176"/>
      <c r="F665" s="176"/>
      <c r="G665" s="176"/>
      <c r="H665" s="176"/>
      <c r="I665" s="176"/>
      <c r="J665" s="176"/>
      <c r="K665" s="176"/>
      <c r="L665" s="176"/>
      <c r="M665" s="176"/>
      <c r="N665" s="176"/>
      <c r="O665" s="181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</row>
    <row r="666" spans="1:28" ht="13.2">
      <c r="A666" s="180"/>
      <c r="B666" s="172"/>
      <c r="C666" s="176"/>
      <c r="D666" s="176"/>
      <c r="E666" s="176"/>
      <c r="F666" s="176"/>
      <c r="G666" s="176"/>
      <c r="H666" s="176"/>
      <c r="I666" s="176"/>
      <c r="J666" s="176"/>
      <c r="K666" s="176"/>
      <c r="L666" s="176"/>
      <c r="M666" s="176"/>
      <c r="N666" s="176"/>
      <c r="O666" s="181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</row>
    <row r="667" spans="1:28" ht="13.2">
      <c r="A667" s="180"/>
      <c r="B667" s="172"/>
      <c r="C667" s="176"/>
      <c r="D667" s="176"/>
      <c r="E667" s="176"/>
      <c r="F667" s="176"/>
      <c r="G667" s="176"/>
      <c r="H667" s="176"/>
      <c r="I667" s="176"/>
      <c r="J667" s="176"/>
      <c r="K667" s="176"/>
      <c r="L667" s="176"/>
      <c r="M667" s="176"/>
      <c r="N667" s="176"/>
      <c r="O667" s="181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</row>
    <row r="668" spans="1:28" ht="13.2">
      <c r="A668" s="180"/>
      <c r="B668" s="172"/>
      <c r="C668" s="176"/>
      <c r="D668" s="176"/>
      <c r="E668" s="176"/>
      <c r="F668" s="176"/>
      <c r="G668" s="176"/>
      <c r="H668" s="176"/>
      <c r="I668" s="176"/>
      <c r="J668" s="176"/>
      <c r="K668" s="176"/>
      <c r="L668" s="176"/>
      <c r="M668" s="176"/>
      <c r="N668" s="176"/>
      <c r="O668" s="181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</row>
    <row r="669" spans="1:28" ht="13.2">
      <c r="A669" s="180"/>
      <c r="B669" s="172"/>
      <c r="C669" s="176"/>
      <c r="D669" s="176"/>
      <c r="E669" s="176"/>
      <c r="F669" s="176"/>
      <c r="G669" s="176"/>
      <c r="H669" s="176"/>
      <c r="I669" s="176"/>
      <c r="J669" s="176"/>
      <c r="K669" s="176"/>
      <c r="L669" s="176"/>
      <c r="M669" s="176"/>
      <c r="N669" s="176"/>
      <c r="O669" s="181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</row>
    <row r="670" spans="1:28" ht="13.2">
      <c r="A670" s="180"/>
      <c r="B670" s="172"/>
      <c r="C670" s="176"/>
      <c r="D670" s="176"/>
      <c r="E670" s="176"/>
      <c r="F670" s="176"/>
      <c r="G670" s="176"/>
      <c r="H670" s="176"/>
      <c r="I670" s="176"/>
      <c r="J670" s="176"/>
      <c r="K670" s="176"/>
      <c r="L670" s="176"/>
      <c r="M670" s="176"/>
      <c r="N670" s="176"/>
      <c r="O670" s="181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</row>
    <row r="671" spans="1:28" ht="13.2">
      <c r="A671" s="180"/>
      <c r="B671" s="172"/>
      <c r="C671" s="176"/>
      <c r="D671" s="176"/>
      <c r="E671" s="176"/>
      <c r="F671" s="176"/>
      <c r="G671" s="176"/>
      <c r="H671" s="176"/>
      <c r="I671" s="176"/>
      <c r="J671" s="176"/>
      <c r="K671" s="176"/>
      <c r="L671" s="176"/>
      <c r="M671" s="176"/>
      <c r="N671" s="176"/>
      <c r="O671" s="181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</row>
    <row r="672" spans="1:28" ht="13.2">
      <c r="A672" s="180"/>
      <c r="B672" s="172"/>
      <c r="C672" s="176"/>
      <c r="D672" s="176"/>
      <c r="E672" s="176"/>
      <c r="F672" s="176"/>
      <c r="G672" s="176"/>
      <c r="H672" s="176"/>
      <c r="I672" s="176"/>
      <c r="J672" s="176"/>
      <c r="K672" s="176"/>
      <c r="L672" s="176"/>
      <c r="M672" s="176"/>
      <c r="N672" s="176"/>
      <c r="O672" s="181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</row>
    <row r="673" spans="1:28" ht="13.2">
      <c r="A673" s="180"/>
      <c r="B673" s="172"/>
      <c r="C673" s="176"/>
      <c r="D673" s="176"/>
      <c r="E673" s="176"/>
      <c r="F673" s="176"/>
      <c r="G673" s="176"/>
      <c r="H673" s="176"/>
      <c r="I673" s="176"/>
      <c r="J673" s="176"/>
      <c r="K673" s="176"/>
      <c r="L673" s="176"/>
      <c r="M673" s="176"/>
      <c r="N673" s="176"/>
      <c r="O673" s="181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</row>
    <row r="674" spans="1:28" ht="13.2">
      <c r="A674" s="180"/>
      <c r="B674" s="172"/>
      <c r="C674" s="176"/>
      <c r="D674" s="176"/>
      <c r="E674" s="176"/>
      <c r="F674" s="176"/>
      <c r="G674" s="176"/>
      <c r="H674" s="176"/>
      <c r="I674" s="176"/>
      <c r="J674" s="176"/>
      <c r="K674" s="176"/>
      <c r="L674" s="176"/>
      <c r="M674" s="176"/>
      <c r="N674" s="176"/>
      <c r="O674" s="181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</row>
    <row r="675" spans="1:28" ht="13.2">
      <c r="A675" s="180"/>
      <c r="B675" s="172"/>
      <c r="C675" s="176"/>
      <c r="D675" s="176"/>
      <c r="E675" s="176"/>
      <c r="F675" s="176"/>
      <c r="G675" s="176"/>
      <c r="H675" s="176"/>
      <c r="I675" s="176"/>
      <c r="J675" s="176"/>
      <c r="K675" s="176"/>
      <c r="L675" s="176"/>
      <c r="M675" s="176"/>
      <c r="N675" s="176"/>
      <c r="O675" s="181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</row>
    <row r="676" spans="1:28" ht="13.2">
      <c r="A676" s="180"/>
      <c r="B676" s="172"/>
      <c r="C676" s="176"/>
      <c r="D676" s="176"/>
      <c r="E676" s="176"/>
      <c r="F676" s="176"/>
      <c r="G676" s="176"/>
      <c r="H676" s="176"/>
      <c r="I676" s="176"/>
      <c r="J676" s="176"/>
      <c r="K676" s="176"/>
      <c r="L676" s="176"/>
      <c r="M676" s="176"/>
      <c r="N676" s="176"/>
      <c r="O676" s="181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</row>
    <row r="677" spans="1:28" ht="13.2">
      <c r="A677" s="180"/>
      <c r="B677" s="172"/>
      <c r="C677" s="176"/>
      <c r="D677" s="176"/>
      <c r="E677" s="176"/>
      <c r="F677" s="176"/>
      <c r="G677" s="176"/>
      <c r="H677" s="176"/>
      <c r="I677" s="176"/>
      <c r="J677" s="176"/>
      <c r="K677" s="176"/>
      <c r="L677" s="176"/>
      <c r="M677" s="176"/>
      <c r="N677" s="176"/>
      <c r="O677" s="181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</row>
    <row r="678" spans="1:28" ht="13.2">
      <c r="A678" s="180"/>
      <c r="B678" s="172"/>
      <c r="C678" s="176"/>
      <c r="D678" s="176"/>
      <c r="E678" s="176"/>
      <c r="F678" s="176"/>
      <c r="G678" s="176"/>
      <c r="H678" s="176"/>
      <c r="I678" s="176"/>
      <c r="J678" s="176"/>
      <c r="K678" s="176"/>
      <c r="L678" s="176"/>
      <c r="M678" s="176"/>
      <c r="N678" s="176"/>
      <c r="O678" s="181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</row>
    <row r="679" spans="1:28" ht="13.2">
      <c r="A679" s="180"/>
      <c r="B679" s="172"/>
      <c r="C679" s="176"/>
      <c r="D679" s="176"/>
      <c r="E679" s="176"/>
      <c r="F679" s="176"/>
      <c r="G679" s="176"/>
      <c r="H679" s="176"/>
      <c r="I679" s="176"/>
      <c r="J679" s="176"/>
      <c r="K679" s="176"/>
      <c r="L679" s="176"/>
      <c r="M679" s="176"/>
      <c r="N679" s="176"/>
      <c r="O679" s="181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</row>
    <row r="680" spans="1:28" ht="13.2">
      <c r="A680" s="180"/>
      <c r="B680" s="172"/>
      <c r="C680" s="176"/>
      <c r="D680" s="176"/>
      <c r="E680" s="176"/>
      <c r="F680" s="176"/>
      <c r="G680" s="176"/>
      <c r="H680" s="176"/>
      <c r="I680" s="176"/>
      <c r="J680" s="176"/>
      <c r="K680" s="176"/>
      <c r="L680" s="176"/>
      <c r="M680" s="176"/>
      <c r="N680" s="176"/>
      <c r="O680" s="181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</row>
    <row r="681" spans="1:28" ht="13.2">
      <c r="A681" s="180"/>
      <c r="B681" s="172"/>
      <c r="C681" s="176"/>
      <c r="D681" s="176"/>
      <c r="E681" s="176"/>
      <c r="F681" s="176"/>
      <c r="G681" s="176"/>
      <c r="H681" s="176"/>
      <c r="I681" s="176"/>
      <c r="J681" s="176"/>
      <c r="K681" s="176"/>
      <c r="L681" s="176"/>
      <c r="M681" s="176"/>
      <c r="N681" s="176"/>
      <c r="O681" s="181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</row>
    <row r="682" spans="1:28" ht="13.2">
      <c r="A682" s="180"/>
      <c r="B682" s="172"/>
      <c r="C682" s="176"/>
      <c r="D682" s="176"/>
      <c r="E682" s="176"/>
      <c r="F682" s="176"/>
      <c r="G682" s="176"/>
      <c r="H682" s="176"/>
      <c r="I682" s="176"/>
      <c r="J682" s="176"/>
      <c r="K682" s="176"/>
      <c r="L682" s="176"/>
      <c r="M682" s="176"/>
      <c r="N682" s="176"/>
      <c r="O682" s="181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</row>
    <row r="683" spans="1:28" ht="13.2">
      <c r="A683" s="180"/>
      <c r="B683" s="172"/>
      <c r="C683" s="176"/>
      <c r="D683" s="176"/>
      <c r="E683" s="176"/>
      <c r="F683" s="176"/>
      <c r="G683" s="176"/>
      <c r="H683" s="176"/>
      <c r="I683" s="176"/>
      <c r="J683" s="176"/>
      <c r="K683" s="176"/>
      <c r="L683" s="176"/>
      <c r="M683" s="176"/>
      <c r="N683" s="176"/>
      <c r="O683" s="181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</row>
    <row r="684" spans="1:28" ht="13.2">
      <c r="A684" s="180"/>
      <c r="B684" s="172"/>
      <c r="C684" s="176"/>
      <c r="D684" s="176"/>
      <c r="E684" s="176"/>
      <c r="F684" s="176"/>
      <c r="G684" s="176"/>
      <c r="H684" s="176"/>
      <c r="I684" s="176"/>
      <c r="J684" s="176"/>
      <c r="K684" s="176"/>
      <c r="L684" s="176"/>
      <c r="M684" s="176"/>
      <c r="N684" s="176"/>
      <c r="O684" s="181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</row>
    <row r="685" spans="1:28" ht="13.2">
      <c r="A685" s="180"/>
      <c r="B685" s="172"/>
      <c r="C685" s="176"/>
      <c r="D685" s="176"/>
      <c r="E685" s="176"/>
      <c r="F685" s="176"/>
      <c r="G685" s="176"/>
      <c r="H685" s="176"/>
      <c r="I685" s="176"/>
      <c r="J685" s="176"/>
      <c r="K685" s="176"/>
      <c r="L685" s="176"/>
      <c r="M685" s="176"/>
      <c r="N685" s="176"/>
      <c r="O685" s="181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</row>
    <row r="686" spans="1:28" ht="13.2">
      <c r="A686" s="180"/>
      <c r="B686" s="172"/>
      <c r="C686" s="176"/>
      <c r="D686" s="176"/>
      <c r="E686" s="176"/>
      <c r="F686" s="176"/>
      <c r="G686" s="176"/>
      <c r="H686" s="176"/>
      <c r="I686" s="176"/>
      <c r="J686" s="176"/>
      <c r="K686" s="176"/>
      <c r="L686" s="176"/>
      <c r="M686" s="176"/>
      <c r="N686" s="176"/>
      <c r="O686" s="181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</row>
    <row r="687" spans="1:28" ht="13.2">
      <c r="A687" s="180"/>
      <c r="B687" s="172"/>
      <c r="C687" s="176"/>
      <c r="D687" s="176"/>
      <c r="E687" s="176"/>
      <c r="F687" s="176"/>
      <c r="G687" s="176"/>
      <c r="H687" s="176"/>
      <c r="I687" s="176"/>
      <c r="J687" s="176"/>
      <c r="K687" s="176"/>
      <c r="L687" s="176"/>
      <c r="M687" s="176"/>
      <c r="N687" s="176"/>
      <c r="O687" s="181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</row>
    <row r="688" spans="1:28" ht="13.2">
      <c r="A688" s="180"/>
      <c r="B688" s="172"/>
      <c r="C688" s="176"/>
      <c r="D688" s="176"/>
      <c r="E688" s="176"/>
      <c r="F688" s="176"/>
      <c r="G688" s="176"/>
      <c r="H688" s="176"/>
      <c r="I688" s="176"/>
      <c r="J688" s="176"/>
      <c r="K688" s="176"/>
      <c r="L688" s="176"/>
      <c r="M688" s="176"/>
      <c r="N688" s="176"/>
      <c r="O688" s="181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</row>
    <row r="689" spans="1:28" ht="13.2">
      <c r="A689" s="180"/>
      <c r="B689" s="172"/>
      <c r="C689" s="176"/>
      <c r="D689" s="176"/>
      <c r="E689" s="176"/>
      <c r="F689" s="176"/>
      <c r="G689" s="176"/>
      <c r="H689" s="176"/>
      <c r="I689" s="176"/>
      <c r="J689" s="176"/>
      <c r="K689" s="176"/>
      <c r="L689" s="176"/>
      <c r="M689" s="176"/>
      <c r="N689" s="176"/>
      <c r="O689" s="181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</row>
    <row r="690" spans="1:28" ht="13.2">
      <c r="A690" s="180"/>
      <c r="B690" s="172"/>
      <c r="C690" s="176"/>
      <c r="D690" s="176"/>
      <c r="E690" s="176"/>
      <c r="F690" s="176"/>
      <c r="G690" s="176"/>
      <c r="H690" s="176"/>
      <c r="I690" s="176"/>
      <c r="J690" s="176"/>
      <c r="K690" s="176"/>
      <c r="L690" s="176"/>
      <c r="M690" s="176"/>
      <c r="N690" s="176"/>
      <c r="O690" s="181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</row>
    <row r="691" spans="1:28" ht="13.2">
      <c r="A691" s="180"/>
      <c r="B691" s="172"/>
      <c r="C691" s="176"/>
      <c r="D691" s="176"/>
      <c r="E691" s="176"/>
      <c r="F691" s="176"/>
      <c r="G691" s="176"/>
      <c r="H691" s="176"/>
      <c r="I691" s="176"/>
      <c r="J691" s="176"/>
      <c r="K691" s="176"/>
      <c r="L691" s="176"/>
      <c r="M691" s="176"/>
      <c r="N691" s="176"/>
      <c r="O691" s="181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</row>
    <row r="692" spans="1:28" ht="13.2">
      <c r="A692" s="180"/>
      <c r="B692" s="172"/>
      <c r="C692" s="176"/>
      <c r="D692" s="176"/>
      <c r="E692" s="176"/>
      <c r="F692" s="176"/>
      <c r="G692" s="176"/>
      <c r="H692" s="176"/>
      <c r="I692" s="176"/>
      <c r="J692" s="176"/>
      <c r="K692" s="176"/>
      <c r="L692" s="176"/>
      <c r="M692" s="176"/>
      <c r="N692" s="176"/>
      <c r="O692" s="181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</row>
    <row r="693" spans="1:28" ht="13.2">
      <c r="A693" s="180"/>
      <c r="B693" s="172"/>
      <c r="C693" s="176"/>
      <c r="D693" s="176"/>
      <c r="E693" s="176"/>
      <c r="F693" s="176"/>
      <c r="G693" s="176"/>
      <c r="H693" s="176"/>
      <c r="I693" s="176"/>
      <c r="J693" s="176"/>
      <c r="K693" s="176"/>
      <c r="L693" s="176"/>
      <c r="M693" s="176"/>
      <c r="N693" s="176"/>
      <c r="O693" s="181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</row>
    <row r="694" spans="1:28" ht="13.2">
      <c r="A694" s="180"/>
      <c r="B694" s="172"/>
      <c r="C694" s="176"/>
      <c r="D694" s="176"/>
      <c r="E694" s="176"/>
      <c r="F694" s="176"/>
      <c r="G694" s="176"/>
      <c r="H694" s="176"/>
      <c r="I694" s="176"/>
      <c r="J694" s="176"/>
      <c r="K694" s="176"/>
      <c r="L694" s="176"/>
      <c r="M694" s="176"/>
      <c r="N694" s="176"/>
      <c r="O694" s="181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</row>
    <row r="695" spans="1:28" ht="13.2">
      <c r="A695" s="180"/>
      <c r="B695" s="172"/>
      <c r="C695" s="176"/>
      <c r="D695" s="176"/>
      <c r="E695" s="176"/>
      <c r="F695" s="176"/>
      <c r="G695" s="176"/>
      <c r="H695" s="176"/>
      <c r="I695" s="176"/>
      <c r="J695" s="176"/>
      <c r="K695" s="176"/>
      <c r="L695" s="176"/>
      <c r="M695" s="176"/>
      <c r="N695" s="176"/>
      <c r="O695" s="181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</row>
    <row r="696" spans="1:28" ht="13.2">
      <c r="A696" s="180"/>
      <c r="B696" s="172"/>
      <c r="C696" s="176"/>
      <c r="D696" s="176"/>
      <c r="E696" s="176"/>
      <c r="F696" s="176"/>
      <c r="G696" s="176"/>
      <c r="H696" s="176"/>
      <c r="I696" s="176"/>
      <c r="J696" s="176"/>
      <c r="K696" s="176"/>
      <c r="L696" s="176"/>
      <c r="M696" s="176"/>
      <c r="N696" s="176"/>
      <c r="O696" s="181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</row>
    <row r="697" spans="1:28" ht="13.2">
      <c r="A697" s="180"/>
      <c r="B697" s="172"/>
      <c r="C697" s="176"/>
      <c r="D697" s="176"/>
      <c r="E697" s="176"/>
      <c r="F697" s="176"/>
      <c r="G697" s="176"/>
      <c r="H697" s="176"/>
      <c r="I697" s="176"/>
      <c r="J697" s="176"/>
      <c r="K697" s="176"/>
      <c r="L697" s="176"/>
      <c r="M697" s="176"/>
      <c r="N697" s="176"/>
      <c r="O697" s="181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</row>
    <row r="698" spans="1:28" ht="13.2">
      <c r="A698" s="180"/>
      <c r="B698" s="172"/>
      <c r="C698" s="176"/>
      <c r="D698" s="176"/>
      <c r="E698" s="176"/>
      <c r="F698" s="176"/>
      <c r="G698" s="176"/>
      <c r="H698" s="176"/>
      <c r="I698" s="176"/>
      <c r="J698" s="176"/>
      <c r="K698" s="176"/>
      <c r="L698" s="176"/>
      <c r="M698" s="176"/>
      <c r="N698" s="176"/>
      <c r="O698" s="181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</row>
    <row r="699" spans="1:28" ht="13.2">
      <c r="A699" s="180"/>
      <c r="B699" s="172"/>
      <c r="C699" s="176"/>
      <c r="D699" s="176"/>
      <c r="E699" s="176"/>
      <c r="F699" s="176"/>
      <c r="G699" s="176"/>
      <c r="H699" s="176"/>
      <c r="I699" s="176"/>
      <c r="J699" s="176"/>
      <c r="K699" s="176"/>
      <c r="L699" s="176"/>
      <c r="M699" s="176"/>
      <c r="N699" s="176"/>
      <c r="O699" s="181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</row>
    <row r="700" spans="1:28" ht="13.2">
      <c r="A700" s="180"/>
      <c r="B700" s="172"/>
      <c r="C700" s="176"/>
      <c r="D700" s="176"/>
      <c r="E700" s="176"/>
      <c r="F700" s="176"/>
      <c r="G700" s="176"/>
      <c r="H700" s="176"/>
      <c r="I700" s="176"/>
      <c r="J700" s="176"/>
      <c r="K700" s="176"/>
      <c r="L700" s="176"/>
      <c r="M700" s="176"/>
      <c r="N700" s="176"/>
      <c r="O700" s="181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</row>
    <row r="701" spans="1:28" ht="13.2">
      <c r="A701" s="180"/>
      <c r="B701" s="172"/>
      <c r="C701" s="176"/>
      <c r="D701" s="176"/>
      <c r="E701" s="176"/>
      <c r="F701" s="176"/>
      <c r="G701" s="176"/>
      <c r="H701" s="176"/>
      <c r="I701" s="176"/>
      <c r="J701" s="176"/>
      <c r="K701" s="176"/>
      <c r="L701" s="176"/>
      <c r="M701" s="176"/>
      <c r="N701" s="176"/>
      <c r="O701" s="181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</row>
    <row r="702" spans="1:28" ht="13.2">
      <c r="A702" s="180"/>
      <c r="B702" s="172"/>
      <c r="C702" s="176"/>
      <c r="D702" s="176"/>
      <c r="E702" s="176"/>
      <c r="F702" s="176"/>
      <c r="G702" s="176"/>
      <c r="H702" s="176"/>
      <c r="I702" s="176"/>
      <c r="J702" s="176"/>
      <c r="K702" s="176"/>
      <c r="L702" s="176"/>
      <c r="M702" s="176"/>
      <c r="N702" s="176"/>
      <c r="O702" s="181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</row>
    <row r="703" spans="1:28" ht="13.2">
      <c r="A703" s="180"/>
      <c r="B703" s="172"/>
      <c r="C703" s="176"/>
      <c r="D703" s="176"/>
      <c r="E703" s="176"/>
      <c r="F703" s="176"/>
      <c r="G703" s="176"/>
      <c r="H703" s="176"/>
      <c r="I703" s="176"/>
      <c r="J703" s="176"/>
      <c r="K703" s="176"/>
      <c r="L703" s="176"/>
      <c r="M703" s="176"/>
      <c r="N703" s="176"/>
      <c r="O703" s="181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</row>
    <row r="704" spans="1:28" ht="13.2">
      <c r="A704" s="180"/>
      <c r="B704" s="172"/>
      <c r="C704" s="176"/>
      <c r="D704" s="176"/>
      <c r="E704" s="176"/>
      <c r="F704" s="176"/>
      <c r="G704" s="176"/>
      <c r="H704" s="176"/>
      <c r="I704" s="176"/>
      <c r="J704" s="176"/>
      <c r="K704" s="176"/>
      <c r="L704" s="176"/>
      <c r="M704" s="176"/>
      <c r="N704" s="176"/>
      <c r="O704" s="181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</row>
    <row r="705" spans="1:28" ht="13.2">
      <c r="A705" s="180"/>
      <c r="B705" s="172"/>
      <c r="C705" s="176"/>
      <c r="D705" s="176"/>
      <c r="E705" s="176"/>
      <c r="F705" s="176"/>
      <c r="G705" s="176"/>
      <c r="H705" s="176"/>
      <c r="I705" s="176"/>
      <c r="J705" s="176"/>
      <c r="K705" s="176"/>
      <c r="L705" s="176"/>
      <c r="M705" s="176"/>
      <c r="N705" s="176"/>
      <c r="O705" s="181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</row>
    <row r="706" spans="1:28" ht="13.2">
      <c r="A706" s="180"/>
      <c r="B706" s="172"/>
      <c r="C706" s="176"/>
      <c r="D706" s="176"/>
      <c r="E706" s="176"/>
      <c r="F706" s="176"/>
      <c r="G706" s="176"/>
      <c r="H706" s="176"/>
      <c r="I706" s="176"/>
      <c r="J706" s="176"/>
      <c r="K706" s="176"/>
      <c r="L706" s="176"/>
      <c r="M706" s="176"/>
      <c r="N706" s="176"/>
      <c r="O706" s="181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</row>
    <row r="707" spans="1:28" ht="13.2">
      <c r="A707" s="180"/>
      <c r="B707" s="172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81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</row>
    <row r="708" spans="1:28" ht="13.2">
      <c r="A708" s="180"/>
      <c r="B708" s="172"/>
      <c r="C708" s="176"/>
      <c r="D708" s="176"/>
      <c r="E708" s="176"/>
      <c r="F708" s="176"/>
      <c r="G708" s="176"/>
      <c r="H708" s="176"/>
      <c r="I708" s="176"/>
      <c r="J708" s="176"/>
      <c r="K708" s="176"/>
      <c r="L708" s="176"/>
      <c r="M708" s="176"/>
      <c r="N708" s="176"/>
      <c r="O708" s="181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</row>
    <row r="709" spans="1:28" ht="13.2">
      <c r="A709" s="180"/>
      <c r="B709" s="172"/>
      <c r="C709" s="176"/>
      <c r="D709" s="176"/>
      <c r="E709" s="176"/>
      <c r="F709" s="176"/>
      <c r="G709" s="176"/>
      <c r="H709" s="176"/>
      <c r="I709" s="176"/>
      <c r="J709" s="176"/>
      <c r="K709" s="176"/>
      <c r="L709" s="176"/>
      <c r="M709" s="176"/>
      <c r="N709" s="176"/>
      <c r="O709" s="181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</row>
    <row r="710" spans="1:28" ht="13.2">
      <c r="A710" s="180"/>
      <c r="B710" s="172"/>
      <c r="C710" s="176"/>
      <c r="D710" s="176"/>
      <c r="E710" s="176"/>
      <c r="F710" s="176"/>
      <c r="G710" s="176"/>
      <c r="H710" s="176"/>
      <c r="I710" s="176"/>
      <c r="J710" s="176"/>
      <c r="K710" s="176"/>
      <c r="L710" s="176"/>
      <c r="M710" s="176"/>
      <c r="N710" s="176"/>
      <c r="O710" s="181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</row>
    <row r="711" spans="1:28" ht="13.2">
      <c r="A711" s="180"/>
      <c r="B711" s="172"/>
      <c r="C711" s="176"/>
      <c r="D711" s="176"/>
      <c r="E711" s="176"/>
      <c r="F711" s="176"/>
      <c r="G711" s="176"/>
      <c r="H711" s="176"/>
      <c r="I711" s="176"/>
      <c r="J711" s="176"/>
      <c r="K711" s="176"/>
      <c r="L711" s="176"/>
      <c r="M711" s="176"/>
      <c r="N711" s="176"/>
      <c r="O711" s="181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</row>
    <row r="712" spans="1:28" ht="13.2">
      <c r="A712" s="180"/>
      <c r="B712" s="172"/>
      <c r="C712" s="176"/>
      <c r="D712" s="176"/>
      <c r="E712" s="176"/>
      <c r="F712" s="176"/>
      <c r="G712" s="176"/>
      <c r="H712" s="176"/>
      <c r="I712" s="176"/>
      <c r="J712" s="176"/>
      <c r="K712" s="176"/>
      <c r="L712" s="176"/>
      <c r="M712" s="176"/>
      <c r="N712" s="176"/>
      <c r="O712" s="181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</row>
    <row r="713" spans="1:28" ht="13.2">
      <c r="A713" s="180"/>
      <c r="B713" s="172"/>
      <c r="C713" s="176"/>
      <c r="D713" s="176"/>
      <c r="E713" s="176"/>
      <c r="F713" s="176"/>
      <c r="G713" s="176"/>
      <c r="H713" s="176"/>
      <c r="I713" s="176"/>
      <c r="J713" s="176"/>
      <c r="K713" s="176"/>
      <c r="L713" s="176"/>
      <c r="M713" s="176"/>
      <c r="N713" s="176"/>
      <c r="O713" s="181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</row>
    <row r="714" spans="1:28" ht="13.2">
      <c r="A714" s="180"/>
      <c r="B714" s="172"/>
      <c r="C714" s="176"/>
      <c r="D714" s="176"/>
      <c r="E714" s="176"/>
      <c r="F714" s="176"/>
      <c r="G714" s="176"/>
      <c r="H714" s="176"/>
      <c r="I714" s="176"/>
      <c r="J714" s="176"/>
      <c r="K714" s="176"/>
      <c r="L714" s="176"/>
      <c r="M714" s="176"/>
      <c r="N714" s="176"/>
      <c r="O714" s="181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</row>
    <row r="715" spans="1:28" ht="13.2">
      <c r="A715" s="180"/>
      <c r="B715" s="172"/>
      <c r="C715" s="176"/>
      <c r="D715" s="176"/>
      <c r="E715" s="176"/>
      <c r="F715" s="176"/>
      <c r="G715" s="176"/>
      <c r="H715" s="176"/>
      <c r="I715" s="176"/>
      <c r="J715" s="176"/>
      <c r="K715" s="176"/>
      <c r="L715" s="176"/>
      <c r="M715" s="176"/>
      <c r="N715" s="176"/>
      <c r="O715" s="181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</row>
    <row r="716" spans="1:28" ht="13.2">
      <c r="A716" s="180"/>
      <c r="B716" s="172"/>
      <c r="C716" s="176"/>
      <c r="D716" s="176"/>
      <c r="E716" s="176"/>
      <c r="F716" s="176"/>
      <c r="G716" s="176"/>
      <c r="H716" s="176"/>
      <c r="I716" s="176"/>
      <c r="J716" s="176"/>
      <c r="K716" s="176"/>
      <c r="L716" s="176"/>
      <c r="M716" s="176"/>
      <c r="N716" s="176"/>
      <c r="O716" s="181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</row>
    <row r="717" spans="1:28" ht="13.2">
      <c r="A717" s="180"/>
      <c r="B717" s="172"/>
      <c r="C717" s="176"/>
      <c r="D717" s="176"/>
      <c r="E717" s="176"/>
      <c r="F717" s="176"/>
      <c r="G717" s="176"/>
      <c r="H717" s="176"/>
      <c r="I717" s="176"/>
      <c r="J717" s="176"/>
      <c r="K717" s="176"/>
      <c r="L717" s="176"/>
      <c r="M717" s="176"/>
      <c r="N717" s="176"/>
      <c r="O717" s="181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</row>
    <row r="718" spans="1:28" ht="13.2">
      <c r="A718" s="180"/>
      <c r="B718" s="172"/>
      <c r="C718" s="176"/>
      <c r="D718" s="176"/>
      <c r="E718" s="176"/>
      <c r="F718" s="176"/>
      <c r="G718" s="176"/>
      <c r="H718" s="176"/>
      <c r="I718" s="176"/>
      <c r="J718" s="176"/>
      <c r="K718" s="176"/>
      <c r="L718" s="176"/>
      <c r="M718" s="176"/>
      <c r="N718" s="176"/>
      <c r="O718" s="181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</row>
    <row r="719" spans="1:28" ht="13.2">
      <c r="A719" s="180"/>
      <c r="B719" s="172"/>
      <c r="C719" s="176"/>
      <c r="D719" s="176"/>
      <c r="E719" s="176"/>
      <c r="F719" s="176"/>
      <c r="G719" s="176"/>
      <c r="H719" s="176"/>
      <c r="I719" s="176"/>
      <c r="J719" s="176"/>
      <c r="K719" s="176"/>
      <c r="L719" s="176"/>
      <c r="M719" s="176"/>
      <c r="N719" s="176"/>
      <c r="O719" s="181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</row>
    <row r="720" spans="1:28" ht="13.2">
      <c r="A720" s="180"/>
      <c r="B720" s="172"/>
      <c r="C720" s="176"/>
      <c r="D720" s="176"/>
      <c r="E720" s="176"/>
      <c r="F720" s="176"/>
      <c r="G720" s="176"/>
      <c r="H720" s="176"/>
      <c r="I720" s="176"/>
      <c r="J720" s="176"/>
      <c r="K720" s="176"/>
      <c r="L720" s="176"/>
      <c r="M720" s="176"/>
      <c r="N720" s="176"/>
      <c r="O720" s="181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</row>
    <row r="721" spans="1:28" ht="13.2">
      <c r="A721" s="180"/>
      <c r="B721" s="172"/>
      <c r="C721" s="176"/>
      <c r="D721" s="176"/>
      <c r="E721" s="176"/>
      <c r="F721" s="176"/>
      <c r="G721" s="176"/>
      <c r="H721" s="176"/>
      <c r="I721" s="176"/>
      <c r="J721" s="176"/>
      <c r="K721" s="176"/>
      <c r="L721" s="176"/>
      <c r="M721" s="176"/>
      <c r="N721" s="176"/>
      <c r="O721" s="181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</row>
    <row r="722" spans="1:28" ht="13.2">
      <c r="A722" s="180"/>
      <c r="B722" s="172"/>
      <c r="C722" s="176"/>
      <c r="D722" s="176"/>
      <c r="E722" s="176"/>
      <c r="F722" s="176"/>
      <c r="G722" s="176"/>
      <c r="H722" s="176"/>
      <c r="I722" s="176"/>
      <c r="J722" s="176"/>
      <c r="K722" s="176"/>
      <c r="L722" s="176"/>
      <c r="M722" s="176"/>
      <c r="N722" s="176"/>
      <c r="O722" s="181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</row>
    <row r="723" spans="1:28" ht="13.2">
      <c r="A723" s="180"/>
      <c r="B723" s="172"/>
      <c r="C723" s="176"/>
      <c r="D723" s="176"/>
      <c r="E723" s="176"/>
      <c r="F723" s="176"/>
      <c r="G723" s="176"/>
      <c r="H723" s="176"/>
      <c r="I723" s="176"/>
      <c r="J723" s="176"/>
      <c r="K723" s="176"/>
      <c r="L723" s="176"/>
      <c r="M723" s="176"/>
      <c r="N723" s="176"/>
      <c r="O723" s="181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</row>
    <row r="724" spans="1:28" ht="13.2">
      <c r="A724" s="180"/>
      <c r="B724" s="172"/>
      <c r="C724" s="176"/>
      <c r="D724" s="176"/>
      <c r="E724" s="176"/>
      <c r="F724" s="176"/>
      <c r="G724" s="176"/>
      <c r="H724" s="176"/>
      <c r="I724" s="176"/>
      <c r="J724" s="176"/>
      <c r="K724" s="176"/>
      <c r="L724" s="176"/>
      <c r="M724" s="176"/>
      <c r="N724" s="176"/>
      <c r="O724" s="181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</row>
    <row r="725" spans="1:28" ht="13.2">
      <c r="A725" s="180"/>
      <c r="B725" s="172"/>
      <c r="C725" s="176"/>
      <c r="D725" s="176"/>
      <c r="E725" s="176"/>
      <c r="F725" s="176"/>
      <c r="G725" s="176"/>
      <c r="H725" s="176"/>
      <c r="I725" s="176"/>
      <c r="J725" s="176"/>
      <c r="K725" s="176"/>
      <c r="L725" s="176"/>
      <c r="M725" s="176"/>
      <c r="N725" s="176"/>
      <c r="O725" s="181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</row>
    <row r="726" spans="1:28" ht="13.2">
      <c r="A726" s="180"/>
      <c r="B726" s="172"/>
      <c r="C726" s="176"/>
      <c r="D726" s="176"/>
      <c r="E726" s="176"/>
      <c r="F726" s="176"/>
      <c r="G726" s="176"/>
      <c r="H726" s="176"/>
      <c r="I726" s="176"/>
      <c r="J726" s="176"/>
      <c r="K726" s="176"/>
      <c r="L726" s="176"/>
      <c r="M726" s="176"/>
      <c r="N726" s="176"/>
      <c r="O726" s="181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</row>
    <row r="727" spans="1:28" ht="13.2">
      <c r="A727" s="180"/>
      <c r="B727" s="172"/>
      <c r="C727" s="176"/>
      <c r="D727" s="176"/>
      <c r="E727" s="176"/>
      <c r="F727" s="176"/>
      <c r="G727" s="176"/>
      <c r="H727" s="176"/>
      <c r="I727" s="176"/>
      <c r="J727" s="176"/>
      <c r="K727" s="176"/>
      <c r="L727" s="176"/>
      <c r="M727" s="176"/>
      <c r="N727" s="176"/>
      <c r="O727" s="181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</row>
    <row r="728" spans="1:28" ht="13.2">
      <c r="A728" s="180"/>
      <c r="B728" s="172"/>
      <c r="C728" s="176"/>
      <c r="D728" s="176"/>
      <c r="E728" s="176"/>
      <c r="F728" s="176"/>
      <c r="G728" s="176"/>
      <c r="H728" s="176"/>
      <c r="I728" s="176"/>
      <c r="J728" s="176"/>
      <c r="K728" s="176"/>
      <c r="L728" s="176"/>
      <c r="M728" s="176"/>
      <c r="N728" s="176"/>
      <c r="O728" s="181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</row>
    <row r="729" spans="1:28" ht="13.2">
      <c r="A729" s="180"/>
      <c r="B729" s="172"/>
      <c r="C729" s="176"/>
      <c r="D729" s="176"/>
      <c r="E729" s="176"/>
      <c r="F729" s="176"/>
      <c r="G729" s="176"/>
      <c r="H729" s="176"/>
      <c r="I729" s="176"/>
      <c r="J729" s="176"/>
      <c r="K729" s="176"/>
      <c r="L729" s="176"/>
      <c r="M729" s="176"/>
      <c r="N729" s="176"/>
      <c r="O729" s="181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</row>
    <row r="730" spans="1:28" ht="13.2">
      <c r="A730" s="180"/>
      <c r="B730" s="172"/>
      <c r="C730" s="176"/>
      <c r="D730" s="176"/>
      <c r="E730" s="176"/>
      <c r="F730" s="176"/>
      <c r="G730" s="176"/>
      <c r="H730" s="176"/>
      <c r="I730" s="176"/>
      <c r="J730" s="176"/>
      <c r="K730" s="176"/>
      <c r="L730" s="176"/>
      <c r="M730" s="176"/>
      <c r="N730" s="176"/>
      <c r="O730" s="181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</row>
    <row r="731" spans="1:28" ht="13.2">
      <c r="A731" s="180"/>
      <c r="B731" s="172"/>
      <c r="C731" s="176"/>
      <c r="D731" s="176"/>
      <c r="E731" s="176"/>
      <c r="F731" s="176"/>
      <c r="G731" s="176"/>
      <c r="H731" s="176"/>
      <c r="I731" s="176"/>
      <c r="J731" s="176"/>
      <c r="K731" s="176"/>
      <c r="L731" s="176"/>
      <c r="M731" s="176"/>
      <c r="N731" s="176"/>
      <c r="O731" s="181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</row>
    <row r="732" spans="1:28" ht="13.2">
      <c r="A732" s="180"/>
      <c r="B732" s="172"/>
      <c r="C732" s="176"/>
      <c r="D732" s="176"/>
      <c r="E732" s="176"/>
      <c r="F732" s="176"/>
      <c r="G732" s="176"/>
      <c r="H732" s="176"/>
      <c r="I732" s="176"/>
      <c r="J732" s="176"/>
      <c r="K732" s="176"/>
      <c r="L732" s="176"/>
      <c r="M732" s="176"/>
      <c r="N732" s="176"/>
      <c r="O732" s="181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</row>
    <row r="733" spans="1:28" ht="13.2">
      <c r="A733" s="180"/>
      <c r="B733" s="172"/>
      <c r="C733" s="176"/>
      <c r="D733" s="176"/>
      <c r="E733" s="176"/>
      <c r="F733" s="176"/>
      <c r="G733" s="176"/>
      <c r="H733" s="176"/>
      <c r="I733" s="176"/>
      <c r="J733" s="176"/>
      <c r="K733" s="176"/>
      <c r="L733" s="176"/>
      <c r="M733" s="176"/>
      <c r="N733" s="176"/>
      <c r="O733" s="181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</row>
    <row r="734" spans="1:28" ht="13.2">
      <c r="A734" s="180"/>
      <c r="B734" s="172"/>
      <c r="C734" s="176"/>
      <c r="D734" s="176"/>
      <c r="E734" s="176"/>
      <c r="F734" s="176"/>
      <c r="G734" s="176"/>
      <c r="H734" s="176"/>
      <c r="I734" s="176"/>
      <c r="J734" s="176"/>
      <c r="K734" s="176"/>
      <c r="L734" s="176"/>
      <c r="M734" s="176"/>
      <c r="N734" s="176"/>
      <c r="O734" s="181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</row>
    <row r="735" spans="1:28" ht="13.2">
      <c r="A735" s="180"/>
      <c r="B735" s="172"/>
      <c r="C735" s="176"/>
      <c r="D735" s="176"/>
      <c r="E735" s="176"/>
      <c r="F735" s="176"/>
      <c r="G735" s="176"/>
      <c r="H735" s="176"/>
      <c r="I735" s="176"/>
      <c r="J735" s="176"/>
      <c r="K735" s="176"/>
      <c r="L735" s="176"/>
      <c r="M735" s="176"/>
      <c r="N735" s="176"/>
      <c r="O735" s="181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</row>
    <row r="736" spans="1:28" ht="13.2">
      <c r="A736" s="180"/>
      <c r="B736" s="172"/>
      <c r="C736" s="176"/>
      <c r="D736" s="176"/>
      <c r="E736" s="176"/>
      <c r="F736" s="176"/>
      <c r="G736" s="176"/>
      <c r="H736" s="176"/>
      <c r="I736" s="176"/>
      <c r="J736" s="176"/>
      <c r="K736" s="176"/>
      <c r="L736" s="176"/>
      <c r="M736" s="176"/>
      <c r="N736" s="176"/>
      <c r="O736" s="181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</row>
    <row r="737" spans="1:28" ht="13.2">
      <c r="A737" s="180"/>
      <c r="B737" s="172"/>
      <c r="C737" s="176"/>
      <c r="D737" s="176"/>
      <c r="E737" s="176"/>
      <c r="F737" s="176"/>
      <c r="G737" s="176"/>
      <c r="H737" s="176"/>
      <c r="I737" s="176"/>
      <c r="J737" s="176"/>
      <c r="K737" s="176"/>
      <c r="L737" s="176"/>
      <c r="M737" s="176"/>
      <c r="N737" s="176"/>
      <c r="O737" s="181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</row>
    <row r="738" spans="1:28" ht="13.2">
      <c r="A738" s="180"/>
      <c r="B738" s="172"/>
      <c r="C738" s="176"/>
      <c r="D738" s="176"/>
      <c r="E738" s="176"/>
      <c r="F738" s="176"/>
      <c r="G738" s="176"/>
      <c r="H738" s="176"/>
      <c r="I738" s="176"/>
      <c r="J738" s="176"/>
      <c r="K738" s="176"/>
      <c r="L738" s="176"/>
      <c r="M738" s="176"/>
      <c r="N738" s="176"/>
      <c r="O738" s="181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</row>
    <row r="739" spans="1:28" ht="13.2">
      <c r="A739" s="180"/>
      <c r="B739" s="172"/>
      <c r="C739" s="176"/>
      <c r="D739" s="176"/>
      <c r="E739" s="176"/>
      <c r="F739" s="176"/>
      <c r="G739" s="176"/>
      <c r="H739" s="176"/>
      <c r="I739" s="176"/>
      <c r="J739" s="176"/>
      <c r="K739" s="176"/>
      <c r="L739" s="176"/>
      <c r="M739" s="176"/>
      <c r="N739" s="176"/>
      <c r="O739" s="181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</row>
    <row r="740" spans="1:28" ht="13.2">
      <c r="A740" s="180"/>
      <c r="B740" s="172"/>
      <c r="C740" s="176"/>
      <c r="D740" s="176"/>
      <c r="E740" s="176"/>
      <c r="F740" s="176"/>
      <c r="G740" s="176"/>
      <c r="H740" s="176"/>
      <c r="I740" s="176"/>
      <c r="J740" s="176"/>
      <c r="K740" s="176"/>
      <c r="L740" s="176"/>
      <c r="M740" s="176"/>
      <c r="N740" s="176"/>
      <c r="O740" s="181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</row>
    <row r="741" spans="1:28" ht="13.2">
      <c r="A741" s="180"/>
      <c r="B741" s="172"/>
      <c r="C741" s="176"/>
      <c r="D741" s="176"/>
      <c r="E741" s="176"/>
      <c r="F741" s="176"/>
      <c r="G741" s="176"/>
      <c r="H741" s="176"/>
      <c r="I741" s="176"/>
      <c r="J741" s="176"/>
      <c r="K741" s="176"/>
      <c r="L741" s="176"/>
      <c r="M741" s="176"/>
      <c r="N741" s="176"/>
      <c r="O741" s="181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</row>
    <row r="742" spans="1:28" ht="13.2">
      <c r="A742" s="180"/>
      <c r="B742" s="172"/>
      <c r="C742" s="176"/>
      <c r="D742" s="176"/>
      <c r="E742" s="176"/>
      <c r="F742" s="176"/>
      <c r="G742" s="176"/>
      <c r="H742" s="176"/>
      <c r="I742" s="176"/>
      <c r="J742" s="176"/>
      <c r="K742" s="176"/>
      <c r="L742" s="176"/>
      <c r="M742" s="176"/>
      <c r="N742" s="176"/>
      <c r="O742" s="181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</row>
    <row r="743" spans="1:28" ht="13.2">
      <c r="A743" s="180"/>
      <c r="B743" s="172"/>
      <c r="C743" s="176"/>
      <c r="D743" s="176"/>
      <c r="E743" s="176"/>
      <c r="F743" s="176"/>
      <c r="G743" s="176"/>
      <c r="H743" s="176"/>
      <c r="I743" s="176"/>
      <c r="J743" s="176"/>
      <c r="K743" s="176"/>
      <c r="L743" s="176"/>
      <c r="M743" s="176"/>
      <c r="N743" s="176"/>
      <c r="O743" s="181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</row>
    <row r="744" spans="1:28" ht="13.2">
      <c r="A744" s="180"/>
      <c r="B744" s="172"/>
      <c r="C744" s="176"/>
      <c r="D744" s="176"/>
      <c r="E744" s="176"/>
      <c r="F744" s="176"/>
      <c r="G744" s="176"/>
      <c r="H744" s="176"/>
      <c r="I744" s="176"/>
      <c r="J744" s="176"/>
      <c r="K744" s="176"/>
      <c r="L744" s="176"/>
      <c r="M744" s="176"/>
      <c r="N744" s="176"/>
      <c r="O744" s="181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</row>
    <row r="745" spans="1:28" ht="13.2">
      <c r="A745" s="180"/>
      <c r="B745" s="172"/>
      <c r="C745" s="176"/>
      <c r="D745" s="176"/>
      <c r="E745" s="176"/>
      <c r="F745" s="176"/>
      <c r="G745" s="176"/>
      <c r="H745" s="176"/>
      <c r="I745" s="176"/>
      <c r="J745" s="176"/>
      <c r="K745" s="176"/>
      <c r="L745" s="176"/>
      <c r="M745" s="176"/>
      <c r="N745" s="176"/>
      <c r="O745" s="181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</row>
    <row r="746" spans="1:28" ht="13.2">
      <c r="A746" s="180"/>
      <c r="B746" s="172"/>
      <c r="C746" s="176"/>
      <c r="D746" s="176"/>
      <c r="E746" s="176"/>
      <c r="F746" s="176"/>
      <c r="G746" s="176"/>
      <c r="H746" s="176"/>
      <c r="I746" s="176"/>
      <c r="J746" s="176"/>
      <c r="K746" s="176"/>
      <c r="L746" s="176"/>
      <c r="M746" s="176"/>
      <c r="N746" s="176"/>
      <c r="O746" s="181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</row>
    <row r="747" spans="1:28" ht="13.2">
      <c r="A747" s="180"/>
      <c r="B747" s="172"/>
      <c r="C747" s="176"/>
      <c r="D747" s="176"/>
      <c r="E747" s="176"/>
      <c r="F747" s="176"/>
      <c r="G747" s="176"/>
      <c r="H747" s="176"/>
      <c r="I747" s="176"/>
      <c r="J747" s="176"/>
      <c r="K747" s="176"/>
      <c r="L747" s="176"/>
      <c r="M747" s="176"/>
      <c r="N747" s="176"/>
      <c r="O747" s="181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</row>
    <row r="748" spans="1:28" ht="13.2">
      <c r="A748" s="180"/>
      <c r="B748" s="172"/>
      <c r="C748" s="176"/>
      <c r="D748" s="176"/>
      <c r="E748" s="176"/>
      <c r="F748" s="176"/>
      <c r="G748" s="176"/>
      <c r="H748" s="176"/>
      <c r="I748" s="176"/>
      <c r="J748" s="176"/>
      <c r="K748" s="176"/>
      <c r="L748" s="176"/>
      <c r="M748" s="176"/>
      <c r="N748" s="176"/>
      <c r="O748" s="181"/>
      <c r="P748" s="172"/>
      <c r="Q748" s="172"/>
      <c r="R748" s="172"/>
      <c r="S748" s="172"/>
      <c r="T748" s="172"/>
      <c r="U748" s="172"/>
      <c r="V748" s="172"/>
      <c r="W748" s="172"/>
      <c r="X748" s="172"/>
      <c r="Y748" s="172"/>
      <c r="Z748" s="172"/>
      <c r="AA748" s="172"/>
      <c r="AB748" s="172"/>
    </row>
    <row r="749" spans="1:28" ht="13.2">
      <c r="A749" s="180"/>
      <c r="B749" s="172"/>
      <c r="C749" s="176"/>
      <c r="D749" s="176"/>
      <c r="E749" s="176"/>
      <c r="F749" s="176"/>
      <c r="G749" s="176"/>
      <c r="H749" s="176"/>
      <c r="I749" s="176"/>
      <c r="J749" s="176"/>
      <c r="K749" s="176"/>
      <c r="L749" s="176"/>
      <c r="M749" s="176"/>
      <c r="N749" s="176"/>
      <c r="O749" s="181"/>
      <c r="P749" s="172"/>
      <c r="Q749" s="172"/>
      <c r="R749" s="172"/>
      <c r="S749" s="172"/>
      <c r="T749" s="172"/>
      <c r="U749" s="172"/>
      <c r="V749" s="172"/>
      <c r="W749" s="172"/>
      <c r="X749" s="172"/>
      <c r="Y749" s="172"/>
      <c r="Z749" s="172"/>
      <c r="AA749" s="172"/>
      <c r="AB749" s="172"/>
    </row>
    <row r="750" spans="1:28" ht="13.2">
      <c r="A750" s="180"/>
      <c r="B750" s="172"/>
      <c r="C750" s="176"/>
      <c r="D750" s="176"/>
      <c r="E750" s="176"/>
      <c r="F750" s="176"/>
      <c r="G750" s="176"/>
      <c r="H750" s="176"/>
      <c r="I750" s="176"/>
      <c r="J750" s="176"/>
      <c r="K750" s="176"/>
      <c r="L750" s="176"/>
      <c r="M750" s="176"/>
      <c r="N750" s="176"/>
      <c r="O750" s="181"/>
      <c r="P750" s="172"/>
      <c r="Q750" s="172"/>
      <c r="R750" s="172"/>
      <c r="S750" s="172"/>
      <c r="T750" s="172"/>
      <c r="U750" s="172"/>
      <c r="V750" s="172"/>
      <c r="W750" s="172"/>
      <c r="X750" s="172"/>
      <c r="Y750" s="172"/>
      <c r="Z750" s="172"/>
      <c r="AA750" s="172"/>
      <c r="AB750" s="172"/>
    </row>
    <row r="751" spans="1:28" ht="13.2">
      <c r="A751" s="180"/>
      <c r="B751" s="172"/>
      <c r="C751" s="176"/>
      <c r="D751" s="176"/>
      <c r="E751" s="176"/>
      <c r="F751" s="176"/>
      <c r="G751" s="176"/>
      <c r="H751" s="176"/>
      <c r="I751" s="176"/>
      <c r="J751" s="176"/>
      <c r="K751" s="176"/>
      <c r="L751" s="176"/>
      <c r="M751" s="176"/>
      <c r="N751" s="176"/>
      <c r="O751" s="181"/>
      <c r="P751" s="172"/>
      <c r="Q751" s="172"/>
      <c r="R751" s="172"/>
      <c r="S751" s="172"/>
      <c r="T751" s="172"/>
      <c r="U751" s="172"/>
      <c r="V751" s="172"/>
      <c r="W751" s="172"/>
      <c r="X751" s="172"/>
      <c r="Y751" s="172"/>
      <c r="Z751" s="172"/>
      <c r="AA751" s="172"/>
      <c r="AB751" s="172"/>
    </row>
    <row r="752" spans="1:28" ht="13.2">
      <c r="A752" s="180"/>
      <c r="B752" s="172"/>
      <c r="C752" s="176"/>
      <c r="D752" s="176"/>
      <c r="E752" s="176"/>
      <c r="F752" s="176"/>
      <c r="G752" s="176"/>
      <c r="H752" s="176"/>
      <c r="I752" s="176"/>
      <c r="J752" s="176"/>
      <c r="K752" s="176"/>
      <c r="L752" s="176"/>
      <c r="M752" s="176"/>
      <c r="N752" s="176"/>
      <c r="O752" s="181"/>
      <c r="P752" s="172"/>
      <c r="Q752" s="172"/>
      <c r="R752" s="172"/>
      <c r="S752" s="172"/>
      <c r="T752" s="172"/>
      <c r="U752" s="172"/>
      <c r="V752" s="172"/>
      <c r="W752" s="172"/>
      <c r="X752" s="172"/>
      <c r="Y752" s="172"/>
      <c r="Z752" s="172"/>
      <c r="AA752" s="172"/>
      <c r="AB752" s="172"/>
    </row>
    <row r="753" spans="1:28" ht="13.2">
      <c r="A753" s="180"/>
      <c r="B753" s="172"/>
      <c r="C753" s="176"/>
      <c r="D753" s="176"/>
      <c r="E753" s="176"/>
      <c r="F753" s="176"/>
      <c r="G753" s="176"/>
      <c r="H753" s="176"/>
      <c r="I753" s="176"/>
      <c r="J753" s="176"/>
      <c r="K753" s="176"/>
      <c r="L753" s="176"/>
      <c r="M753" s="176"/>
      <c r="N753" s="176"/>
      <c r="O753" s="181"/>
      <c r="P753" s="172"/>
      <c r="Q753" s="172"/>
      <c r="R753" s="172"/>
      <c r="S753" s="172"/>
      <c r="T753" s="172"/>
      <c r="U753" s="172"/>
      <c r="V753" s="172"/>
      <c r="W753" s="172"/>
      <c r="X753" s="172"/>
      <c r="Y753" s="172"/>
      <c r="Z753" s="172"/>
      <c r="AA753" s="172"/>
      <c r="AB753" s="172"/>
    </row>
    <row r="754" spans="1:28" ht="13.2">
      <c r="A754" s="180"/>
      <c r="B754" s="172"/>
      <c r="C754" s="176"/>
      <c r="D754" s="176"/>
      <c r="E754" s="176"/>
      <c r="F754" s="176"/>
      <c r="G754" s="176"/>
      <c r="H754" s="176"/>
      <c r="I754" s="176"/>
      <c r="J754" s="176"/>
      <c r="K754" s="176"/>
      <c r="L754" s="176"/>
      <c r="M754" s="176"/>
      <c r="N754" s="176"/>
      <c r="O754" s="181"/>
      <c r="P754" s="172"/>
      <c r="Q754" s="172"/>
      <c r="R754" s="172"/>
      <c r="S754" s="172"/>
      <c r="T754" s="172"/>
      <c r="U754" s="172"/>
      <c r="V754" s="172"/>
      <c r="W754" s="172"/>
      <c r="X754" s="172"/>
      <c r="Y754" s="172"/>
      <c r="Z754" s="172"/>
      <c r="AA754" s="172"/>
      <c r="AB754" s="172"/>
    </row>
    <row r="755" spans="1:28" ht="13.2">
      <c r="A755" s="180"/>
      <c r="B755" s="172"/>
      <c r="C755" s="176"/>
      <c r="D755" s="176"/>
      <c r="E755" s="176"/>
      <c r="F755" s="176"/>
      <c r="G755" s="176"/>
      <c r="H755" s="176"/>
      <c r="I755" s="176"/>
      <c r="J755" s="176"/>
      <c r="K755" s="176"/>
      <c r="L755" s="176"/>
      <c r="M755" s="176"/>
      <c r="N755" s="176"/>
      <c r="O755" s="181"/>
      <c r="P755" s="172"/>
      <c r="Q755" s="172"/>
      <c r="R755" s="172"/>
      <c r="S755" s="172"/>
      <c r="T755" s="172"/>
      <c r="U755" s="172"/>
      <c r="V755" s="172"/>
      <c r="W755" s="172"/>
      <c r="X755" s="172"/>
      <c r="Y755" s="172"/>
      <c r="Z755" s="172"/>
      <c r="AA755" s="172"/>
      <c r="AB755" s="172"/>
    </row>
    <row r="756" spans="1:28" ht="13.2">
      <c r="A756" s="180"/>
      <c r="B756" s="172"/>
      <c r="C756" s="176"/>
      <c r="D756" s="176"/>
      <c r="E756" s="176"/>
      <c r="F756" s="176"/>
      <c r="G756" s="176"/>
      <c r="H756" s="176"/>
      <c r="I756" s="176"/>
      <c r="J756" s="176"/>
      <c r="K756" s="176"/>
      <c r="L756" s="176"/>
      <c r="M756" s="176"/>
      <c r="N756" s="176"/>
      <c r="O756" s="181"/>
      <c r="P756" s="172"/>
      <c r="Q756" s="172"/>
      <c r="R756" s="172"/>
      <c r="S756" s="172"/>
      <c r="T756" s="172"/>
      <c r="U756" s="172"/>
      <c r="V756" s="172"/>
      <c r="W756" s="172"/>
      <c r="X756" s="172"/>
      <c r="Y756" s="172"/>
      <c r="Z756" s="172"/>
      <c r="AA756" s="172"/>
      <c r="AB756" s="172"/>
    </row>
    <row r="757" spans="1:28" ht="13.2">
      <c r="A757" s="180"/>
      <c r="B757" s="172"/>
      <c r="C757" s="176"/>
      <c r="D757" s="176"/>
      <c r="E757" s="176"/>
      <c r="F757" s="176"/>
      <c r="G757" s="176"/>
      <c r="H757" s="176"/>
      <c r="I757" s="176"/>
      <c r="J757" s="176"/>
      <c r="K757" s="176"/>
      <c r="L757" s="176"/>
      <c r="M757" s="176"/>
      <c r="N757" s="176"/>
      <c r="O757" s="181"/>
      <c r="P757" s="172"/>
      <c r="Q757" s="172"/>
      <c r="R757" s="172"/>
      <c r="S757" s="172"/>
      <c r="T757" s="172"/>
      <c r="U757" s="172"/>
      <c r="V757" s="172"/>
      <c r="W757" s="172"/>
      <c r="X757" s="172"/>
      <c r="Y757" s="172"/>
      <c r="Z757" s="172"/>
      <c r="AA757" s="172"/>
      <c r="AB757" s="172"/>
    </row>
    <row r="758" spans="1:28" ht="13.2">
      <c r="A758" s="180"/>
      <c r="B758" s="172"/>
      <c r="C758" s="176"/>
      <c r="D758" s="176"/>
      <c r="E758" s="176"/>
      <c r="F758" s="176"/>
      <c r="G758" s="176"/>
      <c r="H758" s="176"/>
      <c r="I758" s="176"/>
      <c r="J758" s="176"/>
      <c r="K758" s="176"/>
      <c r="L758" s="176"/>
      <c r="M758" s="176"/>
      <c r="N758" s="176"/>
      <c r="O758" s="181"/>
      <c r="P758" s="172"/>
      <c r="Q758" s="172"/>
      <c r="R758" s="172"/>
      <c r="S758" s="172"/>
      <c r="T758" s="172"/>
      <c r="U758" s="172"/>
      <c r="V758" s="172"/>
      <c r="W758" s="172"/>
      <c r="X758" s="172"/>
      <c r="Y758" s="172"/>
      <c r="Z758" s="172"/>
      <c r="AA758" s="172"/>
      <c r="AB758" s="172"/>
    </row>
    <row r="759" spans="1:28" ht="13.2">
      <c r="A759" s="180"/>
      <c r="B759" s="172"/>
      <c r="C759" s="176"/>
      <c r="D759" s="176"/>
      <c r="E759" s="176"/>
      <c r="F759" s="176"/>
      <c r="G759" s="176"/>
      <c r="H759" s="176"/>
      <c r="I759" s="176"/>
      <c r="J759" s="176"/>
      <c r="K759" s="176"/>
      <c r="L759" s="176"/>
      <c r="M759" s="176"/>
      <c r="N759" s="176"/>
      <c r="O759" s="181"/>
      <c r="P759" s="172"/>
      <c r="Q759" s="172"/>
      <c r="R759" s="172"/>
      <c r="S759" s="172"/>
      <c r="T759" s="172"/>
      <c r="U759" s="172"/>
      <c r="V759" s="172"/>
      <c r="W759" s="172"/>
      <c r="X759" s="172"/>
      <c r="Y759" s="172"/>
      <c r="Z759" s="172"/>
      <c r="AA759" s="172"/>
      <c r="AB759" s="172"/>
    </row>
    <row r="760" spans="1:28" ht="13.2">
      <c r="A760" s="180"/>
      <c r="B760" s="172"/>
      <c r="C760" s="176"/>
      <c r="D760" s="176"/>
      <c r="E760" s="176"/>
      <c r="F760" s="176"/>
      <c r="G760" s="176"/>
      <c r="H760" s="176"/>
      <c r="I760" s="176"/>
      <c r="J760" s="176"/>
      <c r="K760" s="176"/>
      <c r="L760" s="176"/>
      <c r="M760" s="176"/>
      <c r="N760" s="176"/>
      <c r="O760" s="181"/>
      <c r="P760" s="172"/>
      <c r="Q760" s="172"/>
      <c r="R760" s="172"/>
      <c r="S760" s="172"/>
      <c r="T760" s="172"/>
      <c r="U760" s="172"/>
      <c r="V760" s="172"/>
      <c r="W760" s="172"/>
      <c r="X760" s="172"/>
      <c r="Y760" s="172"/>
      <c r="Z760" s="172"/>
      <c r="AA760" s="172"/>
      <c r="AB760" s="172"/>
    </row>
    <row r="761" spans="1:28" ht="13.2">
      <c r="A761" s="180"/>
      <c r="B761" s="172"/>
      <c r="C761" s="176"/>
      <c r="D761" s="176"/>
      <c r="E761" s="176"/>
      <c r="F761" s="176"/>
      <c r="G761" s="176"/>
      <c r="H761" s="176"/>
      <c r="I761" s="176"/>
      <c r="J761" s="176"/>
      <c r="K761" s="176"/>
      <c r="L761" s="176"/>
      <c r="M761" s="176"/>
      <c r="N761" s="176"/>
      <c r="O761" s="181"/>
      <c r="P761" s="172"/>
      <c r="Q761" s="172"/>
      <c r="R761" s="172"/>
      <c r="S761" s="172"/>
      <c r="T761" s="172"/>
      <c r="U761" s="172"/>
      <c r="V761" s="172"/>
      <c r="W761" s="172"/>
      <c r="X761" s="172"/>
      <c r="Y761" s="172"/>
      <c r="Z761" s="172"/>
      <c r="AA761" s="172"/>
      <c r="AB761" s="172"/>
    </row>
    <row r="762" spans="1:28" ht="13.2">
      <c r="A762" s="180"/>
      <c r="B762" s="172"/>
      <c r="C762" s="176"/>
      <c r="D762" s="176"/>
      <c r="E762" s="176"/>
      <c r="F762" s="176"/>
      <c r="G762" s="176"/>
      <c r="H762" s="176"/>
      <c r="I762" s="176"/>
      <c r="J762" s="176"/>
      <c r="K762" s="176"/>
      <c r="L762" s="176"/>
      <c r="M762" s="176"/>
      <c r="N762" s="176"/>
      <c r="O762" s="181"/>
      <c r="P762" s="172"/>
      <c r="Q762" s="172"/>
      <c r="R762" s="172"/>
      <c r="S762" s="172"/>
      <c r="T762" s="172"/>
      <c r="U762" s="172"/>
      <c r="V762" s="172"/>
      <c r="W762" s="172"/>
      <c r="X762" s="172"/>
      <c r="Y762" s="172"/>
      <c r="Z762" s="172"/>
      <c r="AA762" s="172"/>
      <c r="AB762" s="172"/>
    </row>
    <row r="763" spans="1:28" ht="13.2">
      <c r="A763" s="180"/>
      <c r="B763" s="172"/>
      <c r="C763" s="176"/>
      <c r="D763" s="176"/>
      <c r="E763" s="176"/>
      <c r="F763" s="176"/>
      <c r="G763" s="176"/>
      <c r="H763" s="176"/>
      <c r="I763" s="176"/>
      <c r="J763" s="176"/>
      <c r="K763" s="176"/>
      <c r="L763" s="176"/>
      <c r="M763" s="176"/>
      <c r="N763" s="176"/>
      <c r="O763" s="181"/>
      <c r="P763" s="172"/>
      <c r="Q763" s="172"/>
      <c r="R763" s="172"/>
      <c r="S763" s="172"/>
      <c r="T763" s="172"/>
      <c r="U763" s="172"/>
      <c r="V763" s="172"/>
      <c r="W763" s="172"/>
      <c r="X763" s="172"/>
      <c r="Y763" s="172"/>
      <c r="Z763" s="172"/>
      <c r="AA763" s="172"/>
      <c r="AB763" s="172"/>
    </row>
    <row r="764" spans="1:28" ht="13.2">
      <c r="A764" s="180"/>
      <c r="B764" s="172"/>
      <c r="C764" s="176"/>
      <c r="D764" s="176"/>
      <c r="E764" s="176"/>
      <c r="F764" s="176"/>
      <c r="G764" s="176"/>
      <c r="H764" s="176"/>
      <c r="I764" s="176"/>
      <c r="J764" s="176"/>
      <c r="K764" s="176"/>
      <c r="L764" s="176"/>
      <c r="M764" s="176"/>
      <c r="N764" s="176"/>
      <c r="O764" s="181"/>
      <c r="P764" s="172"/>
      <c r="Q764" s="172"/>
      <c r="R764" s="172"/>
      <c r="S764" s="172"/>
      <c r="T764" s="172"/>
      <c r="U764" s="172"/>
      <c r="V764" s="172"/>
      <c r="W764" s="172"/>
      <c r="X764" s="172"/>
      <c r="Y764" s="172"/>
      <c r="Z764" s="172"/>
      <c r="AA764" s="172"/>
      <c r="AB764" s="172"/>
    </row>
    <row r="765" spans="1:28" ht="13.2">
      <c r="A765" s="180"/>
      <c r="B765" s="172"/>
      <c r="C765" s="176"/>
      <c r="D765" s="176"/>
      <c r="E765" s="176"/>
      <c r="F765" s="176"/>
      <c r="G765" s="176"/>
      <c r="H765" s="176"/>
      <c r="I765" s="176"/>
      <c r="J765" s="176"/>
      <c r="K765" s="176"/>
      <c r="L765" s="176"/>
      <c r="M765" s="176"/>
      <c r="N765" s="176"/>
      <c r="O765" s="181"/>
      <c r="P765" s="172"/>
      <c r="Q765" s="172"/>
      <c r="R765" s="172"/>
      <c r="S765" s="172"/>
      <c r="T765" s="172"/>
      <c r="U765" s="172"/>
      <c r="V765" s="172"/>
      <c r="W765" s="172"/>
      <c r="X765" s="172"/>
      <c r="Y765" s="172"/>
      <c r="Z765" s="172"/>
      <c r="AA765" s="172"/>
      <c r="AB765" s="172"/>
    </row>
    <row r="766" spans="1:28" ht="13.2">
      <c r="A766" s="180"/>
      <c r="B766" s="172"/>
      <c r="C766" s="176"/>
      <c r="D766" s="176"/>
      <c r="E766" s="176"/>
      <c r="F766" s="176"/>
      <c r="G766" s="176"/>
      <c r="H766" s="176"/>
      <c r="I766" s="176"/>
      <c r="J766" s="176"/>
      <c r="K766" s="176"/>
      <c r="L766" s="176"/>
      <c r="M766" s="176"/>
      <c r="N766" s="176"/>
      <c r="O766" s="181"/>
      <c r="P766" s="172"/>
      <c r="Q766" s="172"/>
      <c r="R766" s="172"/>
      <c r="S766" s="172"/>
      <c r="T766" s="172"/>
      <c r="U766" s="172"/>
      <c r="V766" s="172"/>
      <c r="W766" s="172"/>
      <c r="X766" s="172"/>
      <c r="Y766" s="172"/>
      <c r="Z766" s="172"/>
      <c r="AA766" s="172"/>
      <c r="AB766" s="172"/>
    </row>
    <row r="767" spans="1:28" ht="13.2">
      <c r="A767" s="180"/>
      <c r="B767" s="172"/>
      <c r="C767" s="176"/>
      <c r="D767" s="176"/>
      <c r="E767" s="176"/>
      <c r="F767" s="176"/>
      <c r="G767" s="176"/>
      <c r="H767" s="176"/>
      <c r="I767" s="176"/>
      <c r="J767" s="176"/>
      <c r="K767" s="176"/>
      <c r="L767" s="176"/>
      <c r="M767" s="176"/>
      <c r="N767" s="176"/>
      <c r="O767" s="181"/>
      <c r="P767" s="172"/>
      <c r="Q767" s="172"/>
      <c r="R767" s="172"/>
      <c r="S767" s="172"/>
      <c r="T767" s="172"/>
      <c r="U767" s="172"/>
      <c r="V767" s="172"/>
      <c r="W767" s="172"/>
      <c r="X767" s="172"/>
      <c r="Y767" s="172"/>
      <c r="Z767" s="172"/>
      <c r="AA767" s="172"/>
      <c r="AB767" s="172"/>
    </row>
    <row r="768" spans="1:28" ht="13.2">
      <c r="A768" s="180"/>
      <c r="B768" s="172"/>
      <c r="C768" s="176"/>
      <c r="D768" s="176"/>
      <c r="E768" s="176"/>
      <c r="F768" s="176"/>
      <c r="G768" s="176"/>
      <c r="H768" s="176"/>
      <c r="I768" s="176"/>
      <c r="J768" s="176"/>
      <c r="K768" s="176"/>
      <c r="L768" s="176"/>
      <c r="M768" s="176"/>
      <c r="N768" s="176"/>
      <c r="O768" s="181"/>
      <c r="P768" s="172"/>
      <c r="Q768" s="172"/>
      <c r="R768" s="172"/>
      <c r="S768" s="172"/>
      <c r="T768" s="172"/>
      <c r="U768" s="172"/>
      <c r="V768" s="172"/>
      <c r="W768" s="172"/>
      <c r="X768" s="172"/>
      <c r="Y768" s="172"/>
      <c r="Z768" s="172"/>
      <c r="AA768" s="172"/>
      <c r="AB768" s="172"/>
    </row>
    <row r="769" spans="1:28" ht="13.2">
      <c r="A769" s="180"/>
      <c r="B769" s="172"/>
      <c r="C769" s="176"/>
      <c r="D769" s="176"/>
      <c r="E769" s="176"/>
      <c r="F769" s="176"/>
      <c r="G769" s="176"/>
      <c r="H769" s="176"/>
      <c r="I769" s="176"/>
      <c r="J769" s="176"/>
      <c r="K769" s="176"/>
      <c r="L769" s="176"/>
      <c r="M769" s="176"/>
      <c r="N769" s="176"/>
      <c r="O769" s="181"/>
      <c r="P769" s="172"/>
      <c r="Q769" s="172"/>
      <c r="R769" s="172"/>
      <c r="S769" s="172"/>
      <c r="T769" s="172"/>
      <c r="U769" s="172"/>
      <c r="V769" s="172"/>
      <c r="W769" s="172"/>
      <c r="X769" s="172"/>
      <c r="Y769" s="172"/>
      <c r="Z769" s="172"/>
      <c r="AA769" s="172"/>
      <c r="AB769" s="172"/>
    </row>
    <row r="770" spans="1:28" ht="13.2">
      <c r="A770" s="180"/>
      <c r="B770" s="172"/>
      <c r="C770" s="176"/>
      <c r="D770" s="176"/>
      <c r="E770" s="176"/>
      <c r="F770" s="176"/>
      <c r="G770" s="176"/>
      <c r="H770" s="176"/>
      <c r="I770" s="176"/>
      <c r="J770" s="176"/>
      <c r="K770" s="176"/>
      <c r="L770" s="176"/>
      <c r="M770" s="176"/>
      <c r="N770" s="176"/>
      <c r="O770" s="181"/>
      <c r="P770" s="172"/>
      <c r="Q770" s="172"/>
      <c r="R770" s="172"/>
      <c r="S770" s="172"/>
      <c r="T770" s="172"/>
      <c r="U770" s="172"/>
      <c r="V770" s="172"/>
      <c r="W770" s="172"/>
      <c r="X770" s="172"/>
      <c r="Y770" s="172"/>
      <c r="Z770" s="172"/>
      <c r="AA770" s="172"/>
      <c r="AB770" s="172"/>
    </row>
    <row r="771" spans="1:28" ht="13.2">
      <c r="A771" s="180"/>
      <c r="B771" s="172"/>
      <c r="C771" s="176"/>
      <c r="D771" s="176"/>
      <c r="E771" s="176"/>
      <c r="F771" s="176"/>
      <c r="G771" s="176"/>
      <c r="H771" s="176"/>
      <c r="I771" s="176"/>
      <c r="J771" s="176"/>
      <c r="K771" s="176"/>
      <c r="L771" s="176"/>
      <c r="M771" s="176"/>
      <c r="N771" s="176"/>
      <c r="O771" s="181"/>
      <c r="P771" s="172"/>
      <c r="Q771" s="172"/>
      <c r="R771" s="172"/>
      <c r="S771" s="172"/>
      <c r="T771" s="172"/>
      <c r="U771" s="172"/>
      <c r="V771" s="172"/>
      <c r="W771" s="172"/>
      <c r="X771" s="172"/>
      <c r="Y771" s="172"/>
      <c r="Z771" s="172"/>
      <c r="AA771" s="172"/>
      <c r="AB771" s="172"/>
    </row>
    <row r="772" spans="1:28" ht="13.2">
      <c r="A772" s="180"/>
      <c r="B772" s="172"/>
      <c r="C772" s="176"/>
      <c r="D772" s="176"/>
      <c r="E772" s="176"/>
      <c r="F772" s="176"/>
      <c r="G772" s="176"/>
      <c r="H772" s="176"/>
      <c r="I772" s="176"/>
      <c r="J772" s="176"/>
      <c r="K772" s="176"/>
      <c r="L772" s="176"/>
      <c r="M772" s="176"/>
      <c r="N772" s="176"/>
      <c r="O772" s="181"/>
      <c r="P772" s="172"/>
      <c r="Q772" s="172"/>
      <c r="R772" s="172"/>
      <c r="S772" s="172"/>
      <c r="T772" s="172"/>
      <c r="U772" s="172"/>
      <c r="V772" s="172"/>
      <c r="W772" s="172"/>
      <c r="X772" s="172"/>
      <c r="Y772" s="172"/>
      <c r="Z772" s="172"/>
      <c r="AA772" s="172"/>
      <c r="AB772" s="172"/>
    </row>
    <row r="773" spans="1:28" ht="13.2">
      <c r="A773" s="180"/>
      <c r="B773" s="172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81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</row>
    <row r="774" spans="1:28" ht="13.2">
      <c r="A774" s="180"/>
      <c r="B774" s="172"/>
      <c r="C774" s="176"/>
      <c r="D774" s="176"/>
      <c r="E774" s="176"/>
      <c r="F774" s="176"/>
      <c r="G774" s="176"/>
      <c r="H774" s="176"/>
      <c r="I774" s="176"/>
      <c r="J774" s="176"/>
      <c r="K774" s="176"/>
      <c r="L774" s="176"/>
      <c r="M774" s="176"/>
      <c r="N774" s="176"/>
      <c r="O774" s="181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</row>
    <row r="775" spans="1:28" ht="13.2">
      <c r="A775" s="180"/>
      <c r="B775" s="172"/>
      <c r="C775" s="176"/>
      <c r="D775" s="176"/>
      <c r="E775" s="176"/>
      <c r="F775" s="176"/>
      <c r="G775" s="176"/>
      <c r="H775" s="176"/>
      <c r="I775" s="176"/>
      <c r="J775" s="176"/>
      <c r="K775" s="176"/>
      <c r="L775" s="176"/>
      <c r="M775" s="176"/>
      <c r="N775" s="176"/>
      <c r="O775" s="181"/>
      <c r="P775" s="172"/>
      <c r="Q775" s="172"/>
      <c r="R775" s="172"/>
      <c r="S775" s="172"/>
      <c r="T775" s="172"/>
      <c r="U775" s="172"/>
      <c r="V775" s="172"/>
      <c r="W775" s="172"/>
      <c r="X775" s="172"/>
      <c r="Y775" s="172"/>
      <c r="Z775" s="172"/>
      <c r="AA775" s="172"/>
      <c r="AB775" s="172"/>
    </row>
    <row r="776" spans="1:28" ht="13.2">
      <c r="A776" s="180"/>
      <c r="B776" s="172"/>
      <c r="C776" s="176"/>
      <c r="D776" s="176"/>
      <c r="E776" s="176"/>
      <c r="F776" s="176"/>
      <c r="G776" s="176"/>
      <c r="H776" s="176"/>
      <c r="I776" s="176"/>
      <c r="J776" s="176"/>
      <c r="K776" s="176"/>
      <c r="L776" s="176"/>
      <c r="M776" s="176"/>
      <c r="N776" s="176"/>
      <c r="O776" s="181"/>
      <c r="P776" s="172"/>
      <c r="Q776" s="172"/>
      <c r="R776" s="172"/>
      <c r="S776" s="172"/>
      <c r="T776" s="172"/>
      <c r="U776" s="172"/>
      <c r="V776" s="172"/>
      <c r="W776" s="172"/>
      <c r="X776" s="172"/>
      <c r="Y776" s="172"/>
      <c r="Z776" s="172"/>
      <c r="AA776" s="172"/>
      <c r="AB776" s="172"/>
    </row>
    <row r="777" spans="1:28" ht="13.2">
      <c r="A777" s="180"/>
      <c r="B777" s="172"/>
      <c r="C777" s="176"/>
      <c r="D777" s="176"/>
      <c r="E777" s="176"/>
      <c r="F777" s="176"/>
      <c r="G777" s="176"/>
      <c r="H777" s="176"/>
      <c r="I777" s="176"/>
      <c r="J777" s="176"/>
      <c r="K777" s="176"/>
      <c r="L777" s="176"/>
      <c r="M777" s="176"/>
      <c r="N777" s="176"/>
      <c r="O777" s="181"/>
      <c r="P777" s="172"/>
      <c r="Q777" s="172"/>
      <c r="R777" s="172"/>
      <c r="S777" s="172"/>
      <c r="T777" s="172"/>
      <c r="U777" s="172"/>
      <c r="V777" s="172"/>
      <c r="W777" s="172"/>
      <c r="X777" s="172"/>
      <c r="Y777" s="172"/>
      <c r="Z777" s="172"/>
      <c r="AA777" s="172"/>
      <c r="AB777" s="172"/>
    </row>
    <row r="778" spans="1:28" ht="13.2">
      <c r="A778" s="180"/>
      <c r="B778" s="172"/>
      <c r="C778" s="176"/>
      <c r="D778" s="176"/>
      <c r="E778" s="176"/>
      <c r="F778" s="176"/>
      <c r="G778" s="176"/>
      <c r="H778" s="176"/>
      <c r="I778" s="176"/>
      <c r="J778" s="176"/>
      <c r="K778" s="176"/>
      <c r="L778" s="176"/>
      <c r="M778" s="176"/>
      <c r="N778" s="176"/>
      <c r="O778" s="181"/>
      <c r="P778" s="172"/>
      <c r="Q778" s="172"/>
      <c r="R778" s="172"/>
      <c r="S778" s="172"/>
      <c r="T778" s="172"/>
      <c r="U778" s="172"/>
      <c r="V778" s="172"/>
      <c r="W778" s="172"/>
      <c r="X778" s="172"/>
      <c r="Y778" s="172"/>
      <c r="Z778" s="172"/>
      <c r="AA778" s="172"/>
      <c r="AB778" s="172"/>
    </row>
    <row r="779" spans="1:28" ht="13.2">
      <c r="A779" s="180"/>
      <c r="B779" s="172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81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  <c r="AA779" s="172"/>
      <c r="AB779" s="172"/>
    </row>
    <row r="780" spans="1:28" ht="13.2">
      <c r="A780" s="180"/>
      <c r="B780" s="172"/>
      <c r="C780" s="176"/>
      <c r="D780" s="176"/>
      <c r="E780" s="176"/>
      <c r="F780" s="176"/>
      <c r="G780" s="176"/>
      <c r="H780" s="176"/>
      <c r="I780" s="176"/>
      <c r="J780" s="176"/>
      <c r="K780" s="176"/>
      <c r="L780" s="176"/>
      <c r="M780" s="176"/>
      <c r="N780" s="176"/>
      <c r="O780" s="181"/>
      <c r="P780" s="172"/>
      <c r="Q780" s="172"/>
      <c r="R780" s="172"/>
      <c r="S780" s="172"/>
      <c r="T780" s="172"/>
      <c r="U780" s="172"/>
      <c r="V780" s="172"/>
      <c r="W780" s="172"/>
      <c r="X780" s="172"/>
      <c r="Y780" s="172"/>
      <c r="Z780" s="172"/>
      <c r="AA780" s="172"/>
      <c r="AB780" s="172"/>
    </row>
    <row r="781" spans="1:28" ht="13.2">
      <c r="A781" s="180"/>
      <c r="B781" s="172"/>
      <c r="C781" s="176"/>
      <c r="D781" s="176"/>
      <c r="E781" s="176"/>
      <c r="F781" s="176"/>
      <c r="G781" s="176"/>
      <c r="H781" s="176"/>
      <c r="I781" s="176"/>
      <c r="J781" s="176"/>
      <c r="K781" s="176"/>
      <c r="L781" s="176"/>
      <c r="M781" s="176"/>
      <c r="N781" s="176"/>
      <c r="O781" s="181"/>
      <c r="P781" s="172"/>
      <c r="Q781" s="172"/>
      <c r="R781" s="172"/>
      <c r="S781" s="172"/>
      <c r="T781" s="172"/>
      <c r="U781" s="172"/>
      <c r="V781" s="172"/>
      <c r="W781" s="172"/>
      <c r="X781" s="172"/>
      <c r="Y781" s="172"/>
      <c r="Z781" s="172"/>
      <c r="AA781" s="172"/>
      <c r="AB781" s="172"/>
    </row>
    <row r="782" spans="1:28" ht="13.2">
      <c r="A782" s="180"/>
      <c r="B782" s="172"/>
      <c r="C782" s="176"/>
      <c r="D782" s="176"/>
      <c r="E782" s="176"/>
      <c r="F782" s="176"/>
      <c r="G782" s="176"/>
      <c r="H782" s="176"/>
      <c r="I782" s="176"/>
      <c r="J782" s="176"/>
      <c r="K782" s="176"/>
      <c r="L782" s="176"/>
      <c r="M782" s="176"/>
      <c r="N782" s="176"/>
      <c r="O782" s="181"/>
      <c r="P782" s="172"/>
      <c r="Q782" s="172"/>
      <c r="R782" s="172"/>
      <c r="S782" s="172"/>
      <c r="T782" s="172"/>
      <c r="U782" s="172"/>
      <c r="V782" s="172"/>
      <c r="W782" s="172"/>
      <c r="X782" s="172"/>
      <c r="Y782" s="172"/>
      <c r="Z782" s="172"/>
      <c r="AA782" s="172"/>
      <c r="AB782" s="172"/>
    </row>
    <row r="783" spans="1:28" ht="13.2">
      <c r="A783" s="180"/>
      <c r="B783" s="172"/>
      <c r="C783" s="176"/>
      <c r="D783" s="176"/>
      <c r="E783" s="176"/>
      <c r="F783" s="176"/>
      <c r="G783" s="176"/>
      <c r="H783" s="176"/>
      <c r="I783" s="176"/>
      <c r="J783" s="176"/>
      <c r="K783" s="176"/>
      <c r="L783" s="176"/>
      <c r="M783" s="176"/>
      <c r="N783" s="176"/>
      <c r="O783" s="181"/>
      <c r="P783" s="172"/>
      <c r="Q783" s="172"/>
      <c r="R783" s="172"/>
      <c r="S783" s="172"/>
      <c r="T783" s="172"/>
      <c r="U783" s="172"/>
      <c r="V783" s="172"/>
      <c r="W783" s="172"/>
      <c r="X783" s="172"/>
      <c r="Y783" s="172"/>
      <c r="Z783" s="172"/>
      <c r="AA783" s="172"/>
      <c r="AB783" s="172"/>
    </row>
    <row r="784" spans="1:28" ht="13.2">
      <c r="A784" s="180"/>
      <c r="B784" s="172"/>
      <c r="C784" s="176"/>
      <c r="D784" s="176"/>
      <c r="E784" s="176"/>
      <c r="F784" s="176"/>
      <c r="G784" s="176"/>
      <c r="H784" s="176"/>
      <c r="I784" s="176"/>
      <c r="J784" s="176"/>
      <c r="K784" s="176"/>
      <c r="L784" s="176"/>
      <c r="M784" s="176"/>
      <c r="N784" s="176"/>
      <c r="O784" s="181"/>
      <c r="P784" s="172"/>
      <c r="Q784" s="172"/>
      <c r="R784" s="172"/>
      <c r="S784" s="172"/>
      <c r="T784" s="172"/>
      <c r="U784" s="172"/>
      <c r="V784" s="172"/>
      <c r="W784" s="172"/>
      <c r="X784" s="172"/>
      <c r="Y784" s="172"/>
      <c r="Z784" s="172"/>
      <c r="AA784" s="172"/>
      <c r="AB784" s="172"/>
    </row>
    <row r="785" spans="1:28" ht="13.2">
      <c r="A785" s="180"/>
      <c r="B785" s="172"/>
      <c r="C785" s="176"/>
      <c r="D785" s="176"/>
      <c r="E785" s="176"/>
      <c r="F785" s="176"/>
      <c r="G785" s="176"/>
      <c r="H785" s="176"/>
      <c r="I785" s="176"/>
      <c r="J785" s="176"/>
      <c r="K785" s="176"/>
      <c r="L785" s="176"/>
      <c r="M785" s="176"/>
      <c r="N785" s="176"/>
      <c r="O785" s="181"/>
      <c r="P785" s="172"/>
      <c r="Q785" s="172"/>
      <c r="R785" s="172"/>
      <c r="S785" s="172"/>
      <c r="T785" s="172"/>
      <c r="U785" s="172"/>
      <c r="V785" s="172"/>
      <c r="W785" s="172"/>
      <c r="X785" s="172"/>
      <c r="Y785" s="172"/>
      <c r="Z785" s="172"/>
      <c r="AA785" s="172"/>
      <c r="AB785" s="172"/>
    </row>
    <row r="786" spans="1:28" ht="13.2">
      <c r="A786" s="180"/>
      <c r="B786" s="172"/>
      <c r="C786" s="176"/>
      <c r="D786" s="176"/>
      <c r="E786" s="176"/>
      <c r="F786" s="176"/>
      <c r="G786" s="176"/>
      <c r="H786" s="176"/>
      <c r="I786" s="176"/>
      <c r="J786" s="176"/>
      <c r="K786" s="176"/>
      <c r="L786" s="176"/>
      <c r="M786" s="176"/>
      <c r="N786" s="176"/>
      <c r="O786" s="181"/>
      <c r="P786" s="172"/>
      <c r="Q786" s="172"/>
      <c r="R786" s="172"/>
      <c r="S786" s="172"/>
      <c r="T786" s="172"/>
      <c r="U786" s="172"/>
      <c r="V786" s="172"/>
      <c r="W786" s="172"/>
      <c r="X786" s="172"/>
      <c r="Y786" s="172"/>
      <c r="Z786" s="172"/>
      <c r="AA786" s="172"/>
      <c r="AB786" s="172"/>
    </row>
    <row r="787" spans="1:28" ht="13.2">
      <c r="A787" s="180"/>
      <c r="B787" s="172"/>
      <c r="C787" s="176"/>
      <c r="D787" s="176"/>
      <c r="E787" s="176"/>
      <c r="F787" s="176"/>
      <c r="G787" s="176"/>
      <c r="H787" s="176"/>
      <c r="I787" s="176"/>
      <c r="J787" s="176"/>
      <c r="K787" s="176"/>
      <c r="L787" s="176"/>
      <c r="M787" s="176"/>
      <c r="N787" s="176"/>
      <c r="O787" s="181"/>
      <c r="P787" s="172"/>
      <c r="Q787" s="172"/>
      <c r="R787" s="172"/>
      <c r="S787" s="172"/>
      <c r="T787" s="172"/>
      <c r="U787" s="172"/>
      <c r="V787" s="172"/>
      <c r="W787" s="172"/>
      <c r="X787" s="172"/>
      <c r="Y787" s="172"/>
      <c r="Z787" s="172"/>
      <c r="AA787" s="172"/>
      <c r="AB787" s="172"/>
    </row>
    <row r="788" spans="1:28" ht="13.2">
      <c r="A788" s="180"/>
      <c r="B788" s="172"/>
      <c r="C788" s="176"/>
      <c r="D788" s="176"/>
      <c r="E788" s="176"/>
      <c r="F788" s="176"/>
      <c r="G788" s="176"/>
      <c r="H788" s="176"/>
      <c r="I788" s="176"/>
      <c r="J788" s="176"/>
      <c r="K788" s="176"/>
      <c r="L788" s="176"/>
      <c r="M788" s="176"/>
      <c r="N788" s="176"/>
      <c r="O788" s="181"/>
      <c r="P788" s="172"/>
      <c r="Q788" s="172"/>
      <c r="R788" s="172"/>
      <c r="S788" s="172"/>
      <c r="T788" s="172"/>
      <c r="U788" s="172"/>
      <c r="V788" s="172"/>
      <c r="W788" s="172"/>
      <c r="X788" s="172"/>
      <c r="Y788" s="172"/>
      <c r="Z788" s="172"/>
      <c r="AA788" s="172"/>
      <c r="AB788" s="172"/>
    </row>
    <row r="789" spans="1:28" ht="13.2">
      <c r="A789" s="180"/>
      <c r="B789" s="172"/>
      <c r="C789" s="176"/>
      <c r="D789" s="176"/>
      <c r="E789" s="176"/>
      <c r="F789" s="176"/>
      <c r="G789" s="176"/>
      <c r="H789" s="176"/>
      <c r="I789" s="176"/>
      <c r="J789" s="176"/>
      <c r="K789" s="176"/>
      <c r="L789" s="176"/>
      <c r="M789" s="176"/>
      <c r="N789" s="176"/>
      <c r="O789" s="181"/>
      <c r="P789" s="172"/>
      <c r="Q789" s="172"/>
      <c r="R789" s="172"/>
      <c r="S789" s="172"/>
      <c r="T789" s="172"/>
      <c r="U789" s="172"/>
      <c r="V789" s="172"/>
      <c r="W789" s="172"/>
      <c r="X789" s="172"/>
      <c r="Y789" s="172"/>
      <c r="Z789" s="172"/>
      <c r="AA789" s="172"/>
      <c r="AB789" s="172"/>
    </row>
    <row r="790" spans="1:28" ht="13.2">
      <c r="A790" s="180"/>
      <c r="B790" s="172"/>
      <c r="C790" s="176"/>
      <c r="D790" s="176"/>
      <c r="E790" s="176"/>
      <c r="F790" s="176"/>
      <c r="G790" s="176"/>
      <c r="H790" s="176"/>
      <c r="I790" s="176"/>
      <c r="J790" s="176"/>
      <c r="K790" s="176"/>
      <c r="L790" s="176"/>
      <c r="M790" s="176"/>
      <c r="N790" s="176"/>
      <c r="O790" s="181"/>
      <c r="P790" s="172"/>
      <c r="Q790" s="172"/>
      <c r="R790" s="172"/>
      <c r="S790" s="172"/>
      <c r="T790" s="172"/>
      <c r="U790" s="172"/>
      <c r="V790" s="172"/>
      <c r="W790" s="172"/>
      <c r="X790" s="172"/>
      <c r="Y790" s="172"/>
      <c r="Z790" s="172"/>
      <c r="AA790" s="172"/>
      <c r="AB790" s="172"/>
    </row>
    <row r="791" spans="1:28" ht="13.2">
      <c r="A791" s="180"/>
      <c r="B791" s="172"/>
      <c r="C791" s="176"/>
      <c r="D791" s="176"/>
      <c r="E791" s="176"/>
      <c r="F791" s="176"/>
      <c r="G791" s="176"/>
      <c r="H791" s="176"/>
      <c r="I791" s="176"/>
      <c r="J791" s="176"/>
      <c r="K791" s="176"/>
      <c r="L791" s="176"/>
      <c r="M791" s="176"/>
      <c r="N791" s="176"/>
      <c r="O791" s="181"/>
      <c r="P791" s="172"/>
      <c r="Q791" s="172"/>
      <c r="R791" s="172"/>
      <c r="S791" s="172"/>
      <c r="T791" s="172"/>
      <c r="U791" s="172"/>
      <c r="V791" s="172"/>
      <c r="W791" s="172"/>
      <c r="X791" s="172"/>
      <c r="Y791" s="172"/>
      <c r="Z791" s="172"/>
      <c r="AA791" s="172"/>
      <c r="AB791" s="172"/>
    </row>
    <row r="792" spans="1:28" ht="13.2">
      <c r="A792" s="180"/>
      <c r="B792" s="172"/>
      <c r="C792" s="176"/>
      <c r="D792" s="176"/>
      <c r="E792" s="176"/>
      <c r="F792" s="176"/>
      <c r="G792" s="176"/>
      <c r="H792" s="176"/>
      <c r="I792" s="176"/>
      <c r="J792" s="176"/>
      <c r="K792" s="176"/>
      <c r="L792" s="176"/>
      <c r="M792" s="176"/>
      <c r="N792" s="176"/>
      <c r="O792" s="181"/>
      <c r="P792" s="172"/>
      <c r="Q792" s="172"/>
      <c r="R792" s="172"/>
      <c r="S792" s="172"/>
      <c r="T792" s="172"/>
      <c r="U792" s="172"/>
      <c r="V792" s="172"/>
      <c r="W792" s="172"/>
      <c r="X792" s="172"/>
      <c r="Y792" s="172"/>
      <c r="Z792" s="172"/>
      <c r="AA792" s="172"/>
      <c r="AB792" s="172"/>
    </row>
    <row r="793" spans="1:28" ht="13.2">
      <c r="A793" s="180"/>
      <c r="B793" s="172"/>
      <c r="C793" s="176"/>
      <c r="D793" s="176"/>
      <c r="E793" s="176"/>
      <c r="F793" s="176"/>
      <c r="G793" s="176"/>
      <c r="H793" s="176"/>
      <c r="I793" s="176"/>
      <c r="J793" s="176"/>
      <c r="K793" s="176"/>
      <c r="L793" s="176"/>
      <c r="M793" s="176"/>
      <c r="N793" s="176"/>
      <c r="O793" s="181"/>
      <c r="P793" s="172"/>
      <c r="Q793" s="172"/>
      <c r="R793" s="172"/>
      <c r="S793" s="172"/>
      <c r="T793" s="172"/>
      <c r="U793" s="172"/>
      <c r="V793" s="172"/>
      <c r="W793" s="172"/>
      <c r="X793" s="172"/>
      <c r="Y793" s="172"/>
      <c r="Z793" s="172"/>
      <c r="AA793" s="172"/>
      <c r="AB793" s="172"/>
    </row>
    <row r="794" spans="1:28" ht="13.2">
      <c r="A794" s="180"/>
      <c r="B794" s="172"/>
      <c r="C794" s="176"/>
      <c r="D794" s="176"/>
      <c r="E794" s="176"/>
      <c r="F794" s="176"/>
      <c r="G794" s="176"/>
      <c r="H794" s="176"/>
      <c r="I794" s="176"/>
      <c r="J794" s="176"/>
      <c r="K794" s="176"/>
      <c r="L794" s="176"/>
      <c r="M794" s="176"/>
      <c r="N794" s="176"/>
      <c r="O794" s="181"/>
      <c r="P794" s="172"/>
      <c r="Q794" s="172"/>
      <c r="R794" s="172"/>
      <c r="S794" s="172"/>
      <c r="T794" s="172"/>
      <c r="U794" s="172"/>
      <c r="V794" s="172"/>
      <c r="W794" s="172"/>
      <c r="X794" s="172"/>
      <c r="Y794" s="172"/>
      <c r="Z794" s="172"/>
      <c r="AA794" s="172"/>
      <c r="AB794" s="172"/>
    </row>
    <row r="795" spans="1:28" ht="13.2">
      <c r="A795" s="180"/>
      <c r="B795" s="172"/>
      <c r="C795" s="176"/>
      <c r="D795" s="176"/>
      <c r="E795" s="176"/>
      <c r="F795" s="176"/>
      <c r="G795" s="176"/>
      <c r="H795" s="176"/>
      <c r="I795" s="176"/>
      <c r="J795" s="176"/>
      <c r="K795" s="176"/>
      <c r="L795" s="176"/>
      <c r="M795" s="176"/>
      <c r="N795" s="176"/>
      <c r="O795" s="181"/>
      <c r="P795" s="172"/>
      <c r="Q795" s="172"/>
      <c r="R795" s="172"/>
      <c r="S795" s="172"/>
      <c r="T795" s="172"/>
      <c r="U795" s="172"/>
      <c r="V795" s="172"/>
      <c r="W795" s="172"/>
      <c r="X795" s="172"/>
      <c r="Y795" s="172"/>
      <c r="Z795" s="172"/>
      <c r="AA795" s="172"/>
      <c r="AB795" s="172"/>
    </row>
    <row r="796" spans="1:28" ht="13.2">
      <c r="A796" s="180"/>
      <c r="B796" s="172"/>
      <c r="C796" s="176"/>
      <c r="D796" s="176"/>
      <c r="E796" s="176"/>
      <c r="F796" s="176"/>
      <c r="G796" s="176"/>
      <c r="H796" s="176"/>
      <c r="I796" s="176"/>
      <c r="J796" s="176"/>
      <c r="K796" s="176"/>
      <c r="L796" s="176"/>
      <c r="M796" s="176"/>
      <c r="N796" s="176"/>
      <c r="O796" s="181"/>
      <c r="P796" s="172"/>
      <c r="Q796" s="172"/>
      <c r="R796" s="172"/>
      <c r="S796" s="172"/>
      <c r="T796" s="172"/>
      <c r="U796" s="172"/>
      <c r="V796" s="172"/>
      <c r="W796" s="172"/>
      <c r="X796" s="172"/>
      <c r="Y796" s="172"/>
      <c r="Z796" s="172"/>
      <c r="AA796" s="172"/>
      <c r="AB796" s="172"/>
    </row>
    <row r="797" spans="1:28" ht="13.2">
      <c r="A797" s="180"/>
      <c r="B797" s="172"/>
      <c r="C797" s="176"/>
      <c r="D797" s="176"/>
      <c r="E797" s="176"/>
      <c r="F797" s="176"/>
      <c r="G797" s="176"/>
      <c r="H797" s="176"/>
      <c r="I797" s="176"/>
      <c r="J797" s="176"/>
      <c r="K797" s="176"/>
      <c r="L797" s="176"/>
      <c r="M797" s="176"/>
      <c r="N797" s="176"/>
      <c r="O797" s="181"/>
      <c r="P797" s="172"/>
      <c r="Q797" s="172"/>
      <c r="R797" s="172"/>
      <c r="S797" s="172"/>
      <c r="T797" s="172"/>
      <c r="U797" s="172"/>
      <c r="V797" s="172"/>
      <c r="W797" s="172"/>
      <c r="X797" s="172"/>
      <c r="Y797" s="172"/>
      <c r="Z797" s="172"/>
      <c r="AA797" s="172"/>
      <c r="AB797" s="172"/>
    </row>
    <row r="798" spans="1:28" ht="13.2">
      <c r="A798" s="180"/>
      <c r="B798" s="172"/>
      <c r="C798" s="176"/>
      <c r="D798" s="176"/>
      <c r="E798" s="176"/>
      <c r="F798" s="176"/>
      <c r="G798" s="176"/>
      <c r="H798" s="176"/>
      <c r="I798" s="176"/>
      <c r="J798" s="176"/>
      <c r="K798" s="176"/>
      <c r="L798" s="176"/>
      <c r="M798" s="176"/>
      <c r="N798" s="176"/>
      <c r="O798" s="181"/>
      <c r="P798" s="172"/>
      <c r="Q798" s="172"/>
      <c r="R798" s="172"/>
      <c r="S798" s="172"/>
      <c r="T798" s="172"/>
      <c r="U798" s="172"/>
      <c r="V798" s="172"/>
      <c r="W798" s="172"/>
      <c r="X798" s="172"/>
      <c r="Y798" s="172"/>
      <c r="Z798" s="172"/>
      <c r="AA798" s="172"/>
      <c r="AB798" s="172"/>
    </row>
    <row r="799" spans="1:28" ht="13.2">
      <c r="A799" s="180"/>
      <c r="B799" s="172"/>
      <c r="C799" s="176"/>
      <c r="D799" s="176"/>
      <c r="E799" s="176"/>
      <c r="F799" s="176"/>
      <c r="G799" s="176"/>
      <c r="H799" s="176"/>
      <c r="I799" s="176"/>
      <c r="J799" s="176"/>
      <c r="K799" s="176"/>
      <c r="L799" s="176"/>
      <c r="M799" s="176"/>
      <c r="N799" s="176"/>
      <c r="O799" s="181"/>
      <c r="P799" s="172"/>
      <c r="Q799" s="172"/>
      <c r="R799" s="172"/>
      <c r="S799" s="172"/>
      <c r="T799" s="172"/>
      <c r="U799" s="172"/>
      <c r="V799" s="172"/>
      <c r="W799" s="172"/>
      <c r="X799" s="172"/>
      <c r="Y799" s="172"/>
      <c r="Z799" s="172"/>
      <c r="AA799" s="172"/>
      <c r="AB799" s="172"/>
    </row>
    <row r="800" spans="1:28" ht="13.2">
      <c r="A800" s="180"/>
      <c r="B800" s="172"/>
      <c r="C800" s="176"/>
      <c r="D800" s="176"/>
      <c r="E800" s="176"/>
      <c r="F800" s="176"/>
      <c r="G800" s="176"/>
      <c r="H800" s="176"/>
      <c r="I800" s="176"/>
      <c r="J800" s="176"/>
      <c r="K800" s="176"/>
      <c r="L800" s="176"/>
      <c r="M800" s="176"/>
      <c r="N800" s="176"/>
      <c r="O800" s="181"/>
      <c r="P800" s="172"/>
      <c r="Q800" s="172"/>
      <c r="R800" s="172"/>
      <c r="S800" s="172"/>
      <c r="T800" s="172"/>
      <c r="U800" s="172"/>
      <c r="V800" s="172"/>
      <c r="W800" s="172"/>
      <c r="X800" s="172"/>
      <c r="Y800" s="172"/>
      <c r="Z800" s="172"/>
      <c r="AA800" s="172"/>
      <c r="AB800" s="172"/>
    </row>
    <row r="801" spans="1:28" ht="13.2">
      <c r="A801" s="180"/>
      <c r="B801" s="172"/>
      <c r="C801" s="176"/>
      <c r="D801" s="176"/>
      <c r="E801" s="176"/>
      <c r="F801" s="176"/>
      <c r="G801" s="176"/>
      <c r="H801" s="176"/>
      <c r="I801" s="176"/>
      <c r="J801" s="176"/>
      <c r="K801" s="176"/>
      <c r="L801" s="176"/>
      <c r="M801" s="176"/>
      <c r="N801" s="176"/>
      <c r="O801" s="181"/>
      <c r="P801" s="172"/>
      <c r="Q801" s="172"/>
      <c r="R801" s="172"/>
      <c r="S801" s="172"/>
      <c r="T801" s="172"/>
      <c r="U801" s="172"/>
      <c r="V801" s="172"/>
      <c r="W801" s="172"/>
      <c r="X801" s="172"/>
      <c r="Y801" s="172"/>
      <c r="Z801" s="172"/>
      <c r="AA801" s="172"/>
      <c r="AB801" s="172"/>
    </row>
    <row r="802" spans="1:28" ht="13.2">
      <c r="A802" s="180"/>
      <c r="B802" s="172"/>
      <c r="C802" s="176"/>
      <c r="D802" s="176"/>
      <c r="E802" s="176"/>
      <c r="F802" s="176"/>
      <c r="G802" s="176"/>
      <c r="H802" s="176"/>
      <c r="I802" s="176"/>
      <c r="J802" s="176"/>
      <c r="K802" s="176"/>
      <c r="L802" s="176"/>
      <c r="M802" s="176"/>
      <c r="N802" s="176"/>
      <c r="O802" s="181"/>
      <c r="P802" s="172"/>
      <c r="Q802" s="172"/>
      <c r="R802" s="172"/>
      <c r="S802" s="172"/>
      <c r="T802" s="172"/>
      <c r="U802" s="172"/>
      <c r="V802" s="172"/>
      <c r="W802" s="172"/>
      <c r="X802" s="172"/>
      <c r="Y802" s="172"/>
      <c r="Z802" s="172"/>
      <c r="AA802" s="172"/>
      <c r="AB802" s="172"/>
    </row>
    <row r="803" spans="1:28" ht="13.2">
      <c r="A803" s="180"/>
      <c r="B803" s="172"/>
      <c r="C803" s="176"/>
      <c r="D803" s="176"/>
      <c r="E803" s="176"/>
      <c r="F803" s="176"/>
      <c r="G803" s="176"/>
      <c r="H803" s="176"/>
      <c r="I803" s="176"/>
      <c r="J803" s="176"/>
      <c r="K803" s="176"/>
      <c r="L803" s="176"/>
      <c r="M803" s="176"/>
      <c r="N803" s="176"/>
      <c r="O803" s="181"/>
      <c r="P803" s="172"/>
      <c r="Q803" s="172"/>
      <c r="R803" s="172"/>
      <c r="S803" s="172"/>
      <c r="T803" s="172"/>
      <c r="U803" s="172"/>
      <c r="V803" s="172"/>
      <c r="W803" s="172"/>
      <c r="X803" s="172"/>
      <c r="Y803" s="172"/>
      <c r="Z803" s="172"/>
      <c r="AA803" s="172"/>
      <c r="AB803" s="172"/>
    </row>
    <row r="804" spans="1:28" ht="13.2">
      <c r="A804" s="180"/>
      <c r="B804" s="172"/>
      <c r="C804" s="176"/>
      <c r="D804" s="176"/>
      <c r="E804" s="176"/>
      <c r="F804" s="176"/>
      <c r="G804" s="176"/>
      <c r="H804" s="176"/>
      <c r="I804" s="176"/>
      <c r="J804" s="176"/>
      <c r="K804" s="176"/>
      <c r="L804" s="176"/>
      <c r="M804" s="176"/>
      <c r="N804" s="176"/>
      <c r="O804" s="181"/>
      <c r="P804" s="172"/>
      <c r="Q804" s="172"/>
      <c r="R804" s="172"/>
      <c r="S804" s="172"/>
      <c r="T804" s="172"/>
      <c r="U804" s="172"/>
      <c r="V804" s="172"/>
      <c r="W804" s="172"/>
      <c r="X804" s="172"/>
      <c r="Y804" s="172"/>
      <c r="Z804" s="172"/>
      <c r="AA804" s="172"/>
      <c r="AB804" s="172"/>
    </row>
    <row r="805" spans="1:28" ht="13.2">
      <c r="A805" s="180"/>
      <c r="B805" s="172"/>
      <c r="C805" s="176"/>
      <c r="D805" s="176"/>
      <c r="E805" s="176"/>
      <c r="F805" s="176"/>
      <c r="G805" s="176"/>
      <c r="H805" s="176"/>
      <c r="I805" s="176"/>
      <c r="J805" s="176"/>
      <c r="K805" s="176"/>
      <c r="L805" s="176"/>
      <c r="M805" s="176"/>
      <c r="N805" s="176"/>
      <c r="O805" s="181"/>
      <c r="P805" s="172"/>
      <c r="Q805" s="172"/>
      <c r="R805" s="172"/>
      <c r="S805" s="172"/>
      <c r="T805" s="172"/>
      <c r="U805" s="172"/>
      <c r="V805" s="172"/>
      <c r="W805" s="172"/>
      <c r="X805" s="172"/>
      <c r="Y805" s="172"/>
      <c r="Z805" s="172"/>
      <c r="AA805" s="172"/>
      <c r="AB805" s="172"/>
    </row>
    <row r="806" spans="1:28" ht="13.2">
      <c r="A806" s="180"/>
      <c r="B806" s="172"/>
      <c r="C806" s="176"/>
      <c r="D806" s="176"/>
      <c r="E806" s="176"/>
      <c r="F806" s="176"/>
      <c r="G806" s="176"/>
      <c r="H806" s="176"/>
      <c r="I806" s="176"/>
      <c r="J806" s="176"/>
      <c r="K806" s="176"/>
      <c r="L806" s="176"/>
      <c r="M806" s="176"/>
      <c r="N806" s="176"/>
      <c r="O806" s="181"/>
      <c r="P806" s="172"/>
      <c r="Q806" s="172"/>
      <c r="R806" s="172"/>
      <c r="S806" s="172"/>
      <c r="T806" s="172"/>
      <c r="U806" s="172"/>
      <c r="V806" s="172"/>
      <c r="W806" s="172"/>
      <c r="X806" s="172"/>
      <c r="Y806" s="172"/>
      <c r="Z806" s="172"/>
      <c r="AA806" s="172"/>
      <c r="AB806" s="172"/>
    </row>
    <row r="807" spans="1:28" ht="13.2">
      <c r="A807" s="180"/>
      <c r="B807" s="172"/>
      <c r="C807" s="176"/>
      <c r="D807" s="176"/>
      <c r="E807" s="176"/>
      <c r="F807" s="176"/>
      <c r="G807" s="176"/>
      <c r="H807" s="176"/>
      <c r="I807" s="176"/>
      <c r="J807" s="176"/>
      <c r="K807" s="176"/>
      <c r="L807" s="176"/>
      <c r="M807" s="176"/>
      <c r="N807" s="176"/>
      <c r="O807" s="181"/>
      <c r="P807" s="172"/>
      <c r="Q807" s="172"/>
      <c r="R807" s="172"/>
      <c r="S807" s="172"/>
      <c r="T807" s="172"/>
      <c r="U807" s="172"/>
      <c r="V807" s="172"/>
      <c r="W807" s="172"/>
      <c r="X807" s="172"/>
      <c r="Y807" s="172"/>
      <c r="Z807" s="172"/>
      <c r="AA807" s="172"/>
      <c r="AB807" s="172"/>
    </row>
    <row r="808" spans="1:28" ht="13.2">
      <c r="A808" s="180"/>
      <c r="B808" s="172"/>
      <c r="C808" s="176"/>
      <c r="D808" s="176"/>
      <c r="E808" s="176"/>
      <c r="F808" s="176"/>
      <c r="G808" s="176"/>
      <c r="H808" s="176"/>
      <c r="I808" s="176"/>
      <c r="J808" s="176"/>
      <c r="K808" s="176"/>
      <c r="L808" s="176"/>
      <c r="M808" s="176"/>
      <c r="N808" s="176"/>
      <c r="O808" s="181"/>
      <c r="P808" s="172"/>
      <c r="Q808" s="172"/>
      <c r="R808" s="172"/>
      <c r="S808" s="172"/>
      <c r="T808" s="172"/>
      <c r="U808" s="172"/>
      <c r="V808" s="172"/>
      <c r="W808" s="172"/>
      <c r="X808" s="172"/>
      <c r="Y808" s="172"/>
      <c r="Z808" s="172"/>
      <c r="AA808" s="172"/>
      <c r="AB808" s="172"/>
    </row>
    <row r="809" spans="1:28" ht="13.2">
      <c r="A809" s="180"/>
      <c r="B809" s="172"/>
      <c r="C809" s="176"/>
      <c r="D809" s="176"/>
      <c r="E809" s="176"/>
      <c r="F809" s="176"/>
      <c r="G809" s="176"/>
      <c r="H809" s="176"/>
      <c r="I809" s="176"/>
      <c r="J809" s="176"/>
      <c r="K809" s="176"/>
      <c r="L809" s="176"/>
      <c r="M809" s="176"/>
      <c r="N809" s="176"/>
      <c r="O809" s="181"/>
      <c r="P809" s="172"/>
      <c r="Q809" s="172"/>
      <c r="R809" s="172"/>
      <c r="S809" s="172"/>
      <c r="T809" s="172"/>
      <c r="U809" s="172"/>
      <c r="V809" s="172"/>
      <c r="W809" s="172"/>
      <c r="X809" s="172"/>
      <c r="Y809" s="172"/>
      <c r="Z809" s="172"/>
      <c r="AA809" s="172"/>
      <c r="AB809" s="172"/>
    </row>
    <row r="810" spans="1:28" ht="13.2">
      <c r="A810" s="180"/>
      <c r="B810" s="172"/>
      <c r="C810" s="176"/>
      <c r="D810" s="176"/>
      <c r="E810" s="176"/>
      <c r="F810" s="176"/>
      <c r="G810" s="176"/>
      <c r="H810" s="176"/>
      <c r="I810" s="176"/>
      <c r="J810" s="176"/>
      <c r="K810" s="176"/>
      <c r="L810" s="176"/>
      <c r="M810" s="176"/>
      <c r="N810" s="176"/>
      <c r="O810" s="181"/>
      <c r="P810" s="172"/>
      <c r="Q810" s="172"/>
      <c r="R810" s="172"/>
      <c r="S810" s="172"/>
      <c r="T810" s="172"/>
      <c r="U810" s="172"/>
      <c r="V810" s="172"/>
      <c r="W810" s="172"/>
      <c r="X810" s="172"/>
      <c r="Y810" s="172"/>
      <c r="Z810" s="172"/>
      <c r="AA810" s="172"/>
      <c r="AB810" s="172"/>
    </row>
    <row r="811" spans="1:28" ht="13.2">
      <c r="A811" s="180"/>
      <c r="B811" s="172"/>
      <c r="C811" s="176"/>
      <c r="D811" s="176"/>
      <c r="E811" s="176"/>
      <c r="F811" s="176"/>
      <c r="G811" s="176"/>
      <c r="H811" s="176"/>
      <c r="I811" s="176"/>
      <c r="J811" s="176"/>
      <c r="K811" s="176"/>
      <c r="L811" s="176"/>
      <c r="M811" s="176"/>
      <c r="N811" s="176"/>
      <c r="O811" s="181"/>
      <c r="P811" s="172"/>
      <c r="Q811" s="172"/>
      <c r="R811" s="172"/>
      <c r="S811" s="172"/>
      <c r="T811" s="172"/>
      <c r="U811" s="172"/>
      <c r="V811" s="172"/>
      <c r="W811" s="172"/>
      <c r="X811" s="172"/>
      <c r="Y811" s="172"/>
      <c r="Z811" s="172"/>
      <c r="AA811" s="172"/>
      <c r="AB811" s="172"/>
    </row>
    <row r="812" spans="1:28" ht="13.2">
      <c r="A812" s="180"/>
      <c r="B812" s="172"/>
      <c r="C812" s="176"/>
      <c r="D812" s="176"/>
      <c r="E812" s="176"/>
      <c r="F812" s="176"/>
      <c r="G812" s="176"/>
      <c r="H812" s="176"/>
      <c r="I812" s="176"/>
      <c r="J812" s="176"/>
      <c r="K812" s="176"/>
      <c r="L812" s="176"/>
      <c r="M812" s="176"/>
      <c r="N812" s="176"/>
      <c r="O812" s="181"/>
      <c r="P812" s="172"/>
      <c r="Q812" s="172"/>
      <c r="R812" s="172"/>
      <c r="S812" s="172"/>
      <c r="T812" s="172"/>
      <c r="U812" s="172"/>
      <c r="V812" s="172"/>
      <c r="W812" s="172"/>
      <c r="X812" s="172"/>
      <c r="Y812" s="172"/>
      <c r="Z812" s="172"/>
      <c r="AA812" s="172"/>
      <c r="AB812" s="172"/>
    </row>
    <row r="813" spans="1:28" ht="13.2">
      <c r="A813" s="180"/>
      <c r="B813" s="172"/>
      <c r="C813" s="176"/>
      <c r="D813" s="176"/>
      <c r="E813" s="176"/>
      <c r="F813" s="176"/>
      <c r="G813" s="176"/>
      <c r="H813" s="176"/>
      <c r="I813" s="176"/>
      <c r="J813" s="176"/>
      <c r="K813" s="176"/>
      <c r="L813" s="176"/>
      <c r="M813" s="176"/>
      <c r="N813" s="176"/>
      <c r="O813" s="181"/>
      <c r="P813" s="172"/>
      <c r="Q813" s="172"/>
      <c r="R813" s="172"/>
      <c r="S813" s="172"/>
      <c r="T813" s="172"/>
      <c r="U813" s="172"/>
      <c r="V813" s="172"/>
      <c r="W813" s="172"/>
      <c r="X813" s="172"/>
      <c r="Y813" s="172"/>
      <c r="Z813" s="172"/>
      <c r="AA813" s="172"/>
      <c r="AB813" s="172"/>
    </row>
    <row r="814" spans="1:28" ht="13.2">
      <c r="A814" s="180"/>
      <c r="B814" s="172"/>
      <c r="C814" s="176"/>
      <c r="D814" s="176"/>
      <c r="E814" s="176"/>
      <c r="F814" s="176"/>
      <c r="G814" s="176"/>
      <c r="H814" s="176"/>
      <c r="I814" s="176"/>
      <c r="J814" s="176"/>
      <c r="K814" s="176"/>
      <c r="L814" s="176"/>
      <c r="M814" s="176"/>
      <c r="N814" s="176"/>
      <c r="O814" s="181"/>
      <c r="P814" s="172"/>
      <c r="Q814" s="172"/>
      <c r="R814" s="172"/>
      <c r="S814" s="172"/>
      <c r="T814" s="172"/>
      <c r="U814" s="172"/>
      <c r="V814" s="172"/>
      <c r="W814" s="172"/>
      <c r="X814" s="172"/>
      <c r="Y814" s="172"/>
      <c r="Z814" s="172"/>
      <c r="AA814" s="172"/>
      <c r="AB814" s="172"/>
    </row>
    <row r="815" spans="1:28" ht="13.2">
      <c r="A815" s="180"/>
      <c r="B815" s="172"/>
      <c r="C815" s="176"/>
      <c r="D815" s="176"/>
      <c r="E815" s="176"/>
      <c r="F815" s="176"/>
      <c r="G815" s="176"/>
      <c r="H815" s="176"/>
      <c r="I815" s="176"/>
      <c r="J815" s="176"/>
      <c r="K815" s="176"/>
      <c r="L815" s="176"/>
      <c r="M815" s="176"/>
      <c r="N815" s="176"/>
      <c r="O815" s="181"/>
      <c r="P815" s="172"/>
      <c r="Q815" s="172"/>
      <c r="R815" s="172"/>
      <c r="S815" s="172"/>
      <c r="T815" s="172"/>
      <c r="U815" s="172"/>
      <c r="V815" s="172"/>
      <c r="W815" s="172"/>
      <c r="X815" s="172"/>
      <c r="Y815" s="172"/>
      <c r="Z815" s="172"/>
      <c r="AA815" s="172"/>
      <c r="AB815" s="172"/>
    </row>
    <row r="816" spans="1:28" ht="13.2">
      <c r="A816" s="180"/>
      <c r="B816" s="172"/>
      <c r="C816" s="176"/>
      <c r="D816" s="176"/>
      <c r="E816" s="176"/>
      <c r="F816" s="176"/>
      <c r="G816" s="176"/>
      <c r="H816" s="176"/>
      <c r="I816" s="176"/>
      <c r="J816" s="176"/>
      <c r="K816" s="176"/>
      <c r="L816" s="176"/>
      <c r="M816" s="176"/>
      <c r="N816" s="176"/>
      <c r="O816" s="181"/>
      <c r="P816" s="172"/>
      <c r="Q816" s="172"/>
      <c r="R816" s="172"/>
      <c r="S816" s="172"/>
      <c r="T816" s="172"/>
      <c r="U816" s="172"/>
      <c r="V816" s="172"/>
      <c r="W816" s="172"/>
      <c r="X816" s="172"/>
      <c r="Y816" s="172"/>
      <c r="Z816" s="172"/>
      <c r="AA816" s="172"/>
      <c r="AB816" s="172"/>
    </row>
    <row r="817" spans="1:28" ht="13.2">
      <c r="A817" s="180"/>
      <c r="B817" s="172"/>
      <c r="C817" s="176"/>
      <c r="D817" s="176"/>
      <c r="E817" s="176"/>
      <c r="F817" s="176"/>
      <c r="G817" s="176"/>
      <c r="H817" s="176"/>
      <c r="I817" s="176"/>
      <c r="J817" s="176"/>
      <c r="K817" s="176"/>
      <c r="L817" s="176"/>
      <c r="M817" s="176"/>
      <c r="N817" s="176"/>
      <c r="O817" s="181"/>
      <c r="P817" s="172"/>
      <c r="Q817" s="172"/>
      <c r="R817" s="172"/>
      <c r="S817" s="172"/>
      <c r="T817" s="172"/>
      <c r="U817" s="172"/>
      <c r="V817" s="172"/>
      <c r="W817" s="172"/>
      <c r="X817" s="172"/>
      <c r="Y817" s="172"/>
      <c r="Z817" s="172"/>
      <c r="AA817" s="172"/>
      <c r="AB817" s="172"/>
    </row>
    <row r="818" spans="1:28" ht="13.2">
      <c r="A818" s="180"/>
      <c r="B818" s="172"/>
      <c r="C818" s="176"/>
      <c r="D818" s="176"/>
      <c r="E818" s="176"/>
      <c r="F818" s="176"/>
      <c r="G818" s="176"/>
      <c r="H818" s="176"/>
      <c r="I818" s="176"/>
      <c r="J818" s="176"/>
      <c r="K818" s="176"/>
      <c r="L818" s="176"/>
      <c r="M818" s="176"/>
      <c r="N818" s="176"/>
      <c r="O818" s="181"/>
      <c r="P818" s="172"/>
      <c r="Q818" s="172"/>
      <c r="R818" s="172"/>
      <c r="S818" s="172"/>
      <c r="T818" s="172"/>
      <c r="U818" s="172"/>
      <c r="V818" s="172"/>
      <c r="W818" s="172"/>
      <c r="X818" s="172"/>
      <c r="Y818" s="172"/>
      <c r="Z818" s="172"/>
      <c r="AA818" s="172"/>
      <c r="AB818" s="172"/>
    </row>
    <row r="819" spans="1:28" ht="13.2">
      <c r="A819" s="180"/>
      <c r="B819" s="172"/>
      <c r="C819" s="176"/>
      <c r="D819" s="176"/>
      <c r="E819" s="176"/>
      <c r="F819" s="176"/>
      <c r="G819" s="176"/>
      <c r="H819" s="176"/>
      <c r="I819" s="176"/>
      <c r="J819" s="176"/>
      <c r="K819" s="176"/>
      <c r="L819" s="176"/>
      <c r="M819" s="176"/>
      <c r="N819" s="176"/>
      <c r="O819" s="181"/>
      <c r="P819" s="172"/>
      <c r="Q819" s="172"/>
      <c r="R819" s="172"/>
      <c r="S819" s="172"/>
      <c r="T819" s="172"/>
      <c r="U819" s="172"/>
      <c r="V819" s="172"/>
      <c r="W819" s="172"/>
      <c r="X819" s="172"/>
      <c r="Y819" s="172"/>
      <c r="Z819" s="172"/>
      <c r="AA819" s="172"/>
      <c r="AB819" s="172"/>
    </row>
    <row r="820" spans="1:28" ht="13.2">
      <c r="A820" s="180"/>
      <c r="B820" s="172"/>
      <c r="C820" s="176"/>
      <c r="D820" s="176"/>
      <c r="E820" s="176"/>
      <c r="F820" s="176"/>
      <c r="G820" s="176"/>
      <c r="H820" s="176"/>
      <c r="I820" s="176"/>
      <c r="J820" s="176"/>
      <c r="K820" s="176"/>
      <c r="L820" s="176"/>
      <c r="M820" s="176"/>
      <c r="N820" s="176"/>
      <c r="O820" s="181"/>
      <c r="P820" s="172"/>
      <c r="Q820" s="172"/>
      <c r="R820" s="172"/>
      <c r="S820" s="172"/>
      <c r="T820" s="172"/>
      <c r="U820" s="172"/>
      <c r="V820" s="172"/>
      <c r="W820" s="172"/>
      <c r="X820" s="172"/>
      <c r="Y820" s="172"/>
      <c r="Z820" s="172"/>
      <c r="AA820" s="172"/>
      <c r="AB820" s="172"/>
    </row>
    <row r="821" spans="1:28" ht="13.2">
      <c r="A821" s="180"/>
      <c r="B821" s="172"/>
      <c r="C821" s="176"/>
      <c r="D821" s="176"/>
      <c r="E821" s="176"/>
      <c r="F821" s="176"/>
      <c r="G821" s="176"/>
      <c r="H821" s="176"/>
      <c r="I821" s="176"/>
      <c r="J821" s="176"/>
      <c r="K821" s="176"/>
      <c r="L821" s="176"/>
      <c r="M821" s="176"/>
      <c r="N821" s="176"/>
      <c r="O821" s="181"/>
      <c r="P821" s="172"/>
      <c r="Q821" s="172"/>
      <c r="R821" s="172"/>
      <c r="S821" s="172"/>
      <c r="T821" s="172"/>
      <c r="U821" s="172"/>
      <c r="V821" s="172"/>
      <c r="W821" s="172"/>
      <c r="X821" s="172"/>
      <c r="Y821" s="172"/>
      <c r="Z821" s="172"/>
      <c r="AA821" s="172"/>
      <c r="AB821" s="172"/>
    </row>
    <row r="822" spans="1:28" ht="13.2">
      <c r="A822" s="180"/>
      <c r="B822" s="172"/>
      <c r="C822" s="176"/>
      <c r="D822" s="176"/>
      <c r="E822" s="176"/>
      <c r="F822" s="176"/>
      <c r="G822" s="176"/>
      <c r="H822" s="176"/>
      <c r="I822" s="176"/>
      <c r="J822" s="176"/>
      <c r="K822" s="176"/>
      <c r="L822" s="176"/>
      <c r="M822" s="176"/>
      <c r="N822" s="176"/>
      <c r="O822" s="181"/>
      <c r="P822" s="172"/>
      <c r="Q822" s="172"/>
      <c r="R822" s="172"/>
      <c r="S822" s="172"/>
      <c r="T822" s="172"/>
      <c r="U822" s="172"/>
      <c r="V822" s="172"/>
      <c r="W822" s="172"/>
      <c r="X822" s="172"/>
      <c r="Y822" s="172"/>
      <c r="Z822" s="172"/>
      <c r="AA822" s="172"/>
      <c r="AB822" s="172"/>
    </row>
    <row r="823" spans="1:28" ht="13.2">
      <c r="A823" s="180"/>
      <c r="B823" s="172"/>
      <c r="C823" s="176"/>
      <c r="D823" s="176"/>
      <c r="E823" s="176"/>
      <c r="F823" s="176"/>
      <c r="G823" s="176"/>
      <c r="H823" s="176"/>
      <c r="I823" s="176"/>
      <c r="J823" s="176"/>
      <c r="K823" s="176"/>
      <c r="L823" s="176"/>
      <c r="M823" s="176"/>
      <c r="N823" s="176"/>
      <c r="O823" s="181"/>
      <c r="P823" s="172"/>
      <c r="Q823" s="172"/>
      <c r="R823" s="172"/>
      <c r="S823" s="172"/>
      <c r="T823" s="172"/>
      <c r="U823" s="172"/>
      <c r="V823" s="172"/>
      <c r="W823" s="172"/>
      <c r="X823" s="172"/>
      <c r="Y823" s="172"/>
      <c r="Z823" s="172"/>
      <c r="AA823" s="172"/>
      <c r="AB823" s="172"/>
    </row>
    <row r="824" spans="1:28" ht="13.2">
      <c r="A824" s="180"/>
      <c r="B824" s="172"/>
      <c r="C824" s="176"/>
      <c r="D824" s="176"/>
      <c r="E824" s="176"/>
      <c r="F824" s="176"/>
      <c r="G824" s="176"/>
      <c r="H824" s="176"/>
      <c r="I824" s="176"/>
      <c r="J824" s="176"/>
      <c r="K824" s="176"/>
      <c r="L824" s="176"/>
      <c r="M824" s="176"/>
      <c r="N824" s="176"/>
      <c r="O824" s="181"/>
      <c r="P824" s="172"/>
      <c r="Q824" s="172"/>
      <c r="R824" s="172"/>
      <c r="S824" s="172"/>
      <c r="T824" s="172"/>
      <c r="U824" s="172"/>
      <c r="V824" s="172"/>
      <c r="W824" s="172"/>
      <c r="X824" s="172"/>
      <c r="Y824" s="172"/>
      <c r="Z824" s="172"/>
      <c r="AA824" s="172"/>
      <c r="AB824" s="172"/>
    </row>
    <row r="825" spans="1:28" ht="13.2">
      <c r="A825" s="180"/>
      <c r="B825" s="172"/>
      <c r="C825" s="176"/>
      <c r="D825" s="176"/>
      <c r="E825" s="176"/>
      <c r="F825" s="176"/>
      <c r="G825" s="176"/>
      <c r="H825" s="176"/>
      <c r="I825" s="176"/>
      <c r="J825" s="176"/>
      <c r="K825" s="176"/>
      <c r="L825" s="176"/>
      <c r="M825" s="176"/>
      <c r="N825" s="176"/>
      <c r="O825" s="181"/>
      <c r="P825" s="172"/>
      <c r="Q825" s="172"/>
      <c r="R825" s="172"/>
      <c r="S825" s="172"/>
      <c r="T825" s="172"/>
      <c r="U825" s="172"/>
      <c r="V825" s="172"/>
      <c r="W825" s="172"/>
      <c r="X825" s="172"/>
      <c r="Y825" s="172"/>
      <c r="Z825" s="172"/>
      <c r="AA825" s="172"/>
      <c r="AB825" s="172"/>
    </row>
    <row r="826" spans="1:28" ht="13.2">
      <c r="A826" s="180"/>
      <c r="B826" s="172"/>
      <c r="C826" s="176"/>
      <c r="D826" s="176"/>
      <c r="E826" s="176"/>
      <c r="F826" s="176"/>
      <c r="G826" s="176"/>
      <c r="H826" s="176"/>
      <c r="I826" s="176"/>
      <c r="J826" s="176"/>
      <c r="K826" s="176"/>
      <c r="L826" s="176"/>
      <c r="M826" s="176"/>
      <c r="N826" s="176"/>
      <c r="O826" s="181"/>
      <c r="P826" s="172"/>
      <c r="Q826" s="172"/>
      <c r="R826" s="172"/>
      <c r="S826" s="172"/>
      <c r="T826" s="172"/>
      <c r="U826" s="172"/>
      <c r="V826" s="172"/>
      <c r="W826" s="172"/>
      <c r="X826" s="172"/>
      <c r="Y826" s="172"/>
      <c r="Z826" s="172"/>
      <c r="AA826" s="172"/>
      <c r="AB826" s="172"/>
    </row>
    <row r="827" spans="1:28" ht="13.2">
      <c r="A827" s="180"/>
      <c r="B827" s="172"/>
      <c r="C827" s="176"/>
      <c r="D827" s="176"/>
      <c r="E827" s="176"/>
      <c r="F827" s="176"/>
      <c r="G827" s="176"/>
      <c r="H827" s="176"/>
      <c r="I827" s="176"/>
      <c r="J827" s="176"/>
      <c r="K827" s="176"/>
      <c r="L827" s="176"/>
      <c r="M827" s="176"/>
      <c r="N827" s="176"/>
      <c r="O827" s="181"/>
      <c r="P827" s="172"/>
      <c r="Q827" s="172"/>
      <c r="R827" s="172"/>
      <c r="S827" s="172"/>
      <c r="T827" s="172"/>
      <c r="U827" s="172"/>
      <c r="V827" s="172"/>
      <c r="W827" s="172"/>
      <c r="X827" s="172"/>
      <c r="Y827" s="172"/>
      <c r="Z827" s="172"/>
      <c r="AA827" s="172"/>
      <c r="AB827" s="172"/>
    </row>
    <row r="828" spans="1:28" ht="13.2">
      <c r="A828" s="180"/>
      <c r="B828" s="172"/>
      <c r="C828" s="176"/>
      <c r="D828" s="176"/>
      <c r="E828" s="176"/>
      <c r="F828" s="176"/>
      <c r="G828" s="176"/>
      <c r="H828" s="176"/>
      <c r="I828" s="176"/>
      <c r="J828" s="176"/>
      <c r="K828" s="176"/>
      <c r="L828" s="176"/>
      <c r="M828" s="176"/>
      <c r="N828" s="176"/>
      <c r="O828" s="181"/>
      <c r="P828" s="172"/>
      <c r="Q828" s="172"/>
      <c r="R828" s="172"/>
      <c r="S828" s="172"/>
      <c r="T828" s="172"/>
      <c r="U828" s="172"/>
      <c r="V828" s="172"/>
      <c r="W828" s="172"/>
      <c r="X828" s="172"/>
      <c r="Y828" s="172"/>
      <c r="Z828" s="172"/>
      <c r="AA828" s="172"/>
      <c r="AB828" s="172"/>
    </row>
    <row r="829" spans="1:28" ht="13.2">
      <c r="A829" s="180"/>
      <c r="B829" s="172"/>
      <c r="C829" s="176"/>
      <c r="D829" s="176"/>
      <c r="E829" s="176"/>
      <c r="F829" s="176"/>
      <c r="G829" s="176"/>
      <c r="H829" s="176"/>
      <c r="I829" s="176"/>
      <c r="J829" s="176"/>
      <c r="K829" s="176"/>
      <c r="L829" s="176"/>
      <c r="M829" s="176"/>
      <c r="N829" s="176"/>
      <c r="O829" s="181"/>
      <c r="P829" s="172"/>
      <c r="Q829" s="172"/>
      <c r="R829" s="172"/>
      <c r="S829" s="172"/>
      <c r="T829" s="172"/>
      <c r="U829" s="172"/>
      <c r="V829" s="172"/>
      <c r="W829" s="172"/>
      <c r="X829" s="172"/>
      <c r="Y829" s="172"/>
      <c r="Z829" s="172"/>
      <c r="AA829" s="172"/>
      <c r="AB829" s="172"/>
    </row>
    <row r="830" spans="1:28" ht="13.2">
      <c r="A830" s="180"/>
      <c r="B830" s="172"/>
      <c r="C830" s="176"/>
      <c r="D830" s="176"/>
      <c r="E830" s="176"/>
      <c r="F830" s="176"/>
      <c r="G830" s="176"/>
      <c r="H830" s="176"/>
      <c r="I830" s="176"/>
      <c r="J830" s="176"/>
      <c r="K830" s="176"/>
      <c r="L830" s="176"/>
      <c r="M830" s="176"/>
      <c r="N830" s="176"/>
      <c r="O830" s="181"/>
      <c r="P830" s="172"/>
      <c r="Q830" s="172"/>
      <c r="R830" s="172"/>
      <c r="S830" s="172"/>
      <c r="T830" s="172"/>
      <c r="U830" s="172"/>
      <c r="V830" s="172"/>
      <c r="W830" s="172"/>
      <c r="X830" s="172"/>
      <c r="Y830" s="172"/>
      <c r="Z830" s="172"/>
      <c r="AA830" s="172"/>
      <c r="AB830" s="172"/>
    </row>
    <row r="831" spans="1:28" ht="13.2">
      <c r="A831" s="180"/>
      <c r="B831" s="172"/>
      <c r="C831" s="176"/>
      <c r="D831" s="176"/>
      <c r="E831" s="176"/>
      <c r="F831" s="176"/>
      <c r="G831" s="176"/>
      <c r="H831" s="176"/>
      <c r="I831" s="176"/>
      <c r="J831" s="176"/>
      <c r="K831" s="176"/>
      <c r="L831" s="176"/>
      <c r="M831" s="176"/>
      <c r="N831" s="176"/>
      <c r="O831" s="181"/>
      <c r="P831" s="172"/>
      <c r="Q831" s="172"/>
      <c r="R831" s="172"/>
      <c r="S831" s="172"/>
      <c r="T831" s="172"/>
      <c r="U831" s="172"/>
      <c r="V831" s="172"/>
      <c r="W831" s="172"/>
      <c r="X831" s="172"/>
      <c r="Y831" s="172"/>
      <c r="Z831" s="172"/>
      <c r="AA831" s="172"/>
      <c r="AB831" s="172"/>
    </row>
    <row r="832" spans="1:28" ht="13.2">
      <c r="A832" s="180"/>
      <c r="B832" s="172"/>
      <c r="C832" s="176"/>
      <c r="D832" s="176"/>
      <c r="E832" s="176"/>
      <c r="F832" s="176"/>
      <c r="G832" s="176"/>
      <c r="H832" s="176"/>
      <c r="I832" s="176"/>
      <c r="J832" s="176"/>
      <c r="K832" s="176"/>
      <c r="L832" s="176"/>
      <c r="M832" s="176"/>
      <c r="N832" s="176"/>
      <c r="O832" s="181"/>
      <c r="P832" s="172"/>
      <c r="Q832" s="172"/>
      <c r="R832" s="172"/>
      <c r="S832" s="172"/>
      <c r="T832" s="172"/>
      <c r="U832" s="172"/>
      <c r="V832" s="172"/>
      <c r="W832" s="172"/>
      <c r="X832" s="172"/>
      <c r="Y832" s="172"/>
      <c r="Z832" s="172"/>
      <c r="AA832" s="172"/>
      <c r="AB832" s="172"/>
    </row>
    <row r="833" spans="1:28" ht="13.2">
      <c r="A833" s="180"/>
      <c r="B833" s="172"/>
      <c r="C833" s="176"/>
      <c r="D833" s="176"/>
      <c r="E833" s="176"/>
      <c r="F833" s="176"/>
      <c r="G833" s="176"/>
      <c r="H833" s="176"/>
      <c r="I833" s="176"/>
      <c r="J833" s="176"/>
      <c r="K833" s="176"/>
      <c r="L833" s="176"/>
      <c r="M833" s="176"/>
      <c r="N833" s="176"/>
      <c r="O833" s="181"/>
      <c r="P833" s="172"/>
      <c r="Q833" s="172"/>
      <c r="R833" s="172"/>
      <c r="S833" s="172"/>
      <c r="T833" s="172"/>
      <c r="U833" s="172"/>
      <c r="V833" s="172"/>
      <c r="W833" s="172"/>
      <c r="X833" s="172"/>
      <c r="Y833" s="172"/>
      <c r="Z833" s="172"/>
      <c r="AA833" s="172"/>
      <c r="AB833" s="172"/>
    </row>
    <row r="834" spans="1:28" ht="13.2">
      <c r="A834" s="180"/>
      <c r="B834" s="172"/>
      <c r="C834" s="176"/>
      <c r="D834" s="176"/>
      <c r="E834" s="176"/>
      <c r="F834" s="176"/>
      <c r="G834" s="176"/>
      <c r="H834" s="176"/>
      <c r="I834" s="176"/>
      <c r="J834" s="176"/>
      <c r="K834" s="176"/>
      <c r="L834" s="176"/>
      <c r="M834" s="176"/>
      <c r="N834" s="176"/>
      <c r="O834" s="181"/>
      <c r="P834" s="172"/>
      <c r="Q834" s="172"/>
      <c r="R834" s="172"/>
      <c r="S834" s="172"/>
      <c r="T834" s="172"/>
      <c r="U834" s="172"/>
      <c r="V834" s="172"/>
      <c r="W834" s="172"/>
      <c r="X834" s="172"/>
      <c r="Y834" s="172"/>
      <c r="Z834" s="172"/>
      <c r="AA834" s="172"/>
      <c r="AB834" s="172"/>
    </row>
    <row r="835" spans="1:28" ht="13.2">
      <c r="A835" s="180"/>
      <c r="B835" s="172"/>
      <c r="C835" s="176"/>
      <c r="D835" s="176"/>
      <c r="E835" s="176"/>
      <c r="F835" s="176"/>
      <c r="G835" s="176"/>
      <c r="H835" s="176"/>
      <c r="I835" s="176"/>
      <c r="J835" s="176"/>
      <c r="K835" s="176"/>
      <c r="L835" s="176"/>
      <c r="M835" s="176"/>
      <c r="N835" s="176"/>
      <c r="O835" s="181"/>
      <c r="P835" s="172"/>
      <c r="Q835" s="172"/>
      <c r="R835" s="172"/>
      <c r="S835" s="172"/>
      <c r="T835" s="172"/>
      <c r="U835" s="172"/>
      <c r="V835" s="172"/>
      <c r="W835" s="172"/>
      <c r="X835" s="172"/>
      <c r="Y835" s="172"/>
      <c r="Z835" s="172"/>
      <c r="AA835" s="172"/>
      <c r="AB835" s="172"/>
    </row>
    <row r="836" spans="1:28" ht="13.2">
      <c r="A836" s="180"/>
      <c r="B836" s="172"/>
      <c r="C836" s="176"/>
      <c r="D836" s="176"/>
      <c r="E836" s="176"/>
      <c r="F836" s="176"/>
      <c r="G836" s="176"/>
      <c r="H836" s="176"/>
      <c r="I836" s="176"/>
      <c r="J836" s="176"/>
      <c r="K836" s="176"/>
      <c r="L836" s="176"/>
      <c r="M836" s="176"/>
      <c r="N836" s="176"/>
      <c r="O836" s="181"/>
      <c r="P836" s="172"/>
      <c r="Q836" s="172"/>
      <c r="R836" s="172"/>
      <c r="S836" s="172"/>
      <c r="T836" s="172"/>
      <c r="U836" s="172"/>
      <c r="V836" s="172"/>
      <c r="W836" s="172"/>
      <c r="X836" s="172"/>
      <c r="Y836" s="172"/>
      <c r="Z836" s="172"/>
      <c r="AA836" s="172"/>
      <c r="AB836" s="172"/>
    </row>
    <row r="837" spans="1:28" ht="13.2">
      <c r="A837" s="180"/>
      <c r="B837" s="172"/>
      <c r="C837" s="176"/>
      <c r="D837" s="176"/>
      <c r="E837" s="176"/>
      <c r="F837" s="176"/>
      <c r="G837" s="176"/>
      <c r="H837" s="176"/>
      <c r="I837" s="176"/>
      <c r="J837" s="176"/>
      <c r="K837" s="176"/>
      <c r="L837" s="176"/>
      <c r="M837" s="176"/>
      <c r="N837" s="176"/>
      <c r="O837" s="181"/>
      <c r="P837" s="172"/>
      <c r="Q837" s="172"/>
      <c r="R837" s="172"/>
      <c r="S837" s="172"/>
      <c r="T837" s="172"/>
      <c r="U837" s="172"/>
      <c r="V837" s="172"/>
      <c r="W837" s="172"/>
      <c r="X837" s="172"/>
      <c r="Y837" s="172"/>
      <c r="Z837" s="172"/>
      <c r="AA837" s="172"/>
      <c r="AB837" s="172"/>
    </row>
    <row r="838" spans="1:28" ht="13.2">
      <c r="A838" s="180"/>
      <c r="B838" s="172"/>
      <c r="C838" s="176"/>
      <c r="D838" s="176"/>
      <c r="E838" s="176"/>
      <c r="F838" s="176"/>
      <c r="G838" s="176"/>
      <c r="H838" s="176"/>
      <c r="I838" s="176"/>
      <c r="J838" s="176"/>
      <c r="K838" s="176"/>
      <c r="L838" s="176"/>
      <c r="M838" s="176"/>
      <c r="N838" s="176"/>
      <c r="O838" s="181"/>
      <c r="P838" s="172"/>
      <c r="Q838" s="172"/>
      <c r="R838" s="172"/>
      <c r="S838" s="172"/>
      <c r="T838" s="172"/>
      <c r="U838" s="172"/>
      <c r="V838" s="172"/>
      <c r="W838" s="172"/>
      <c r="X838" s="172"/>
      <c r="Y838" s="172"/>
      <c r="Z838" s="172"/>
      <c r="AA838" s="172"/>
      <c r="AB838" s="172"/>
    </row>
    <row r="839" spans="1:28" ht="13.2">
      <c r="A839" s="180"/>
      <c r="B839" s="172"/>
      <c r="C839" s="176"/>
      <c r="D839" s="176"/>
      <c r="E839" s="176"/>
      <c r="F839" s="176"/>
      <c r="G839" s="176"/>
      <c r="H839" s="176"/>
      <c r="I839" s="176"/>
      <c r="J839" s="176"/>
      <c r="K839" s="176"/>
      <c r="L839" s="176"/>
      <c r="M839" s="176"/>
      <c r="N839" s="176"/>
      <c r="O839" s="181"/>
      <c r="P839" s="172"/>
      <c r="Q839" s="172"/>
      <c r="R839" s="172"/>
      <c r="S839" s="172"/>
      <c r="T839" s="172"/>
      <c r="U839" s="172"/>
      <c r="V839" s="172"/>
      <c r="W839" s="172"/>
      <c r="X839" s="172"/>
      <c r="Y839" s="172"/>
      <c r="Z839" s="172"/>
      <c r="AA839" s="172"/>
      <c r="AB839" s="172"/>
    </row>
    <row r="840" spans="1:28" ht="13.2">
      <c r="A840" s="180"/>
      <c r="B840" s="172"/>
      <c r="C840" s="176"/>
      <c r="D840" s="176"/>
      <c r="E840" s="176"/>
      <c r="F840" s="176"/>
      <c r="G840" s="176"/>
      <c r="H840" s="176"/>
      <c r="I840" s="176"/>
      <c r="J840" s="176"/>
      <c r="K840" s="176"/>
      <c r="L840" s="176"/>
      <c r="M840" s="176"/>
      <c r="N840" s="176"/>
      <c r="O840" s="181"/>
      <c r="P840" s="172"/>
      <c r="Q840" s="172"/>
      <c r="R840" s="172"/>
      <c r="S840" s="172"/>
      <c r="T840" s="172"/>
      <c r="U840" s="172"/>
      <c r="V840" s="172"/>
      <c r="W840" s="172"/>
      <c r="X840" s="172"/>
      <c r="Y840" s="172"/>
      <c r="Z840" s="172"/>
      <c r="AA840" s="172"/>
      <c r="AB840" s="172"/>
    </row>
    <row r="841" spans="1:28" ht="13.2">
      <c r="A841" s="180"/>
      <c r="B841" s="172"/>
      <c r="C841" s="176"/>
      <c r="D841" s="176"/>
      <c r="E841" s="176"/>
      <c r="F841" s="176"/>
      <c r="G841" s="176"/>
      <c r="H841" s="176"/>
      <c r="I841" s="176"/>
      <c r="J841" s="176"/>
      <c r="K841" s="176"/>
      <c r="L841" s="176"/>
      <c r="M841" s="176"/>
      <c r="N841" s="176"/>
      <c r="O841" s="181"/>
      <c r="P841" s="172"/>
      <c r="Q841" s="172"/>
      <c r="R841" s="172"/>
      <c r="S841" s="172"/>
      <c r="T841" s="172"/>
      <c r="U841" s="172"/>
      <c r="V841" s="172"/>
      <c r="W841" s="172"/>
      <c r="X841" s="172"/>
      <c r="Y841" s="172"/>
      <c r="Z841" s="172"/>
      <c r="AA841" s="172"/>
      <c r="AB841" s="172"/>
    </row>
    <row r="842" spans="1:28" ht="13.2">
      <c r="A842" s="180"/>
      <c r="B842" s="172"/>
      <c r="C842" s="176"/>
      <c r="D842" s="176"/>
      <c r="E842" s="176"/>
      <c r="F842" s="176"/>
      <c r="G842" s="176"/>
      <c r="H842" s="176"/>
      <c r="I842" s="176"/>
      <c r="J842" s="176"/>
      <c r="K842" s="176"/>
      <c r="L842" s="176"/>
      <c r="M842" s="176"/>
      <c r="N842" s="176"/>
      <c r="O842" s="181"/>
      <c r="P842" s="172"/>
      <c r="Q842" s="172"/>
      <c r="R842" s="172"/>
      <c r="S842" s="172"/>
      <c r="T842" s="172"/>
      <c r="U842" s="172"/>
      <c r="V842" s="172"/>
      <c r="W842" s="172"/>
      <c r="X842" s="172"/>
      <c r="Y842" s="172"/>
      <c r="Z842" s="172"/>
      <c r="AA842" s="172"/>
      <c r="AB842" s="172"/>
    </row>
    <row r="843" spans="1:28" ht="13.2">
      <c r="A843" s="180"/>
      <c r="B843" s="172"/>
      <c r="C843" s="176"/>
      <c r="D843" s="176"/>
      <c r="E843" s="176"/>
      <c r="F843" s="176"/>
      <c r="G843" s="176"/>
      <c r="H843" s="176"/>
      <c r="I843" s="176"/>
      <c r="J843" s="176"/>
      <c r="K843" s="176"/>
      <c r="L843" s="176"/>
      <c r="M843" s="176"/>
      <c r="N843" s="176"/>
      <c r="O843" s="181"/>
      <c r="P843" s="172"/>
      <c r="Q843" s="172"/>
      <c r="R843" s="172"/>
      <c r="S843" s="172"/>
      <c r="T843" s="172"/>
      <c r="U843" s="172"/>
      <c r="V843" s="172"/>
      <c r="W843" s="172"/>
      <c r="X843" s="172"/>
      <c r="Y843" s="172"/>
      <c r="Z843" s="172"/>
      <c r="AA843" s="172"/>
      <c r="AB843" s="172"/>
    </row>
    <row r="844" spans="1:28" ht="13.2">
      <c r="A844" s="180"/>
      <c r="B844" s="172"/>
      <c r="C844" s="176"/>
      <c r="D844" s="176"/>
      <c r="E844" s="176"/>
      <c r="F844" s="176"/>
      <c r="G844" s="176"/>
      <c r="H844" s="176"/>
      <c r="I844" s="176"/>
      <c r="J844" s="176"/>
      <c r="K844" s="176"/>
      <c r="L844" s="176"/>
      <c r="M844" s="176"/>
      <c r="N844" s="176"/>
      <c r="O844" s="181"/>
      <c r="P844" s="172"/>
      <c r="Q844" s="172"/>
      <c r="R844" s="172"/>
      <c r="S844" s="172"/>
      <c r="T844" s="172"/>
      <c r="U844" s="172"/>
      <c r="V844" s="172"/>
      <c r="W844" s="172"/>
      <c r="X844" s="172"/>
      <c r="Y844" s="172"/>
      <c r="Z844" s="172"/>
      <c r="AA844" s="172"/>
      <c r="AB844" s="172"/>
    </row>
    <row r="845" spans="1:28" ht="13.2">
      <c r="A845" s="180"/>
      <c r="B845" s="172"/>
      <c r="C845" s="176"/>
      <c r="D845" s="176"/>
      <c r="E845" s="176"/>
      <c r="F845" s="176"/>
      <c r="G845" s="176"/>
      <c r="H845" s="176"/>
      <c r="I845" s="176"/>
      <c r="J845" s="176"/>
      <c r="K845" s="176"/>
      <c r="L845" s="176"/>
      <c r="M845" s="176"/>
      <c r="N845" s="176"/>
      <c r="O845" s="181"/>
      <c r="P845" s="172"/>
      <c r="Q845" s="172"/>
      <c r="R845" s="172"/>
      <c r="S845" s="172"/>
      <c r="T845" s="172"/>
      <c r="U845" s="172"/>
      <c r="V845" s="172"/>
      <c r="W845" s="172"/>
      <c r="X845" s="172"/>
      <c r="Y845" s="172"/>
      <c r="Z845" s="172"/>
      <c r="AA845" s="172"/>
      <c r="AB845" s="172"/>
    </row>
    <row r="846" spans="1:28" ht="13.2">
      <c r="A846" s="180"/>
      <c r="B846" s="172"/>
      <c r="C846" s="176"/>
      <c r="D846" s="176"/>
      <c r="E846" s="176"/>
      <c r="F846" s="176"/>
      <c r="G846" s="176"/>
      <c r="H846" s="176"/>
      <c r="I846" s="176"/>
      <c r="J846" s="176"/>
      <c r="K846" s="176"/>
      <c r="L846" s="176"/>
      <c r="M846" s="176"/>
      <c r="N846" s="176"/>
      <c r="O846" s="181"/>
      <c r="P846" s="172"/>
      <c r="Q846" s="172"/>
      <c r="R846" s="172"/>
      <c r="S846" s="172"/>
      <c r="T846" s="172"/>
      <c r="U846" s="172"/>
      <c r="V846" s="172"/>
      <c r="W846" s="172"/>
      <c r="X846" s="172"/>
      <c r="Y846" s="172"/>
      <c r="Z846" s="172"/>
      <c r="AA846" s="172"/>
      <c r="AB846" s="172"/>
    </row>
    <row r="847" spans="1:28" ht="13.2">
      <c r="A847" s="180"/>
      <c r="B847" s="172"/>
      <c r="C847" s="176"/>
      <c r="D847" s="176"/>
      <c r="E847" s="176"/>
      <c r="F847" s="176"/>
      <c r="G847" s="176"/>
      <c r="H847" s="176"/>
      <c r="I847" s="176"/>
      <c r="J847" s="176"/>
      <c r="K847" s="176"/>
      <c r="L847" s="176"/>
      <c r="M847" s="176"/>
      <c r="N847" s="176"/>
      <c r="O847" s="181"/>
      <c r="P847" s="172"/>
      <c r="Q847" s="172"/>
      <c r="R847" s="172"/>
      <c r="S847" s="172"/>
      <c r="T847" s="172"/>
      <c r="U847" s="172"/>
      <c r="V847" s="172"/>
      <c r="W847" s="172"/>
      <c r="X847" s="172"/>
      <c r="Y847" s="172"/>
      <c r="Z847" s="172"/>
      <c r="AA847" s="172"/>
      <c r="AB847" s="172"/>
    </row>
    <row r="848" spans="1:28" ht="13.2">
      <c r="A848" s="180"/>
      <c r="B848" s="172"/>
      <c r="C848" s="176"/>
      <c r="D848" s="176"/>
      <c r="E848" s="176"/>
      <c r="F848" s="176"/>
      <c r="G848" s="176"/>
      <c r="H848" s="176"/>
      <c r="I848" s="176"/>
      <c r="J848" s="176"/>
      <c r="K848" s="176"/>
      <c r="L848" s="176"/>
      <c r="M848" s="176"/>
      <c r="N848" s="176"/>
      <c r="O848" s="181"/>
      <c r="P848" s="172"/>
      <c r="Q848" s="172"/>
      <c r="R848" s="172"/>
      <c r="S848" s="172"/>
      <c r="T848" s="172"/>
      <c r="U848" s="172"/>
      <c r="V848" s="172"/>
      <c r="W848" s="172"/>
      <c r="X848" s="172"/>
      <c r="Y848" s="172"/>
      <c r="Z848" s="172"/>
      <c r="AA848" s="172"/>
      <c r="AB848" s="172"/>
    </row>
    <row r="849" spans="1:28" ht="13.2">
      <c r="A849" s="180"/>
      <c r="B849" s="172"/>
      <c r="C849" s="176"/>
      <c r="D849" s="176"/>
      <c r="E849" s="176"/>
      <c r="F849" s="176"/>
      <c r="G849" s="176"/>
      <c r="H849" s="176"/>
      <c r="I849" s="176"/>
      <c r="J849" s="176"/>
      <c r="K849" s="176"/>
      <c r="L849" s="176"/>
      <c r="M849" s="176"/>
      <c r="N849" s="176"/>
      <c r="O849" s="181"/>
      <c r="P849" s="172"/>
      <c r="Q849" s="172"/>
      <c r="R849" s="172"/>
      <c r="S849" s="172"/>
      <c r="T849" s="172"/>
      <c r="U849" s="172"/>
      <c r="V849" s="172"/>
      <c r="W849" s="172"/>
      <c r="X849" s="172"/>
      <c r="Y849" s="172"/>
      <c r="Z849" s="172"/>
      <c r="AA849" s="172"/>
      <c r="AB849" s="172"/>
    </row>
    <row r="850" spans="1:28" ht="13.2">
      <c r="A850" s="180"/>
      <c r="B850" s="172"/>
      <c r="C850" s="176"/>
      <c r="D850" s="176"/>
      <c r="E850" s="176"/>
      <c r="F850" s="176"/>
      <c r="G850" s="176"/>
      <c r="H850" s="176"/>
      <c r="I850" s="176"/>
      <c r="J850" s="176"/>
      <c r="K850" s="176"/>
      <c r="L850" s="176"/>
      <c r="M850" s="176"/>
      <c r="N850" s="176"/>
      <c r="O850" s="181"/>
      <c r="P850" s="172"/>
      <c r="Q850" s="172"/>
      <c r="R850" s="172"/>
      <c r="S850" s="172"/>
      <c r="T850" s="172"/>
      <c r="U850" s="172"/>
      <c r="V850" s="172"/>
      <c r="W850" s="172"/>
      <c r="X850" s="172"/>
      <c r="Y850" s="172"/>
      <c r="Z850" s="172"/>
      <c r="AA850" s="172"/>
      <c r="AB850" s="172"/>
    </row>
    <row r="851" spans="1:28" ht="13.2">
      <c r="A851" s="180"/>
      <c r="B851" s="172"/>
      <c r="C851" s="176"/>
      <c r="D851" s="176"/>
      <c r="E851" s="176"/>
      <c r="F851" s="176"/>
      <c r="G851" s="176"/>
      <c r="H851" s="176"/>
      <c r="I851" s="176"/>
      <c r="J851" s="176"/>
      <c r="K851" s="176"/>
      <c r="L851" s="176"/>
      <c r="M851" s="176"/>
      <c r="N851" s="176"/>
      <c r="O851" s="181"/>
      <c r="P851" s="172"/>
      <c r="Q851" s="172"/>
      <c r="R851" s="172"/>
      <c r="S851" s="172"/>
      <c r="T851" s="172"/>
      <c r="U851" s="172"/>
      <c r="V851" s="172"/>
      <c r="W851" s="172"/>
      <c r="X851" s="172"/>
      <c r="Y851" s="172"/>
      <c r="Z851" s="172"/>
      <c r="AA851" s="172"/>
      <c r="AB851" s="172"/>
    </row>
    <row r="852" spans="1:28" ht="13.2">
      <c r="A852" s="180"/>
      <c r="B852" s="172"/>
      <c r="C852" s="176"/>
      <c r="D852" s="176"/>
      <c r="E852" s="176"/>
      <c r="F852" s="176"/>
      <c r="G852" s="176"/>
      <c r="H852" s="176"/>
      <c r="I852" s="176"/>
      <c r="J852" s="176"/>
      <c r="K852" s="176"/>
      <c r="L852" s="176"/>
      <c r="M852" s="176"/>
      <c r="N852" s="176"/>
      <c r="O852" s="181"/>
      <c r="P852" s="172"/>
      <c r="Q852" s="172"/>
      <c r="R852" s="172"/>
      <c r="S852" s="172"/>
      <c r="T852" s="172"/>
      <c r="U852" s="172"/>
      <c r="V852" s="172"/>
      <c r="W852" s="172"/>
      <c r="X852" s="172"/>
      <c r="Y852" s="172"/>
      <c r="Z852" s="172"/>
      <c r="AA852" s="172"/>
      <c r="AB852" s="172"/>
    </row>
    <row r="853" spans="1:28" ht="13.2">
      <c r="A853" s="180"/>
      <c r="B853" s="172"/>
      <c r="C853" s="176"/>
      <c r="D853" s="176"/>
      <c r="E853" s="176"/>
      <c r="F853" s="176"/>
      <c r="G853" s="176"/>
      <c r="H853" s="176"/>
      <c r="I853" s="176"/>
      <c r="J853" s="176"/>
      <c r="K853" s="176"/>
      <c r="L853" s="176"/>
      <c r="M853" s="176"/>
      <c r="N853" s="176"/>
      <c r="O853" s="181"/>
      <c r="P853" s="172"/>
      <c r="Q853" s="172"/>
      <c r="R853" s="172"/>
      <c r="S853" s="172"/>
      <c r="T853" s="172"/>
      <c r="U853" s="172"/>
      <c r="V853" s="172"/>
      <c r="W853" s="172"/>
      <c r="X853" s="172"/>
      <c r="Y853" s="172"/>
      <c r="Z853" s="172"/>
      <c r="AA853" s="172"/>
      <c r="AB853" s="172"/>
    </row>
    <row r="854" spans="1:28" ht="13.2">
      <c r="A854" s="180"/>
      <c r="B854" s="172"/>
      <c r="C854" s="176"/>
      <c r="D854" s="176"/>
      <c r="E854" s="176"/>
      <c r="F854" s="176"/>
      <c r="G854" s="176"/>
      <c r="H854" s="176"/>
      <c r="I854" s="176"/>
      <c r="J854" s="176"/>
      <c r="K854" s="176"/>
      <c r="L854" s="176"/>
      <c r="M854" s="176"/>
      <c r="N854" s="176"/>
      <c r="O854" s="181"/>
      <c r="P854" s="172"/>
      <c r="Q854" s="172"/>
      <c r="R854" s="172"/>
      <c r="S854" s="172"/>
      <c r="T854" s="172"/>
      <c r="U854" s="172"/>
      <c r="V854" s="172"/>
      <c r="W854" s="172"/>
      <c r="X854" s="172"/>
      <c r="Y854" s="172"/>
      <c r="Z854" s="172"/>
      <c r="AA854" s="172"/>
      <c r="AB854" s="172"/>
    </row>
    <row r="855" spans="1:28" ht="13.2">
      <c r="A855" s="180"/>
      <c r="B855" s="172"/>
      <c r="C855" s="176"/>
      <c r="D855" s="176"/>
      <c r="E855" s="176"/>
      <c r="F855" s="176"/>
      <c r="G855" s="176"/>
      <c r="H855" s="176"/>
      <c r="I855" s="176"/>
      <c r="J855" s="176"/>
      <c r="K855" s="176"/>
      <c r="L855" s="176"/>
      <c r="M855" s="176"/>
      <c r="N855" s="176"/>
      <c r="O855" s="181"/>
      <c r="P855" s="172"/>
      <c r="Q855" s="172"/>
      <c r="R855" s="172"/>
      <c r="S855" s="172"/>
      <c r="T855" s="172"/>
      <c r="U855" s="172"/>
      <c r="V855" s="172"/>
      <c r="W855" s="172"/>
      <c r="X855" s="172"/>
      <c r="Y855" s="172"/>
      <c r="Z855" s="172"/>
      <c r="AA855" s="172"/>
      <c r="AB855" s="172"/>
    </row>
    <row r="856" spans="1:28" ht="13.2">
      <c r="A856" s="180"/>
      <c r="B856" s="172"/>
      <c r="C856" s="176"/>
      <c r="D856" s="176"/>
      <c r="E856" s="176"/>
      <c r="F856" s="176"/>
      <c r="G856" s="176"/>
      <c r="H856" s="176"/>
      <c r="I856" s="176"/>
      <c r="J856" s="176"/>
      <c r="K856" s="176"/>
      <c r="L856" s="176"/>
      <c r="M856" s="176"/>
      <c r="N856" s="176"/>
      <c r="O856" s="181"/>
      <c r="P856" s="172"/>
      <c r="Q856" s="172"/>
      <c r="R856" s="172"/>
      <c r="S856" s="172"/>
      <c r="T856" s="172"/>
      <c r="U856" s="172"/>
      <c r="V856" s="172"/>
      <c r="W856" s="172"/>
      <c r="X856" s="172"/>
      <c r="Y856" s="172"/>
      <c r="Z856" s="172"/>
      <c r="AA856" s="172"/>
      <c r="AB856" s="172"/>
    </row>
    <row r="857" spans="1:28" ht="13.2">
      <c r="A857" s="180"/>
      <c r="B857" s="172"/>
      <c r="C857" s="176"/>
      <c r="D857" s="176"/>
      <c r="E857" s="176"/>
      <c r="F857" s="176"/>
      <c r="G857" s="176"/>
      <c r="H857" s="176"/>
      <c r="I857" s="176"/>
      <c r="J857" s="176"/>
      <c r="K857" s="176"/>
      <c r="L857" s="176"/>
      <c r="M857" s="176"/>
      <c r="N857" s="176"/>
      <c r="O857" s="181"/>
      <c r="P857" s="172"/>
      <c r="Q857" s="172"/>
      <c r="R857" s="172"/>
      <c r="S857" s="172"/>
      <c r="T857" s="172"/>
      <c r="U857" s="172"/>
      <c r="V857" s="172"/>
      <c r="W857" s="172"/>
      <c r="X857" s="172"/>
      <c r="Y857" s="172"/>
      <c r="Z857" s="172"/>
      <c r="AA857" s="172"/>
      <c r="AB857" s="172"/>
    </row>
    <row r="858" spans="1:28" ht="13.2">
      <c r="A858" s="180"/>
      <c r="B858" s="172"/>
      <c r="C858" s="176"/>
      <c r="D858" s="176"/>
      <c r="E858" s="176"/>
      <c r="F858" s="176"/>
      <c r="G858" s="176"/>
      <c r="H858" s="176"/>
      <c r="I858" s="176"/>
      <c r="J858" s="176"/>
      <c r="K858" s="176"/>
      <c r="L858" s="176"/>
      <c r="M858" s="176"/>
      <c r="N858" s="176"/>
      <c r="O858" s="181"/>
      <c r="P858" s="172"/>
      <c r="Q858" s="172"/>
      <c r="R858" s="172"/>
      <c r="S858" s="172"/>
      <c r="T858" s="172"/>
      <c r="U858" s="172"/>
      <c r="V858" s="172"/>
      <c r="W858" s="172"/>
      <c r="X858" s="172"/>
      <c r="Y858" s="172"/>
      <c r="Z858" s="172"/>
      <c r="AA858" s="172"/>
      <c r="AB858" s="172"/>
    </row>
    <row r="859" spans="1:28" ht="13.2">
      <c r="A859" s="180"/>
      <c r="B859" s="172"/>
      <c r="C859" s="176"/>
      <c r="D859" s="176"/>
      <c r="E859" s="176"/>
      <c r="F859" s="176"/>
      <c r="G859" s="176"/>
      <c r="H859" s="176"/>
      <c r="I859" s="176"/>
      <c r="J859" s="176"/>
      <c r="K859" s="176"/>
      <c r="L859" s="176"/>
      <c r="M859" s="176"/>
      <c r="N859" s="176"/>
      <c r="O859" s="181"/>
      <c r="P859" s="172"/>
      <c r="Q859" s="172"/>
      <c r="R859" s="172"/>
      <c r="S859" s="172"/>
      <c r="T859" s="172"/>
      <c r="U859" s="172"/>
      <c r="V859" s="172"/>
      <c r="W859" s="172"/>
      <c r="X859" s="172"/>
      <c r="Y859" s="172"/>
      <c r="Z859" s="172"/>
      <c r="AA859" s="172"/>
      <c r="AB859" s="172"/>
    </row>
    <row r="860" spans="1:28" ht="13.2">
      <c r="A860" s="180"/>
      <c r="B860" s="172"/>
      <c r="C860" s="176"/>
      <c r="D860" s="176"/>
      <c r="E860" s="176"/>
      <c r="F860" s="176"/>
      <c r="G860" s="176"/>
      <c r="H860" s="176"/>
      <c r="I860" s="176"/>
      <c r="J860" s="176"/>
      <c r="K860" s="176"/>
      <c r="L860" s="176"/>
      <c r="M860" s="176"/>
      <c r="N860" s="176"/>
      <c r="O860" s="181"/>
      <c r="P860" s="172"/>
      <c r="Q860" s="172"/>
      <c r="R860" s="172"/>
      <c r="S860" s="172"/>
      <c r="T860" s="172"/>
      <c r="U860" s="172"/>
      <c r="V860" s="172"/>
      <c r="W860" s="172"/>
      <c r="X860" s="172"/>
      <c r="Y860" s="172"/>
      <c r="Z860" s="172"/>
      <c r="AA860" s="172"/>
      <c r="AB860" s="172"/>
    </row>
    <row r="861" spans="1:28" ht="13.2">
      <c r="A861" s="180"/>
      <c r="B861" s="172"/>
      <c r="C861" s="176"/>
      <c r="D861" s="176"/>
      <c r="E861" s="176"/>
      <c r="F861" s="176"/>
      <c r="G861" s="176"/>
      <c r="H861" s="176"/>
      <c r="I861" s="176"/>
      <c r="J861" s="176"/>
      <c r="K861" s="176"/>
      <c r="L861" s="176"/>
      <c r="M861" s="176"/>
      <c r="N861" s="176"/>
      <c r="O861" s="181"/>
      <c r="P861" s="172"/>
      <c r="Q861" s="172"/>
      <c r="R861" s="172"/>
      <c r="S861" s="172"/>
      <c r="T861" s="172"/>
      <c r="U861" s="172"/>
      <c r="V861" s="172"/>
      <c r="W861" s="172"/>
      <c r="X861" s="172"/>
      <c r="Y861" s="172"/>
      <c r="Z861" s="172"/>
      <c r="AA861" s="172"/>
      <c r="AB861" s="172"/>
    </row>
    <row r="862" spans="1:28" ht="13.2">
      <c r="A862" s="180"/>
      <c r="B862" s="172"/>
      <c r="C862" s="176"/>
      <c r="D862" s="176"/>
      <c r="E862" s="176"/>
      <c r="F862" s="176"/>
      <c r="G862" s="176"/>
      <c r="H862" s="176"/>
      <c r="I862" s="176"/>
      <c r="J862" s="176"/>
      <c r="K862" s="176"/>
      <c r="L862" s="176"/>
      <c r="M862" s="176"/>
      <c r="N862" s="176"/>
      <c r="O862" s="181"/>
      <c r="P862" s="172"/>
      <c r="Q862" s="172"/>
      <c r="R862" s="172"/>
      <c r="S862" s="172"/>
      <c r="T862" s="172"/>
      <c r="U862" s="172"/>
      <c r="V862" s="172"/>
      <c r="W862" s="172"/>
      <c r="X862" s="172"/>
      <c r="Y862" s="172"/>
      <c r="Z862" s="172"/>
      <c r="AA862" s="172"/>
      <c r="AB862" s="172"/>
    </row>
    <row r="863" spans="1:28" ht="13.2">
      <c r="A863" s="180"/>
      <c r="B863" s="172"/>
      <c r="C863" s="176"/>
      <c r="D863" s="176"/>
      <c r="E863" s="176"/>
      <c r="F863" s="176"/>
      <c r="G863" s="176"/>
      <c r="H863" s="176"/>
      <c r="I863" s="176"/>
      <c r="J863" s="176"/>
      <c r="K863" s="176"/>
      <c r="L863" s="176"/>
      <c r="M863" s="176"/>
      <c r="N863" s="176"/>
      <c r="O863" s="181"/>
      <c r="P863" s="172"/>
      <c r="Q863" s="172"/>
      <c r="R863" s="172"/>
      <c r="S863" s="172"/>
      <c r="T863" s="172"/>
      <c r="U863" s="172"/>
      <c r="V863" s="172"/>
      <c r="W863" s="172"/>
      <c r="X863" s="172"/>
      <c r="Y863" s="172"/>
      <c r="Z863" s="172"/>
      <c r="AA863" s="172"/>
      <c r="AB863" s="172"/>
    </row>
    <row r="864" spans="1:28" ht="13.2">
      <c r="A864" s="180"/>
      <c r="B864" s="172"/>
      <c r="C864" s="176"/>
      <c r="D864" s="176"/>
      <c r="E864" s="176"/>
      <c r="F864" s="176"/>
      <c r="G864" s="176"/>
      <c r="H864" s="176"/>
      <c r="I864" s="176"/>
      <c r="J864" s="176"/>
      <c r="K864" s="176"/>
      <c r="L864" s="176"/>
      <c r="M864" s="176"/>
      <c r="N864" s="176"/>
      <c r="O864" s="181"/>
      <c r="P864" s="172"/>
      <c r="Q864" s="172"/>
      <c r="R864" s="172"/>
      <c r="S864" s="172"/>
      <c r="T864" s="172"/>
      <c r="U864" s="172"/>
      <c r="V864" s="172"/>
      <c r="W864" s="172"/>
      <c r="X864" s="172"/>
      <c r="Y864" s="172"/>
      <c r="Z864" s="172"/>
      <c r="AA864" s="172"/>
      <c r="AB864" s="172"/>
    </row>
    <row r="865" spans="1:28" ht="13.2">
      <c r="A865" s="180"/>
      <c r="B865" s="172"/>
      <c r="C865" s="176"/>
      <c r="D865" s="176"/>
      <c r="E865" s="176"/>
      <c r="F865" s="176"/>
      <c r="G865" s="176"/>
      <c r="H865" s="176"/>
      <c r="I865" s="176"/>
      <c r="J865" s="176"/>
      <c r="K865" s="176"/>
      <c r="L865" s="176"/>
      <c r="M865" s="176"/>
      <c r="N865" s="176"/>
      <c r="O865" s="181"/>
      <c r="P865" s="172"/>
      <c r="Q865" s="172"/>
      <c r="R865" s="172"/>
      <c r="S865" s="172"/>
      <c r="T865" s="172"/>
      <c r="U865" s="172"/>
      <c r="V865" s="172"/>
      <c r="W865" s="172"/>
      <c r="X865" s="172"/>
      <c r="Y865" s="172"/>
      <c r="Z865" s="172"/>
      <c r="AA865" s="172"/>
      <c r="AB865" s="172"/>
    </row>
    <row r="866" spans="1:28" ht="13.2">
      <c r="A866" s="180"/>
      <c r="B866" s="172"/>
      <c r="C866" s="176"/>
      <c r="D866" s="176"/>
      <c r="E866" s="176"/>
      <c r="F866" s="176"/>
      <c r="G866" s="176"/>
      <c r="H866" s="176"/>
      <c r="I866" s="176"/>
      <c r="J866" s="176"/>
      <c r="K866" s="176"/>
      <c r="L866" s="176"/>
      <c r="M866" s="176"/>
      <c r="N866" s="176"/>
      <c r="O866" s="181"/>
      <c r="P866" s="172"/>
      <c r="Q866" s="172"/>
      <c r="R866" s="172"/>
      <c r="S866" s="172"/>
      <c r="T866" s="172"/>
      <c r="U866" s="172"/>
      <c r="V866" s="172"/>
      <c r="W866" s="172"/>
      <c r="X866" s="172"/>
      <c r="Y866" s="172"/>
      <c r="Z866" s="172"/>
      <c r="AA866" s="172"/>
      <c r="AB866" s="172"/>
    </row>
    <row r="867" spans="1:28" ht="13.2">
      <c r="A867" s="180"/>
      <c r="B867" s="172"/>
      <c r="C867" s="176"/>
      <c r="D867" s="176"/>
      <c r="E867" s="176"/>
      <c r="F867" s="176"/>
      <c r="G867" s="176"/>
      <c r="H867" s="176"/>
      <c r="I867" s="176"/>
      <c r="J867" s="176"/>
      <c r="K867" s="176"/>
      <c r="L867" s="176"/>
      <c r="M867" s="176"/>
      <c r="N867" s="176"/>
      <c r="O867" s="181"/>
      <c r="P867" s="172"/>
      <c r="Q867" s="172"/>
      <c r="R867" s="172"/>
      <c r="S867" s="172"/>
      <c r="T867" s="172"/>
      <c r="U867" s="172"/>
      <c r="V867" s="172"/>
      <c r="W867" s="172"/>
      <c r="X867" s="172"/>
      <c r="Y867" s="172"/>
      <c r="Z867" s="172"/>
      <c r="AA867" s="172"/>
      <c r="AB867" s="172"/>
    </row>
    <row r="868" spans="1:28" ht="13.2">
      <c r="A868" s="180"/>
      <c r="B868" s="172"/>
      <c r="C868" s="176"/>
      <c r="D868" s="176"/>
      <c r="E868" s="176"/>
      <c r="F868" s="176"/>
      <c r="G868" s="176"/>
      <c r="H868" s="176"/>
      <c r="I868" s="176"/>
      <c r="J868" s="176"/>
      <c r="K868" s="176"/>
      <c r="L868" s="176"/>
      <c r="M868" s="176"/>
      <c r="N868" s="176"/>
      <c r="O868" s="181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</row>
    <row r="869" spans="1:28" ht="13.2">
      <c r="A869" s="180"/>
      <c r="B869" s="172"/>
      <c r="C869" s="176"/>
      <c r="D869" s="176"/>
      <c r="E869" s="176"/>
      <c r="F869" s="176"/>
      <c r="G869" s="176"/>
      <c r="H869" s="176"/>
      <c r="I869" s="176"/>
      <c r="J869" s="176"/>
      <c r="K869" s="176"/>
      <c r="L869" s="176"/>
      <c r="M869" s="176"/>
      <c r="N869" s="176"/>
      <c r="O869" s="181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</row>
    <row r="870" spans="1:28" ht="13.2">
      <c r="A870" s="180"/>
      <c r="B870" s="172"/>
      <c r="C870" s="176"/>
      <c r="D870" s="176"/>
      <c r="E870" s="176"/>
      <c r="F870" s="176"/>
      <c r="G870" s="176"/>
      <c r="H870" s="176"/>
      <c r="I870" s="176"/>
      <c r="J870" s="176"/>
      <c r="K870" s="176"/>
      <c r="L870" s="176"/>
      <c r="M870" s="176"/>
      <c r="N870" s="176"/>
      <c r="O870" s="181"/>
      <c r="P870" s="172"/>
      <c r="Q870" s="172"/>
      <c r="R870" s="172"/>
      <c r="S870" s="172"/>
      <c r="T870" s="172"/>
      <c r="U870" s="172"/>
      <c r="V870" s="172"/>
      <c r="W870" s="172"/>
      <c r="X870" s="172"/>
      <c r="Y870" s="172"/>
      <c r="Z870" s="172"/>
      <c r="AA870" s="172"/>
      <c r="AB870" s="172"/>
    </row>
    <row r="871" spans="1:28" ht="13.2">
      <c r="A871" s="180"/>
      <c r="B871" s="172"/>
      <c r="C871" s="176"/>
      <c r="D871" s="176"/>
      <c r="E871" s="176"/>
      <c r="F871" s="176"/>
      <c r="G871" s="176"/>
      <c r="H871" s="176"/>
      <c r="I871" s="176"/>
      <c r="J871" s="176"/>
      <c r="K871" s="176"/>
      <c r="L871" s="176"/>
      <c r="M871" s="176"/>
      <c r="N871" s="176"/>
      <c r="O871" s="181"/>
      <c r="P871" s="172"/>
      <c r="Q871" s="172"/>
      <c r="R871" s="172"/>
      <c r="S871" s="172"/>
      <c r="T871" s="172"/>
      <c r="U871" s="172"/>
      <c r="V871" s="172"/>
      <c r="W871" s="172"/>
      <c r="X871" s="172"/>
      <c r="Y871" s="172"/>
      <c r="Z871" s="172"/>
      <c r="AA871" s="172"/>
      <c r="AB871" s="172"/>
    </row>
    <row r="872" spans="1:28" ht="13.2">
      <c r="A872" s="180"/>
      <c r="B872" s="172"/>
      <c r="C872" s="176"/>
      <c r="D872" s="176"/>
      <c r="E872" s="176"/>
      <c r="F872" s="176"/>
      <c r="G872" s="176"/>
      <c r="H872" s="176"/>
      <c r="I872" s="176"/>
      <c r="J872" s="176"/>
      <c r="K872" s="176"/>
      <c r="L872" s="176"/>
      <c r="M872" s="176"/>
      <c r="N872" s="176"/>
      <c r="O872" s="181"/>
      <c r="P872" s="172"/>
      <c r="Q872" s="172"/>
      <c r="R872" s="172"/>
      <c r="S872" s="172"/>
      <c r="T872" s="172"/>
      <c r="U872" s="172"/>
      <c r="V872" s="172"/>
      <c r="W872" s="172"/>
      <c r="X872" s="172"/>
      <c r="Y872" s="172"/>
      <c r="Z872" s="172"/>
      <c r="AA872" s="172"/>
      <c r="AB872" s="172"/>
    </row>
    <row r="873" spans="1:28" ht="13.2">
      <c r="A873" s="180"/>
      <c r="B873" s="172"/>
      <c r="C873" s="176"/>
      <c r="D873" s="176"/>
      <c r="E873" s="176"/>
      <c r="F873" s="176"/>
      <c r="G873" s="176"/>
      <c r="H873" s="176"/>
      <c r="I873" s="176"/>
      <c r="J873" s="176"/>
      <c r="K873" s="176"/>
      <c r="L873" s="176"/>
      <c r="M873" s="176"/>
      <c r="N873" s="176"/>
      <c r="O873" s="181"/>
      <c r="P873" s="172"/>
      <c r="Q873" s="172"/>
      <c r="R873" s="172"/>
      <c r="S873" s="172"/>
      <c r="T873" s="172"/>
      <c r="U873" s="172"/>
      <c r="V873" s="172"/>
      <c r="W873" s="172"/>
      <c r="X873" s="172"/>
      <c r="Y873" s="172"/>
      <c r="Z873" s="172"/>
      <c r="AA873" s="172"/>
      <c r="AB873" s="172"/>
    </row>
    <row r="874" spans="1:28" ht="13.2">
      <c r="A874" s="180"/>
      <c r="B874" s="172"/>
      <c r="C874" s="176"/>
      <c r="D874" s="176"/>
      <c r="E874" s="176"/>
      <c r="F874" s="176"/>
      <c r="G874" s="176"/>
      <c r="H874" s="176"/>
      <c r="I874" s="176"/>
      <c r="J874" s="176"/>
      <c r="K874" s="176"/>
      <c r="L874" s="176"/>
      <c r="M874" s="176"/>
      <c r="N874" s="176"/>
      <c r="O874" s="181"/>
      <c r="P874" s="172"/>
      <c r="Q874" s="172"/>
      <c r="R874" s="172"/>
      <c r="S874" s="172"/>
      <c r="T874" s="172"/>
      <c r="U874" s="172"/>
      <c r="V874" s="172"/>
      <c r="W874" s="172"/>
      <c r="X874" s="172"/>
      <c r="Y874" s="172"/>
      <c r="Z874" s="172"/>
      <c r="AA874" s="172"/>
      <c r="AB874" s="172"/>
    </row>
    <row r="875" spans="1:28" ht="13.2">
      <c r="A875" s="180"/>
      <c r="B875" s="172"/>
      <c r="C875" s="176"/>
      <c r="D875" s="176"/>
      <c r="E875" s="176"/>
      <c r="F875" s="176"/>
      <c r="G875" s="176"/>
      <c r="H875" s="176"/>
      <c r="I875" s="176"/>
      <c r="J875" s="176"/>
      <c r="K875" s="176"/>
      <c r="L875" s="176"/>
      <c r="M875" s="176"/>
      <c r="N875" s="176"/>
      <c r="O875" s="181"/>
      <c r="P875" s="172"/>
      <c r="Q875" s="172"/>
      <c r="R875" s="172"/>
      <c r="S875" s="172"/>
      <c r="T875" s="172"/>
      <c r="U875" s="172"/>
      <c r="V875" s="172"/>
      <c r="W875" s="172"/>
      <c r="X875" s="172"/>
      <c r="Y875" s="172"/>
      <c r="Z875" s="172"/>
      <c r="AA875" s="172"/>
      <c r="AB875" s="172"/>
    </row>
    <row r="876" spans="1:28" ht="13.2">
      <c r="A876" s="180"/>
      <c r="B876" s="172"/>
      <c r="C876" s="176"/>
      <c r="D876" s="176"/>
      <c r="E876" s="176"/>
      <c r="F876" s="176"/>
      <c r="G876" s="176"/>
      <c r="H876" s="176"/>
      <c r="I876" s="176"/>
      <c r="J876" s="176"/>
      <c r="K876" s="176"/>
      <c r="L876" s="176"/>
      <c r="M876" s="176"/>
      <c r="N876" s="176"/>
      <c r="O876" s="181"/>
      <c r="P876" s="172"/>
      <c r="Q876" s="172"/>
      <c r="R876" s="172"/>
      <c r="S876" s="172"/>
      <c r="T876" s="172"/>
      <c r="U876" s="172"/>
      <c r="V876" s="172"/>
      <c r="W876" s="172"/>
      <c r="X876" s="172"/>
      <c r="Y876" s="172"/>
      <c r="Z876" s="172"/>
      <c r="AA876" s="172"/>
      <c r="AB876" s="172"/>
    </row>
    <row r="877" spans="1:28" ht="13.2">
      <c r="A877" s="180"/>
      <c r="B877" s="172"/>
      <c r="C877" s="176"/>
      <c r="D877" s="176"/>
      <c r="E877" s="176"/>
      <c r="F877" s="176"/>
      <c r="G877" s="176"/>
      <c r="H877" s="176"/>
      <c r="I877" s="176"/>
      <c r="J877" s="176"/>
      <c r="K877" s="176"/>
      <c r="L877" s="176"/>
      <c r="M877" s="176"/>
      <c r="N877" s="176"/>
      <c r="O877" s="181"/>
      <c r="P877" s="172"/>
      <c r="Q877" s="172"/>
      <c r="R877" s="172"/>
      <c r="S877" s="172"/>
      <c r="T877" s="172"/>
      <c r="U877" s="172"/>
      <c r="V877" s="172"/>
      <c r="W877" s="172"/>
      <c r="X877" s="172"/>
      <c r="Y877" s="172"/>
      <c r="Z877" s="172"/>
      <c r="AA877" s="172"/>
      <c r="AB877" s="172"/>
    </row>
    <row r="878" spans="1:28" ht="13.2">
      <c r="A878" s="180"/>
      <c r="B878" s="172"/>
      <c r="C878" s="176"/>
      <c r="D878" s="176"/>
      <c r="E878" s="176"/>
      <c r="F878" s="176"/>
      <c r="G878" s="176"/>
      <c r="H878" s="176"/>
      <c r="I878" s="176"/>
      <c r="J878" s="176"/>
      <c r="K878" s="176"/>
      <c r="L878" s="176"/>
      <c r="M878" s="176"/>
      <c r="N878" s="176"/>
      <c r="O878" s="181"/>
      <c r="P878" s="172"/>
      <c r="Q878" s="172"/>
      <c r="R878" s="172"/>
      <c r="S878" s="172"/>
      <c r="T878" s="172"/>
      <c r="U878" s="172"/>
      <c r="V878" s="172"/>
      <c r="W878" s="172"/>
      <c r="X878" s="172"/>
      <c r="Y878" s="172"/>
      <c r="Z878" s="172"/>
      <c r="AA878" s="172"/>
      <c r="AB878" s="172"/>
    </row>
    <row r="879" spans="1:28" ht="13.2">
      <c r="A879" s="180"/>
      <c r="B879" s="172"/>
      <c r="C879" s="176"/>
      <c r="D879" s="176"/>
      <c r="E879" s="176"/>
      <c r="F879" s="176"/>
      <c r="G879" s="176"/>
      <c r="H879" s="176"/>
      <c r="I879" s="176"/>
      <c r="J879" s="176"/>
      <c r="K879" s="176"/>
      <c r="L879" s="176"/>
      <c r="M879" s="176"/>
      <c r="N879" s="176"/>
      <c r="O879" s="181"/>
      <c r="P879" s="172"/>
      <c r="Q879" s="172"/>
      <c r="R879" s="172"/>
      <c r="S879" s="172"/>
      <c r="T879" s="172"/>
      <c r="U879" s="172"/>
      <c r="V879" s="172"/>
      <c r="W879" s="172"/>
      <c r="X879" s="172"/>
      <c r="Y879" s="172"/>
      <c r="Z879" s="172"/>
      <c r="AA879" s="172"/>
      <c r="AB879" s="172"/>
    </row>
    <row r="880" spans="1:28" ht="13.2">
      <c r="A880" s="180"/>
      <c r="B880" s="172"/>
      <c r="C880" s="176"/>
      <c r="D880" s="176"/>
      <c r="E880" s="176"/>
      <c r="F880" s="176"/>
      <c r="G880" s="176"/>
      <c r="H880" s="176"/>
      <c r="I880" s="176"/>
      <c r="J880" s="176"/>
      <c r="K880" s="176"/>
      <c r="L880" s="176"/>
      <c r="M880" s="176"/>
      <c r="N880" s="176"/>
      <c r="O880" s="181"/>
      <c r="P880" s="172"/>
      <c r="Q880" s="172"/>
      <c r="R880" s="172"/>
      <c r="S880" s="172"/>
      <c r="T880" s="172"/>
      <c r="U880" s="172"/>
      <c r="V880" s="172"/>
      <c r="W880" s="172"/>
      <c r="X880" s="172"/>
      <c r="Y880" s="172"/>
      <c r="Z880" s="172"/>
      <c r="AA880" s="172"/>
      <c r="AB880" s="172"/>
    </row>
    <row r="881" spans="1:28" ht="13.2">
      <c r="A881" s="180"/>
      <c r="B881" s="172"/>
      <c r="C881" s="176"/>
      <c r="D881" s="176"/>
      <c r="E881" s="176"/>
      <c r="F881" s="176"/>
      <c r="G881" s="176"/>
      <c r="H881" s="176"/>
      <c r="I881" s="176"/>
      <c r="J881" s="176"/>
      <c r="K881" s="176"/>
      <c r="L881" s="176"/>
      <c r="M881" s="176"/>
      <c r="N881" s="176"/>
      <c r="O881" s="181"/>
      <c r="P881" s="172"/>
      <c r="Q881" s="172"/>
      <c r="R881" s="172"/>
      <c r="S881" s="172"/>
      <c r="T881" s="172"/>
      <c r="U881" s="172"/>
      <c r="V881" s="172"/>
      <c r="W881" s="172"/>
      <c r="X881" s="172"/>
      <c r="Y881" s="172"/>
      <c r="Z881" s="172"/>
      <c r="AA881" s="172"/>
      <c r="AB881" s="172"/>
    </row>
    <row r="882" spans="1:28" ht="13.2">
      <c r="A882" s="180"/>
      <c r="B882" s="172"/>
      <c r="C882" s="176"/>
      <c r="D882" s="176"/>
      <c r="E882" s="176"/>
      <c r="F882" s="176"/>
      <c r="G882" s="176"/>
      <c r="H882" s="176"/>
      <c r="I882" s="176"/>
      <c r="J882" s="176"/>
      <c r="K882" s="176"/>
      <c r="L882" s="176"/>
      <c r="M882" s="176"/>
      <c r="N882" s="176"/>
      <c r="O882" s="181"/>
      <c r="P882" s="172"/>
      <c r="Q882" s="172"/>
      <c r="R882" s="172"/>
      <c r="S882" s="172"/>
      <c r="T882" s="172"/>
      <c r="U882" s="172"/>
      <c r="V882" s="172"/>
      <c r="W882" s="172"/>
      <c r="X882" s="172"/>
      <c r="Y882" s="172"/>
      <c r="Z882" s="172"/>
      <c r="AA882" s="172"/>
      <c r="AB882" s="172"/>
    </row>
    <row r="883" spans="1:28" ht="13.2">
      <c r="A883" s="180"/>
      <c r="B883" s="172"/>
      <c r="C883" s="176"/>
      <c r="D883" s="176"/>
      <c r="E883" s="176"/>
      <c r="F883" s="176"/>
      <c r="G883" s="176"/>
      <c r="H883" s="176"/>
      <c r="I883" s="176"/>
      <c r="J883" s="176"/>
      <c r="K883" s="176"/>
      <c r="L883" s="176"/>
      <c r="M883" s="176"/>
      <c r="N883" s="176"/>
      <c r="O883" s="181"/>
      <c r="P883" s="172"/>
      <c r="Q883" s="172"/>
      <c r="R883" s="172"/>
      <c r="S883" s="172"/>
      <c r="T883" s="172"/>
      <c r="U883" s="172"/>
      <c r="V883" s="172"/>
      <c r="W883" s="172"/>
      <c r="X883" s="172"/>
      <c r="Y883" s="172"/>
      <c r="Z883" s="172"/>
      <c r="AA883" s="172"/>
      <c r="AB883" s="172"/>
    </row>
    <row r="884" spans="1:28" ht="13.2">
      <c r="A884" s="180"/>
      <c r="B884" s="172"/>
      <c r="C884" s="176"/>
      <c r="D884" s="176"/>
      <c r="E884" s="176"/>
      <c r="F884" s="176"/>
      <c r="G884" s="176"/>
      <c r="H884" s="176"/>
      <c r="I884" s="176"/>
      <c r="J884" s="176"/>
      <c r="K884" s="176"/>
      <c r="L884" s="176"/>
      <c r="M884" s="176"/>
      <c r="N884" s="176"/>
      <c r="O884" s="181"/>
      <c r="P884" s="172"/>
      <c r="Q884" s="172"/>
      <c r="R884" s="172"/>
      <c r="S884" s="172"/>
      <c r="T884" s="172"/>
      <c r="U884" s="172"/>
      <c r="V884" s="172"/>
      <c r="W884" s="172"/>
      <c r="X884" s="172"/>
      <c r="Y884" s="172"/>
      <c r="Z884" s="172"/>
      <c r="AA884" s="172"/>
      <c r="AB884" s="172"/>
    </row>
    <row r="885" spans="1:28" ht="13.2">
      <c r="A885" s="180"/>
      <c r="B885" s="172"/>
      <c r="C885" s="176"/>
      <c r="D885" s="176"/>
      <c r="E885" s="176"/>
      <c r="F885" s="176"/>
      <c r="G885" s="176"/>
      <c r="H885" s="176"/>
      <c r="I885" s="176"/>
      <c r="J885" s="176"/>
      <c r="K885" s="176"/>
      <c r="L885" s="176"/>
      <c r="M885" s="176"/>
      <c r="N885" s="176"/>
      <c r="O885" s="181"/>
      <c r="P885" s="172"/>
      <c r="Q885" s="172"/>
      <c r="R885" s="172"/>
      <c r="S885" s="172"/>
      <c r="T885" s="172"/>
      <c r="U885" s="172"/>
      <c r="V885" s="172"/>
      <c r="W885" s="172"/>
      <c r="X885" s="172"/>
      <c r="Y885" s="172"/>
      <c r="Z885" s="172"/>
      <c r="AA885" s="172"/>
      <c r="AB885" s="172"/>
    </row>
    <row r="886" spans="1:28" ht="13.2">
      <c r="A886" s="180"/>
      <c r="B886" s="172"/>
      <c r="C886" s="176"/>
      <c r="D886" s="176"/>
      <c r="E886" s="176"/>
      <c r="F886" s="176"/>
      <c r="G886" s="176"/>
      <c r="H886" s="176"/>
      <c r="I886" s="176"/>
      <c r="J886" s="176"/>
      <c r="K886" s="176"/>
      <c r="L886" s="176"/>
      <c r="M886" s="176"/>
      <c r="N886" s="176"/>
      <c r="O886" s="181"/>
      <c r="P886" s="172"/>
      <c r="Q886" s="172"/>
      <c r="R886" s="172"/>
      <c r="S886" s="172"/>
      <c r="T886" s="172"/>
      <c r="U886" s="172"/>
      <c r="V886" s="172"/>
      <c r="W886" s="172"/>
      <c r="X886" s="172"/>
      <c r="Y886" s="172"/>
      <c r="Z886" s="172"/>
      <c r="AA886" s="172"/>
      <c r="AB886" s="172"/>
    </row>
    <row r="887" spans="1:28" ht="13.2">
      <c r="A887" s="180"/>
      <c r="B887" s="172"/>
      <c r="C887" s="176"/>
      <c r="D887" s="176"/>
      <c r="E887" s="176"/>
      <c r="F887" s="176"/>
      <c r="G887" s="176"/>
      <c r="H887" s="176"/>
      <c r="I887" s="176"/>
      <c r="J887" s="176"/>
      <c r="K887" s="176"/>
      <c r="L887" s="176"/>
      <c r="M887" s="176"/>
      <c r="N887" s="176"/>
      <c r="O887" s="181"/>
      <c r="P887" s="172"/>
      <c r="Q887" s="172"/>
      <c r="R887" s="172"/>
      <c r="S887" s="172"/>
      <c r="T887" s="172"/>
      <c r="U887" s="172"/>
      <c r="V887" s="172"/>
      <c r="W887" s="172"/>
      <c r="X887" s="172"/>
      <c r="Y887" s="172"/>
      <c r="Z887" s="172"/>
      <c r="AA887" s="172"/>
      <c r="AB887" s="172"/>
    </row>
    <row r="888" spans="1:28" ht="13.2">
      <c r="A888" s="180"/>
      <c r="B888" s="172"/>
      <c r="C888" s="176"/>
      <c r="D888" s="176"/>
      <c r="E888" s="176"/>
      <c r="F888" s="176"/>
      <c r="G888" s="176"/>
      <c r="H888" s="176"/>
      <c r="I888" s="176"/>
      <c r="J888" s="176"/>
      <c r="K888" s="176"/>
      <c r="L888" s="176"/>
      <c r="M888" s="176"/>
      <c r="N888" s="176"/>
      <c r="O888" s="181"/>
      <c r="P888" s="172"/>
      <c r="Q888" s="172"/>
      <c r="R888" s="172"/>
      <c r="S888" s="172"/>
      <c r="T888" s="172"/>
      <c r="U888" s="172"/>
      <c r="V888" s="172"/>
      <c r="W888" s="172"/>
      <c r="X888" s="172"/>
      <c r="Y888" s="172"/>
      <c r="Z888" s="172"/>
      <c r="AA888" s="172"/>
      <c r="AB888" s="172"/>
    </row>
    <row r="889" spans="1:28" ht="13.2">
      <c r="A889" s="180"/>
      <c r="B889" s="172"/>
      <c r="C889" s="176"/>
      <c r="D889" s="176"/>
      <c r="E889" s="176"/>
      <c r="F889" s="176"/>
      <c r="G889" s="176"/>
      <c r="H889" s="176"/>
      <c r="I889" s="176"/>
      <c r="J889" s="176"/>
      <c r="K889" s="176"/>
      <c r="L889" s="176"/>
      <c r="M889" s="176"/>
      <c r="N889" s="176"/>
      <c r="O889" s="181"/>
      <c r="P889" s="172"/>
      <c r="Q889" s="172"/>
      <c r="R889" s="172"/>
      <c r="S889" s="172"/>
      <c r="T889" s="172"/>
      <c r="U889" s="172"/>
      <c r="V889" s="172"/>
      <c r="W889" s="172"/>
      <c r="X889" s="172"/>
      <c r="Y889" s="172"/>
      <c r="Z889" s="172"/>
      <c r="AA889" s="172"/>
      <c r="AB889" s="172"/>
    </row>
    <row r="890" spans="1:28" ht="13.2">
      <c r="A890" s="180"/>
      <c r="B890" s="172"/>
      <c r="C890" s="176"/>
      <c r="D890" s="176"/>
      <c r="E890" s="176"/>
      <c r="F890" s="176"/>
      <c r="G890" s="176"/>
      <c r="H890" s="176"/>
      <c r="I890" s="176"/>
      <c r="J890" s="176"/>
      <c r="K890" s="176"/>
      <c r="L890" s="176"/>
      <c r="M890" s="176"/>
      <c r="N890" s="176"/>
      <c r="O890" s="181"/>
      <c r="P890" s="172"/>
      <c r="Q890" s="172"/>
      <c r="R890" s="172"/>
      <c r="S890" s="172"/>
      <c r="T890" s="172"/>
      <c r="U890" s="172"/>
      <c r="V890" s="172"/>
      <c r="W890" s="172"/>
      <c r="X890" s="172"/>
      <c r="Y890" s="172"/>
      <c r="Z890" s="172"/>
      <c r="AA890" s="172"/>
      <c r="AB890" s="172"/>
    </row>
    <row r="891" spans="1:28" ht="13.2">
      <c r="A891" s="180"/>
      <c r="B891" s="172"/>
      <c r="C891" s="176"/>
      <c r="D891" s="176"/>
      <c r="E891" s="176"/>
      <c r="F891" s="176"/>
      <c r="G891" s="176"/>
      <c r="H891" s="176"/>
      <c r="I891" s="176"/>
      <c r="J891" s="176"/>
      <c r="K891" s="176"/>
      <c r="L891" s="176"/>
      <c r="M891" s="176"/>
      <c r="N891" s="176"/>
      <c r="O891" s="181"/>
      <c r="P891" s="172"/>
      <c r="Q891" s="172"/>
      <c r="R891" s="172"/>
      <c r="S891" s="172"/>
      <c r="T891" s="172"/>
      <c r="U891" s="172"/>
      <c r="V891" s="172"/>
      <c r="W891" s="172"/>
      <c r="X891" s="172"/>
      <c r="Y891" s="172"/>
      <c r="Z891" s="172"/>
      <c r="AA891" s="172"/>
      <c r="AB891" s="172"/>
    </row>
    <row r="892" spans="1:28" ht="13.2">
      <c r="A892" s="180"/>
      <c r="B892" s="172"/>
      <c r="C892" s="176"/>
      <c r="D892" s="176"/>
      <c r="E892" s="176"/>
      <c r="F892" s="176"/>
      <c r="G892" s="176"/>
      <c r="H892" s="176"/>
      <c r="I892" s="176"/>
      <c r="J892" s="176"/>
      <c r="K892" s="176"/>
      <c r="L892" s="176"/>
      <c r="M892" s="176"/>
      <c r="N892" s="176"/>
      <c r="O892" s="181"/>
      <c r="P892" s="172"/>
      <c r="Q892" s="172"/>
      <c r="R892" s="172"/>
      <c r="S892" s="172"/>
      <c r="T892" s="172"/>
      <c r="U892" s="172"/>
      <c r="V892" s="172"/>
      <c r="W892" s="172"/>
      <c r="X892" s="172"/>
      <c r="Y892" s="172"/>
      <c r="Z892" s="172"/>
      <c r="AA892" s="172"/>
      <c r="AB892" s="172"/>
    </row>
    <row r="893" spans="1:28" ht="13.2">
      <c r="A893" s="180"/>
      <c r="B893" s="172"/>
      <c r="C893" s="176"/>
      <c r="D893" s="176"/>
      <c r="E893" s="176"/>
      <c r="F893" s="176"/>
      <c r="G893" s="176"/>
      <c r="H893" s="176"/>
      <c r="I893" s="176"/>
      <c r="J893" s="176"/>
      <c r="K893" s="176"/>
      <c r="L893" s="176"/>
      <c r="M893" s="176"/>
      <c r="N893" s="176"/>
      <c r="O893" s="181"/>
      <c r="P893" s="172"/>
      <c r="Q893" s="172"/>
      <c r="R893" s="172"/>
      <c r="S893" s="172"/>
      <c r="T893" s="172"/>
      <c r="U893" s="172"/>
      <c r="V893" s="172"/>
      <c r="W893" s="172"/>
      <c r="X893" s="172"/>
      <c r="Y893" s="172"/>
      <c r="Z893" s="172"/>
      <c r="AA893" s="172"/>
      <c r="AB893" s="172"/>
    </row>
    <row r="894" spans="1:28" ht="13.2">
      <c r="A894" s="180"/>
      <c r="B894" s="172"/>
      <c r="C894" s="176"/>
      <c r="D894" s="176"/>
      <c r="E894" s="176"/>
      <c r="F894" s="176"/>
      <c r="G894" s="176"/>
      <c r="H894" s="176"/>
      <c r="I894" s="176"/>
      <c r="J894" s="176"/>
      <c r="K894" s="176"/>
      <c r="L894" s="176"/>
      <c r="M894" s="176"/>
      <c r="N894" s="176"/>
      <c r="O894" s="181"/>
      <c r="P894" s="172"/>
      <c r="Q894" s="172"/>
      <c r="R894" s="172"/>
      <c r="S894" s="172"/>
      <c r="T894" s="172"/>
      <c r="U894" s="172"/>
      <c r="V894" s="172"/>
      <c r="W894" s="172"/>
      <c r="X894" s="172"/>
      <c r="Y894" s="172"/>
      <c r="Z894" s="172"/>
      <c r="AA894" s="172"/>
      <c r="AB894" s="172"/>
    </row>
    <row r="895" spans="1:28" ht="13.2">
      <c r="A895" s="180"/>
      <c r="B895" s="172"/>
      <c r="C895" s="176"/>
      <c r="D895" s="176"/>
      <c r="E895" s="176"/>
      <c r="F895" s="176"/>
      <c r="G895" s="176"/>
      <c r="H895" s="176"/>
      <c r="I895" s="176"/>
      <c r="J895" s="176"/>
      <c r="K895" s="176"/>
      <c r="L895" s="176"/>
      <c r="M895" s="176"/>
      <c r="N895" s="176"/>
      <c r="O895" s="181"/>
      <c r="P895" s="172"/>
      <c r="Q895" s="172"/>
      <c r="R895" s="172"/>
      <c r="S895" s="172"/>
      <c r="T895" s="172"/>
      <c r="U895" s="172"/>
      <c r="V895" s="172"/>
      <c r="W895" s="172"/>
      <c r="X895" s="172"/>
      <c r="Y895" s="172"/>
      <c r="Z895" s="172"/>
      <c r="AA895" s="172"/>
      <c r="AB895" s="172"/>
    </row>
    <row r="896" spans="1:28" ht="13.2">
      <c r="A896" s="180"/>
      <c r="B896" s="172"/>
      <c r="C896" s="176"/>
      <c r="D896" s="176"/>
      <c r="E896" s="176"/>
      <c r="F896" s="176"/>
      <c r="G896" s="176"/>
      <c r="H896" s="176"/>
      <c r="I896" s="176"/>
      <c r="J896" s="176"/>
      <c r="K896" s="176"/>
      <c r="L896" s="176"/>
      <c r="M896" s="176"/>
      <c r="N896" s="176"/>
      <c r="O896" s="181"/>
      <c r="P896" s="172"/>
      <c r="Q896" s="172"/>
      <c r="R896" s="172"/>
      <c r="S896" s="172"/>
      <c r="T896" s="172"/>
      <c r="U896" s="172"/>
      <c r="V896" s="172"/>
      <c r="W896" s="172"/>
      <c r="X896" s="172"/>
      <c r="Y896" s="172"/>
      <c r="Z896" s="172"/>
      <c r="AA896" s="172"/>
      <c r="AB896" s="172"/>
    </row>
    <row r="897" spans="1:28" ht="13.2">
      <c r="A897" s="180"/>
      <c r="B897" s="172"/>
      <c r="C897" s="176"/>
      <c r="D897" s="176"/>
      <c r="E897" s="176"/>
      <c r="F897" s="176"/>
      <c r="G897" s="176"/>
      <c r="H897" s="176"/>
      <c r="I897" s="176"/>
      <c r="J897" s="176"/>
      <c r="K897" s="176"/>
      <c r="L897" s="176"/>
      <c r="M897" s="176"/>
      <c r="N897" s="176"/>
      <c r="O897" s="181"/>
      <c r="P897" s="172"/>
      <c r="Q897" s="172"/>
      <c r="R897" s="172"/>
      <c r="S897" s="172"/>
      <c r="T897" s="172"/>
      <c r="U897" s="172"/>
      <c r="V897" s="172"/>
      <c r="W897" s="172"/>
      <c r="X897" s="172"/>
      <c r="Y897" s="172"/>
      <c r="Z897" s="172"/>
      <c r="AA897" s="172"/>
      <c r="AB897" s="172"/>
    </row>
    <row r="898" spans="1:28" ht="13.2">
      <c r="A898" s="180"/>
      <c r="B898" s="172"/>
      <c r="C898" s="176"/>
      <c r="D898" s="176"/>
      <c r="E898" s="176"/>
      <c r="F898" s="176"/>
      <c r="G898" s="176"/>
      <c r="H898" s="176"/>
      <c r="I898" s="176"/>
      <c r="J898" s="176"/>
      <c r="K898" s="176"/>
      <c r="L898" s="176"/>
      <c r="M898" s="176"/>
      <c r="N898" s="176"/>
      <c r="O898" s="181"/>
      <c r="P898" s="172"/>
      <c r="Q898" s="172"/>
      <c r="R898" s="172"/>
      <c r="S898" s="172"/>
      <c r="T898" s="172"/>
      <c r="U898" s="172"/>
      <c r="V898" s="172"/>
      <c r="W898" s="172"/>
      <c r="X898" s="172"/>
      <c r="Y898" s="172"/>
      <c r="Z898" s="172"/>
      <c r="AA898" s="172"/>
      <c r="AB898" s="172"/>
    </row>
    <row r="899" spans="1:28" ht="13.2">
      <c r="A899" s="180"/>
      <c r="B899" s="172"/>
      <c r="C899" s="176"/>
      <c r="D899" s="176"/>
      <c r="E899" s="176"/>
      <c r="F899" s="176"/>
      <c r="G899" s="176"/>
      <c r="H899" s="176"/>
      <c r="I899" s="176"/>
      <c r="J899" s="176"/>
      <c r="K899" s="176"/>
      <c r="L899" s="176"/>
      <c r="M899" s="176"/>
      <c r="N899" s="176"/>
      <c r="O899" s="181"/>
      <c r="P899" s="172"/>
      <c r="Q899" s="172"/>
      <c r="R899" s="172"/>
      <c r="S899" s="172"/>
      <c r="T899" s="172"/>
      <c r="U899" s="172"/>
      <c r="V899" s="172"/>
      <c r="W899" s="172"/>
      <c r="X899" s="172"/>
      <c r="Y899" s="172"/>
      <c r="Z899" s="172"/>
      <c r="AA899" s="172"/>
      <c r="AB899" s="172"/>
    </row>
    <row r="900" spans="1:28" ht="13.2">
      <c r="A900" s="180"/>
      <c r="B900" s="172"/>
      <c r="C900" s="176"/>
      <c r="D900" s="176"/>
      <c r="E900" s="176"/>
      <c r="F900" s="176"/>
      <c r="G900" s="176"/>
      <c r="H900" s="176"/>
      <c r="I900" s="176"/>
      <c r="J900" s="176"/>
      <c r="K900" s="176"/>
      <c r="L900" s="176"/>
      <c r="M900" s="176"/>
      <c r="N900" s="176"/>
      <c r="O900" s="181"/>
      <c r="P900" s="172"/>
      <c r="Q900" s="172"/>
      <c r="R900" s="172"/>
      <c r="S900" s="172"/>
      <c r="T900" s="172"/>
      <c r="U900" s="172"/>
      <c r="V900" s="172"/>
      <c r="W900" s="172"/>
      <c r="X900" s="172"/>
      <c r="Y900" s="172"/>
      <c r="Z900" s="172"/>
      <c r="AA900" s="172"/>
      <c r="AB900" s="172"/>
    </row>
    <row r="901" spans="1:28" ht="13.2">
      <c r="A901" s="180"/>
      <c r="B901" s="172"/>
      <c r="C901" s="176"/>
      <c r="D901" s="176"/>
      <c r="E901" s="176"/>
      <c r="F901" s="176"/>
      <c r="G901" s="176"/>
      <c r="H901" s="176"/>
      <c r="I901" s="176"/>
      <c r="J901" s="176"/>
      <c r="K901" s="176"/>
      <c r="L901" s="176"/>
      <c r="M901" s="176"/>
      <c r="N901" s="176"/>
      <c r="O901" s="181"/>
      <c r="P901" s="172"/>
      <c r="Q901" s="172"/>
      <c r="R901" s="172"/>
      <c r="S901" s="172"/>
      <c r="T901" s="172"/>
      <c r="U901" s="172"/>
      <c r="V901" s="172"/>
      <c r="W901" s="172"/>
      <c r="X901" s="172"/>
      <c r="Y901" s="172"/>
      <c r="Z901" s="172"/>
      <c r="AA901" s="172"/>
      <c r="AB901" s="172"/>
    </row>
    <row r="902" spans="1:28" ht="13.2">
      <c r="A902" s="180"/>
      <c r="B902" s="172"/>
      <c r="C902" s="176"/>
      <c r="D902" s="176"/>
      <c r="E902" s="176"/>
      <c r="F902" s="176"/>
      <c r="G902" s="176"/>
      <c r="H902" s="176"/>
      <c r="I902" s="176"/>
      <c r="J902" s="176"/>
      <c r="K902" s="176"/>
      <c r="L902" s="176"/>
      <c r="M902" s="176"/>
      <c r="N902" s="176"/>
      <c r="O902" s="181"/>
      <c r="P902" s="172"/>
      <c r="Q902" s="172"/>
      <c r="R902" s="172"/>
      <c r="S902" s="172"/>
      <c r="T902" s="172"/>
      <c r="U902" s="172"/>
      <c r="V902" s="172"/>
      <c r="W902" s="172"/>
      <c r="X902" s="172"/>
      <c r="Y902" s="172"/>
      <c r="Z902" s="172"/>
      <c r="AA902" s="172"/>
      <c r="AB902" s="172"/>
    </row>
    <row r="903" spans="1:28" ht="13.2">
      <c r="A903" s="180"/>
      <c r="B903" s="172"/>
      <c r="C903" s="176"/>
      <c r="D903" s="176"/>
      <c r="E903" s="176"/>
      <c r="F903" s="176"/>
      <c r="G903" s="176"/>
      <c r="H903" s="176"/>
      <c r="I903" s="176"/>
      <c r="J903" s="176"/>
      <c r="K903" s="176"/>
      <c r="L903" s="176"/>
      <c r="M903" s="176"/>
      <c r="N903" s="176"/>
      <c r="O903" s="181"/>
      <c r="P903" s="172"/>
      <c r="Q903" s="172"/>
      <c r="R903" s="172"/>
      <c r="S903" s="172"/>
      <c r="T903" s="172"/>
      <c r="U903" s="172"/>
      <c r="V903" s="172"/>
      <c r="W903" s="172"/>
      <c r="X903" s="172"/>
      <c r="Y903" s="172"/>
      <c r="Z903" s="172"/>
      <c r="AA903" s="172"/>
      <c r="AB903" s="172"/>
    </row>
    <row r="904" spans="1:28" ht="13.2">
      <c r="A904" s="180"/>
      <c r="B904" s="172"/>
      <c r="C904" s="176"/>
      <c r="D904" s="176"/>
      <c r="E904" s="176"/>
      <c r="F904" s="176"/>
      <c r="G904" s="176"/>
      <c r="H904" s="176"/>
      <c r="I904" s="176"/>
      <c r="J904" s="176"/>
      <c r="K904" s="176"/>
      <c r="L904" s="176"/>
      <c r="M904" s="176"/>
      <c r="N904" s="176"/>
      <c r="O904" s="181"/>
      <c r="P904" s="172"/>
      <c r="Q904" s="172"/>
      <c r="R904" s="172"/>
      <c r="S904" s="172"/>
      <c r="T904" s="172"/>
      <c r="U904" s="172"/>
      <c r="V904" s="172"/>
      <c r="W904" s="172"/>
      <c r="X904" s="172"/>
      <c r="Y904" s="172"/>
      <c r="Z904" s="172"/>
      <c r="AA904" s="172"/>
      <c r="AB904" s="172"/>
    </row>
    <row r="905" spans="1:28" ht="13.2">
      <c r="A905" s="180"/>
      <c r="B905" s="172"/>
      <c r="C905" s="176"/>
      <c r="D905" s="176"/>
      <c r="E905" s="176"/>
      <c r="F905" s="176"/>
      <c r="G905" s="176"/>
      <c r="H905" s="176"/>
      <c r="I905" s="176"/>
      <c r="J905" s="176"/>
      <c r="K905" s="176"/>
      <c r="L905" s="176"/>
      <c r="M905" s="176"/>
      <c r="N905" s="176"/>
      <c r="O905" s="181"/>
      <c r="P905" s="172"/>
      <c r="Q905" s="172"/>
      <c r="R905" s="172"/>
      <c r="S905" s="172"/>
      <c r="T905" s="172"/>
      <c r="U905" s="172"/>
      <c r="V905" s="172"/>
      <c r="W905" s="172"/>
      <c r="X905" s="172"/>
      <c r="Y905" s="172"/>
      <c r="Z905" s="172"/>
      <c r="AA905" s="172"/>
      <c r="AB905" s="172"/>
    </row>
    <row r="906" spans="1:28" ht="13.2">
      <c r="A906" s="180"/>
      <c r="B906" s="172"/>
      <c r="C906" s="176"/>
      <c r="D906" s="176"/>
      <c r="E906" s="176"/>
      <c r="F906" s="176"/>
      <c r="G906" s="176"/>
      <c r="H906" s="176"/>
      <c r="I906" s="176"/>
      <c r="J906" s="176"/>
      <c r="K906" s="176"/>
      <c r="L906" s="176"/>
      <c r="M906" s="176"/>
      <c r="N906" s="176"/>
      <c r="O906" s="181"/>
      <c r="P906" s="172"/>
      <c r="Q906" s="172"/>
      <c r="R906" s="172"/>
      <c r="S906" s="172"/>
      <c r="T906" s="172"/>
      <c r="U906" s="172"/>
      <c r="V906" s="172"/>
      <c r="W906" s="172"/>
      <c r="X906" s="172"/>
      <c r="Y906" s="172"/>
      <c r="Z906" s="172"/>
      <c r="AA906" s="172"/>
      <c r="AB906" s="172"/>
    </row>
    <row r="907" spans="1:28" ht="13.2">
      <c r="A907" s="180"/>
      <c r="B907" s="172"/>
      <c r="C907" s="176"/>
      <c r="D907" s="176"/>
      <c r="E907" s="176"/>
      <c r="F907" s="176"/>
      <c r="G907" s="176"/>
      <c r="H907" s="176"/>
      <c r="I907" s="176"/>
      <c r="J907" s="176"/>
      <c r="K907" s="176"/>
      <c r="L907" s="176"/>
      <c r="M907" s="176"/>
      <c r="N907" s="176"/>
      <c r="O907" s="181"/>
      <c r="P907" s="172"/>
      <c r="Q907" s="172"/>
      <c r="R907" s="172"/>
      <c r="S907" s="172"/>
      <c r="T907" s="172"/>
      <c r="U907" s="172"/>
      <c r="V907" s="172"/>
      <c r="W907" s="172"/>
      <c r="X907" s="172"/>
      <c r="Y907" s="172"/>
      <c r="Z907" s="172"/>
      <c r="AA907" s="172"/>
      <c r="AB907" s="172"/>
    </row>
    <row r="908" spans="1:28" ht="13.2">
      <c r="A908" s="180"/>
      <c r="B908" s="172"/>
      <c r="C908" s="176"/>
      <c r="D908" s="176"/>
      <c r="E908" s="176"/>
      <c r="F908" s="176"/>
      <c r="G908" s="176"/>
      <c r="H908" s="176"/>
      <c r="I908" s="176"/>
      <c r="J908" s="176"/>
      <c r="K908" s="176"/>
      <c r="L908" s="176"/>
      <c r="M908" s="176"/>
      <c r="N908" s="176"/>
      <c r="O908" s="181"/>
      <c r="P908" s="172"/>
      <c r="Q908" s="172"/>
      <c r="R908" s="172"/>
      <c r="S908" s="172"/>
      <c r="T908" s="172"/>
      <c r="U908" s="172"/>
      <c r="V908" s="172"/>
      <c r="W908" s="172"/>
      <c r="X908" s="172"/>
      <c r="Y908" s="172"/>
      <c r="Z908" s="172"/>
      <c r="AA908" s="172"/>
      <c r="AB908" s="172"/>
    </row>
    <row r="909" spans="1:28" ht="13.2">
      <c r="A909" s="180"/>
      <c r="B909" s="172"/>
      <c r="C909" s="176"/>
      <c r="D909" s="176"/>
      <c r="E909" s="176"/>
      <c r="F909" s="176"/>
      <c r="G909" s="176"/>
      <c r="H909" s="176"/>
      <c r="I909" s="176"/>
      <c r="J909" s="176"/>
      <c r="K909" s="176"/>
      <c r="L909" s="176"/>
      <c r="M909" s="176"/>
      <c r="N909" s="176"/>
      <c r="O909" s="181"/>
      <c r="P909" s="172"/>
      <c r="Q909" s="172"/>
      <c r="R909" s="172"/>
      <c r="S909" s="172"/>
      <c r="T909" s="172"/>
      <c r="U909" s="172"/>
      <c r="V909" s="172"/>
      <c r="W909" s="172"/>
      <c r="X909" s="172"/>
      <c r="Y909" s="172"/>
      <c r="Z909" s="172"/>
      <c r="AA909" s="172"/>
      <c r="AB909" s="172"/>
    </row>
    <row r="910" spans="1:28" ht="13.2">
      <c r="A910" s="180"/>
      <c r="B910" s="172"/>
      <c r="C910" s="176"/>
      <c r="D910" s="176"/>
      <c r="E910" s="176"/>
      <c r="F910" s="176"/>
      <c r="G910" s="176"/>
      <c r="H910" s="176"/>
      <c r="I910" s="176"/>
      <c r="J910" s="176"/>
      <c r="K910" s="176"/>
      <c r="L910" s="176"/>
      <c r="M910" s="176"/>
      <c r="N910" s="176"/>
      <c r="O910" s="181"/>
      <c r="P910" s="172"/>
      <c r="Q910" s="172"/>
      <c r="R910" s="172"/>
      <c r="S910" s="172"/>
      <c r="T910" s="172"/>
      <c r="U910" s="172"/>
      <c r="V910" s="172"/>
      <c r="W910" s="172"/>
      <c r="X910" s="172"/>
      <c r="Y910" s="172"/>
      <c r="Z910" s="172"/>
      <c r="AA910" s="172"/>
      <c r="AB910" s="172"/>
    </row>
    <row r="911" spans="1:28" ht="13.2">
      <c r="A911" s="180"/>
      <c r="B911" s="172"/>
      <c r="C911" s="176"/>
      <c r="D911" s="176"/>
      <c r="E911" s="176"/>
      <c r="F911" s="176"/>
      <c r="G911" s="176"/>
      <c r="H911" s="176"/>
      <c r="I911" s="176"/>
      <c r="J911" s="176"/>
      <c r="K911" s="176"/>
      <c r="L911" s="176"/>
      <c r="M911" s="176"/>
      <c r="N911" s="176"/>
      <c r="O911" s="181"/>
      <c r="P911" s="172"/>
      <c r="Q911" s="172"/>
      <c r="R911" s="172"/>
      <c r="S911" s="172"/>
      <c r="T911" s="172"/>
      <c r="U911" s="172"/>
      <c r="V911" s="172"/>
      <c r="W911" s="172"/>
      <c r="X911" s="172"/>
      <c r="Y911" s="172"/>
      <c r="Z911" s="172"/>
      <c r="AA911" s="172"/>
      <c r="AB911" s="172"/>
    </row>
    <row r="912" spans="1:28" ht="13.2">
      <c r="A912" s="180"/>
      <c r="B912" s="172"/>
      <c r="C912" s="176"/>
      <c r="D912" s="176"/>
      <c r="E912" s="176"/>
      <c r="F912" s="176"/>
      <c r="G912" s="176"/>
      <c r="H912" s="176"/>
      <c r="I912" s="176"/>
      <c r="J912" s="176"/>
      <c r="K912" s="176"/>
      <c r="L912" s="176"/>
      <c r="M912" s="176"/>
      <c r="N912" s="176"/>
      <c r="O912" s="181"/>
      <c r="P912" s="172"/>
      <c r="Q912" s="172"/>
      <c r="R912" s="172"/>
      <c r="S912" s="172"/>
      <c r="T912" s="172"/>
      <c r="U912" s="172"/>
      <c r="V912" s="172"/>
      <c r="W912" s="172"/>
      <c r="X912" s="172"/>
      <c r="Y912" s="172"/>
      <c r="Z912" s="172"/>
      <c r="AA912" s="172"/>
      <c r="AB912" s="172"/>
    </row>
    <row r="913" spans="1:28" ht="13.2">
      <c r="A913" s="180"/>
      <c r="B913" s="172"/>
      <c r="C913" s="176"/>
      <c r="D913" s="176"/>
      <c r="E913" s="176"/>
      <c r="F913" s="176"/>
      <c r="G913" s="176"/>
      <c r="H913" s="176"/>
      <c r="I913" s="176"/>
      <c r="J913" s="176"/>
      <c r="K913" s="176"/>
      <c r="L913" s="176"/>
      <c r="M913" s="176"/>
      <c r="N913" s="176"/>
      <c r="O913" s="181"/>
      <c r="P913" s="172"/>
      <c r="Q913" s="172"/>
      <c r="R913" s="172"/>
      <c r="S913" s="172"/>
      <c r="T913" s="172"/>
      <c r="U913" s="172"/>
      <c r="V913" s="172"/>
      <c r="W913" s="172"/>
      <c r="X913" s="172"/>
      <c r="Y913" s="172"/>
      <c r="Z913" s="172"/>
      <c r="AA913" s="172"/>
      <c r="AB913" s="172"/>
    </row>
    <row r="914" spans="1:28" ht="13.2">
      <c r="A914" s="180"/>
      <c r="B914" s="172"/>
      <c r="C914" s="176"/>
      <c r="D914" s="176"/>
      <c r="E914" s="176"/>
      <c r="F914" s="176"/>
      <c r="G914" s="176"/>
      <c r="H914" s="176"/>
      <c r="I914" s="176"/>
      <c r="J914" s="176"/>
      <c r="K914" s="176"/>
      <c r="L914" s="176"/>
      <c r="M914" s="176"/>
      <c r="N914" s="176"/>
      <c r="O914" s="181"/>
      <c r="P914" s="172"/>
      <c r="Q914" s="172"/>
      <c r="R914" s="172"/>
      <c r="S914" s="172"/>
      <c r="T914" s="172"/>
      <c r="U914" s="172"/>
      <c r="V914" s="172"/>
      <c r="W914" s="172"/>
      <c r="X914" s="172"/>
      <c r="Y914" s="172"/>
      <c r="Z914" s="172"/>
      <c r="AA914" s="172"/>
      <c r="AB914" s="172"/>
    </row>
    <row r="915" spans="1:28" ht="13.2">
      <c r="A915" s="180"/>
      <c r="B915" s="172"/>
      <c r="C915" s="176"/>
      <c r="D915" s="176"/>
      <c r="E915" s="176"/>
      <c r="F915" s="176"/>
      <c r="G915" s="176"/>
      <c r="H915" s="176"/>
      <c r="I915" s="176"/>
      <c r="J915" s="176"/>
      <c r="K915" s="176"/>
      <c r="L915" s="176"/>
      <c r="M915" s="176"/>
      <c r="N915" s="176"/>
      <c r="O915" s="181"/>
      <c r="P915" s="172"/>
      <c r="Q915" s="172"/>
      <c r="R915" s="172"/>
      <c r="S915" s="172"/>
      <c r="T915" s="172"/>
      <c r="U915" s="172"/>
      <c r="V915" s="172"/>
      <c r="W915" s="172"/>
      <c r="X915" s="172"/>
      <c r="Y915" s="172"/>
      <c r="Z915" s="172"/>
      <c r="AA915" s="172"/>
      <c r="AB915" s="172"/>
    </row>
    <row r="916" spans="1:28" ht="13.2">
      <c r="A916" s="180"/>
      <c r="B916" s="172"/>
      <c r="C916" s="176"/>
      <c r="D916" s="176"/>
      <c r="E916" s="176"/>
      <c r="F916" s="176"/>
      <c r="G916" s="176"/>
      <c r="H916" s="176"/>
      <c r="I916" s="176"/>
      <c r="J916" s="176"/>
      <c r="K916" s="176"/>
      <c r="L916" s="176"/>
      <c r="M916" s="176"/>
      <c r="N916" s="176"/>
      <c r="O916" s="181"/>
      <c r="P916" s="172"/>
      <c r="Q916" s="172"/>
      <c r="R916" s="172"/>
      <c r="S916" s="172"/>
      <c r="T916" s="172"/>
      <c r="U916" s="172"/>
      <c r="V916" s="172"/>
      <c r="W916" s="172"/>
      <c r="X916" s="172"/>
      <c r="Y916" s="172"/>
      <c r="Z916" s="172"/>
      <c r="AA916" s="172"/>
      <c r="AB916" s="172"/>
    </row>
    <row r="917" spans="1:28" ht="13.2">
      <c r="A917" s="180"/>
      <c r="B917" s="172"/>
      <c r="C917" s="176"/>
      <c r="D917" s="176"/>
      <c r="E917" s="176"/>
      <c r="F917" s="176"/>
      <c r="G917" s="176"/>
      <c r="H917" s="176"/>
      <c r="I917" s="176"/>
      <c r="J917" s="176"/>
      <c r="K917" s="176"/>
      <c r="L917" s="176"/>
      <c r="M917" s="176"/>
      <c r="N917" s="176"/>
      <c r="O917" s="181"/>
      <c r="P917" s="172"/>
      <c r="Q917" s="172"/>
      <c r="R917" s="172"/>
      <c r="S917" s="172"/>
      <c r="T917" s="172"/>
      <c r="U917" s="172"/>
      <c r="V917" s="172"/>
      <c r="W917" s="172"/>
      <c r="X917" s="172"/>
      <c r="Y917" s="172"/>
      <c r="Z917" s="172"/>
      <c r="AA917" s="172"/>
      <c r="AB917" s="172"/>
    </row>
    <row r="918" spans="1:28" ht="13.2">
      <c r="A918" s="180"/>
      <c r="B918" s="172"/>
      <c r="C918" s="176"/>
      <c r="D918" s="176"/>
      <c r="E918" s="176"/>
      <c r="F918" s="176"/>
      <c r="G918" s="176"/>
      <c r="H918" s="176"/>
      <c r="I918" s="176"/>
      <c r="J918" s="176"/>
      <c r="K918" s="176"/>
      <c r="L918" s="176"/>
      <c r="M918" s="176"/>
      <c r="N918" s="176"/>
      <c r="O918" s="181"/>
      <c r="P918" s="172"/>
      <c r="Q918" s="172"/>
      <c r="R918" s="172"/>
      <c r="S918" s="172"/>
      <c r="T918" s="172"/>
      <c r="U918" s="172"/>
      <c r="V918" s="172"/>
      <c r="W918" s="172"/>
      <c r="X918" s="172"/>
      <c r="Y918" s="172"/>
      <c r="Z918" s="172"/>
      <c r="AA918" s="172"/>
      <c r="AB918" s="172"/>
    </row>
    <row r="919" spans="1:28" ht="13.2">
      <c r="A919" s="180"/>
      <c r="B919" s="172"/>
      <c r="C919" s="176"/>
      <c r="D919" s="176"/>
      <c r="E919" s="176"/>
      <c r="F919" s="176"/>
      <c r="G919" s="176"/>
      <c r="H919" s="176"/>
      <c r="I919" s="176"/>
      <c r="J919" s="176"/>
      <c r="K919" s="176"/>
      <c r="L919" s="176"/>
      <c r="M919" s="176"/>
      <c r="N919" s="176"/>
      <c r="O919" s="181"/>
      <c r="P919" s="172"/>
      <c r="Q919" s="172"/>
      <c r="R919" s="172"/>
      <c r="S919" s="172"/>
      <c r="T919" s="172"/>
      <c r="U919" s="172"/>
      <c r="V919" s="172"/>
      <c r="W919" s="172"/>
      <c r="X919" s="172"/>
      <c r="Y919" s="172"/>
      <c r="Z919" s="172"/>
      <c r="AA919" s="172"/>
      <c r="AB919" s="172"/>
    </row>
    <row r="920" spans="1:28" ht="13.2">
      <c r="A920" s="180"/>
      <c r="B920" s="172"/>
      <c r="C920" s="176"/>
      <c r="D920" s="176"/>
      <c r="E920" s="176"/>
      <c r="F920" s="176"/>
      <c r="G920" s="176"/>
      <c r="H920" s="176"/>
      <c r="I920" s="176"/>
      <c r="J920" s="176"/>
      <c r="K920" s="176"/>
      <c r="L920" s="176"/>
      <c r="M920" s="176"/>
      <c r="N920" s="176"/>
      <c r="O920" s="181"/>
      <c r="P920" s="172"/>
      <c r="Q920" s="172"/>
      <c r="R920" s="172"/>
      <c r="S920" s="172"/>
      <c r="T920" s="172"/>
      <c r="U920" s="172"/>
      <c r="V920" s="172"/>
      <c r="W920" s="172"/>
      <c r="X920" s="172"/>
      <c r="Y920" s="172"/>
      <c r="Z920" s="172"/>
      <c r="AA920" s="172"/>
      <c r="AB920" s="172"/>
    </row>
    <row r="921" spans="1:28" ht="13.2">
      <c r="A921" s="180"/>
      <c r="B921" s="172"/>
      <c r="C921" s="176"/>
      <c r="D921" s="176"/>
      <c r="E921" s="176"/>
      <c r="F921" s="176"/>
      <c r="G921" s="176"/>
      <c r="H921" s="176"/>
      <c r="I921" s="176"/>
      <c r="J921" s="176"/>
      <c r="K921" s="176"/>
      <c r="L921" s="176"/>
      <c r="M921" s="176"/>
      <c r="N921" s="176"/>
      <c r="O921" s="181"/>
      <c r="P921" s="172"/>
      <c r="Q921" s="172"/>
      <c r="R921" s="172"/>
      <c r="S921" s="172"/>
      <c r="T921" s="172"/>
      <c r="U921" s="172"/>
      <c r="V921" s="172"/>
      <c r="W921" s="172"/>
      <c r="X921" s="172"/>
      <c r="Y921" s="172"/>
      <c r="Z921" s="172"/>
      <c r="AA921" s="172"/>
      <c r="AB921" s="172"/>
    </row>
    <row r="922" spans="1:28" ht="13.2">
      <c r="A922" s="180"/>
      <c r="B922" s="172"/>
      <c r="C922" s="176"/>
      <c r="D922" s="176"/>
      <c r="E922" s="176"/>
      <c r="F922" s="176"/>
      <c r="G922" s="176"/>
      <c r="H922" s="176"/>
      <c r="I922" s="176"/>
      <c r="J922" s="176"/>
      <c r="K922" s="176"/>
      <c r="L922" s="176"/>
      <c r="M922" s="176"/>
      <c r="N922" s="176"/>
      <c r="O922" s="181"/>
      <c r="P922" s="172"/>
      <c r="Q922" s="172"/>
      <c r="R922" s="172"/>
      <c r="S922" s="172"/>
      <c r="T922" s="172"/>
      <c r="U922" s="172"/>
      <c r="V922" s="172"/>
      <c r="W922" s="172"/>
      <c r="X922" s="172"/>
      <c r="Y922" s="172"/>
      <c r="Z922" s="172"/>
      <c r="AA922" s="172"/>
      <c r="AB922" s="172"/>
    </row>
    <row r="923" spans="1:28" ht="13.2">
      <c r="A923" s="180"/>
      <c r="B923" s="172"/>
      <c r="C923" s="176"/>
      <c r="D923" s="176"/>
      <c r="E923" s="176"/>
      <c r="F923" s="176"/>
      <c r="G923" s="176"/>
      <c r="H923" s="176"/>
      <c r="I923" s="176"/>
      <c r="J923" s="176"/>
      <c r="K923" s="176"/>
      <c r="L923" s="176"/>
      <c r="M923" s="176"/>
      <c r="N923" s="176"/>
      <c r="O923" s="181"/>
      <c r="P923" s="172"/>
      <c r="Q923" s="172"/>
      <c r="R923" s="172"/>
      <c r="S923" s="172"/>
      <c r="T923" s="172"/>
      <c r="U923" s="172"/>
      <c r="V923" s="172"/>
      <c r="W923" s="172"/>
      <c r="X923" s="172"/>
      <c r="Y923" s="172"/>
      <c r="Z923" s="172"/>
      <c r="AA923" s="172"/>
      <c r="AB923" s="172"/>
    </row>
    <row r="924" spans="1:28" ht="13.2">
      <c r="A924" s="180"/>
      <c r="B924" s="172"/>
      <c r="C924" s="176"/>
      <c r="D924" s="176"/>
      <c r="E924" s="176"/>
      <c r="F924" s="176"/>
      <c r="G924" s="176"/>
      <c r="H924" s="176"/>
      <c r="I924" s="176"/>
      <c r="J924" s="176"/>
      <c r="K924" s="176"/>
      <c r="L924" s="176"/>
      <c r="M924" s="176"/>
      <c r="N924" s="176"/>
      <c r="O924" s="181"/>
      <c r="P924" s="172"/>
      <c r="Q924" s="172"/>
      <c r="R924" s="172"/>
      <c r="S924" s="172"/>
      <c r="T924" s="172"/>
      <c r="U924" s="172"/>
      <c r="V924" s="172"/>
      <c r="W924" s="172"/>
      <c r="X924" s="172"/>
      <c r="Y924" s="172"/>
      <c r="Z924" s="172"/>
      <c r="AA924" s="172"/>
      <c r="AB924" s="172"/>
    </row>
    <row r="925" spans="1:28" ht="13.2">
      <c r="A925" s="180"/>
      <c r="B925" s="172"/>
      <c r="C925" s="176"/>
      <c r="D925" s="176"/>
      <c r="E925" s="176"/>
      <c r="F925" s="176"/>
      <c r="G925" s="176"/>
      <c r="H925" s="176"/>
      <c r="I925" s="176"/>
      <c r="J925" s="176"/>
      <c r="K925" s="176"/>
      <c r="L925" s="176"/>
      <c r="M925" s="176"/>
      <c r="N925" s="176"/>
      <c r="O925" s="181"/>
      <c r="P925" s="172"/>
      <c r="Q925" s="172"/>
      <c r="R925" s="172"/>
      <c r="S925" s="172"/>
      <c r="T925" s="172"/>
      <c r="U925" s="172"/>
      <c r="V925" s="172"/>
      <c r="W925" s="172"/>
      <c r="X925" s="172"/>
      <c r="Y925" s="172"/>
      <c r="Z925" s="172"/>
      <c r="AA925" s="172"/>
      <c r="AB925" s="172"/>
    </row>
    <row r="926" spans="1:28" ht="13.2">
      <c r="A926" s="180"/>
      <c r="B926" s="172"/>
      <c r="C926" s="176"/>
      <c r="D926" s="176"/>
      <c r="E926" s="176"/>
      <c r="F926" s="176"/>
      <c r="G926" s="176"/>
      <c r="H926" s="176"/>
      <c r="I926" s="176"/>
      <c r="J926" s="176"/>
      <c r="K926" s="176"/>
      <c r="L926" s="176"/>
      <c r="M926" s="176"/>
      <c r="N926" s="176"/>
      <c r="O926" s="181"/>
      <c r="P926" s="172"/>
      <c r="Q926" s="172"/>
      <c r="R926" s="172"/>
      <c r="S926" s="172"/>
      <c r="T926" s="172"/>
      <c r="U926" s="172"/>
      <c r="V926" s="172"/>
      <c r="W926" s="172"/>
      <c r="X926" s="172"/>
      <c r="Y926" s="172"/>
      <c r="Z926" s="172"/>
      <c r="AA926" s="172"/>
      <c r="AB926" s="172"/>
    </row>
    <row r="927" spans="1:28" ht="13.2">
      <c r="A927" s="180"/>
      <c r="B927" s="172"/>
      <c r="C927" s="176"/>
      <c r="D927" s="176"/>
      <c r="E927" s="176"/>
      <c r="F927" s="176"/>
      <c r="G927" s="176"/>
      <c r="H927" s="176"/>
      <c r="I927" s="176"/>
      <c r="J927" s="176"/>
      <c r="K927" s="176"/>
      <c r="L927" s="176"/>
      <c r="M927" s="176"/>
      <c r="N927" s="176"/>
      <c r="O927" s="181"/>
      <c r="P927" s="172"/>
      <c r="Q927" s="172"/>
      <c r="R927" s="172"/>
      <c r="S927" s="172"/>
      <c r="T927" s="172"/>
      <c r="U927" s="172"/>
      <c r="V927" s="172"/>
      <c r="W927" s="172"/>
      <c r="X927" s="172"/>
      <c r="Y927" s="172"/>
      <c r="Z927" s="172"/>
      <c r="AA927" s="172"/>
      <c r="AB927" s="172"/>
    </row>
    <row r="928" spans="1:28" ht="13.2">
      <c r="A928" s="180"/>
      <c r="B928" s="172"/>
      <c r="C928" s="176"/>
      <c r="D928" s="176"/>
      <c r="E928" s="176"/>
      <c r="F928" s="176"/>
      <c r="G928" s="176"/>
      <c r="H928" s="176"/>
      <c r="I928" s="176"/>
      <c r="J928" s="176"/>
      <c r="K928" s="176"/>
      <c r="L928" s="176"/>
      <c r="M928" s="176"/>
      <c r="N928" s="176"/>
      <c r="O928" s="181"/>
      <c r="P928" s="172"/>
      <c r="Q928" s="172"/>
      <c r="R928" s="172"/>
      <c r="S928" s="172"/>
      <c r="T928" s="172"/>
      <c r="U928" s="172"/>
      <c r="V928" s="172"/>
      <c r="W928" s="172"/>
      <c r="X928" s="172"/>
      <c r="Y928" s="172"/>
      <c r="Z928" s="172"/>
      <c r="AA928" s="172"/>
      <c r="AB928" s="172"/>
    </row>
    <row r="929" spans="1:28" ht="13.2">
      <c r="A929" s="180"/>
      <c r="B929" s="172"/>
      <c r="C929" s="176"/>
      <c r="D929" s="176"/>
      <c r="E929" s="176"/>
      <c r="F929" s="176"/>
      <c r="G929" s="176"/>
      <c r="H929" s="176"/>
      <c r="I929" s="176"/>
      <c r="J929" s="176"/>
      <c r="K929" s="176"/>
      <c r="L929" s="176"/>
      <c r="M929" s="176"/>
      <c r="N929" s="176"/>
      <c r="O929" s="181"/>
      <c r="P929" s="172"/>
      <c r="Q929" s="172"/>
      <c r="R929" s="172"/>
      <c r="S929" s="172"/>
      <c r="T929" s="172"/>
      <c r="U929" s="172"/>
      <c r="V929" s="172"/>
      <c r="W929" s="172"/>
      <c r="X929" s="172"/>
      <c r="Y929" s="172"/>
      <c r="Z929" s="172"/>
      <c r="AA929" s="172"/>
      <c r="AB929" s="172"/>
    </row>
    <row r="930" spans="1:28" ht="13.2">
      <c r="A930" s="180"/>
      <c r="B930" s="172"/>
      <c r="C930" s="176"/>
      <c r="D930" s="176"/>
      <c r="E930" s="176"/>
      <c r="F930" s="176"/>
      <c r="G930" s="176"/>
      <c r="H930" s="176"/>
      <c r="I930" s="176"/>
      <c r="J930" s="176"/>
      <c r="K930" s="176"/>
      <c r="L930" s="176"/>
      <c r="M930" s="176"/>
      <c r="N930" s="176"/>
      <c r="O930" s="181"/>
      <c r="P930" s="172"/>
      <c r="Q930" s="172"/>
      <c r="R930" s="172"/>
      <c r="S930" s="172"/>
      <c r="T930" s="172"/>
      <c r="U930" s="172"/>
      <c r="V930" s="172"/>
      <c r="W930" s="172"/>
      <c r="X930" s="172"/>
      <c r="Y930" s="172"/>
      <c r="Z930" s="172"/>
      <c r="AA930" s="172"/>
      <c r="AB930" s="172"/>
    </row>
    <row r="931" spans="1:28" ht="13.2">
      <c r="A931" s="180"/>
      <c r="B931" s="172"/>
      <c r="C931" s="176"/>
      <c r="D931" s="176"/>
      <c r="E931" s="176"/>
      <c r="F931" s="176"/>
      <c r="G931" s="176"/>
      <c r="H931" s="176"/>
      <c r="I931" s="176"/>
      <c r="J931" s="176"/>
      <c r="K931" s="176"/>
      <c r="L931" s="176"/>
      <c r="M931" s="176"/>
      <c r="N931" s="176"/>
      <c r="O931" s="181"/>
      <c r="P931" s="172"/>
      <c r="Q931" s="172"/>
      <c r="R931" s="172"/>
      <c r="S931" s="172"/>
      <c r="T931" s="172"/>
      <c r="U931" s="172"/>
      <c r="V931" s="172"/>
      <c r="W931" s="172"/>
      <c r="X931" s="172"/>
      <c r="Y931" s="172"/>
      <c r="Z931" s="172"/>
      <c r="AA931" s="172"/>
      <c r="AB931" s="172"/>
    </row>
    <row r="932" spans="1:28" ht="13.2">
      <c r="A932" s="180"/>
      <c r="B932" s="172"/>
      <c r="C932" s="176"/>
      <c r="D932" s="176"/>
      <c r="E932" s="176"/>
      <c r="F932" s="176"/>
      <c r="G932" s="176"/>
      <c r="H932" s="176"/>
      <c r="I932" s="176"/>
      <c r="J932" s="176"/>
      <c r="K932" s="176"/>
      <c r="L932" s="176"/>
      <c r="M932" s="176"/>
      <c r="N932" s="176"/>
      <c r="O932" s="181"/>
      <c r="P932" s="172"/>
      <c r="Q932" s="172"/>
      <c r="R932" s="172"/>
      <c r="S932" s="172"/>
      <c r="T932" s="172"/>
      <c r="U932" s="172"/>
      <c r="V932" s="172"/>
      <c r="W932" s="172"/>
      <c r="X932" s="172"/>
      <c r="Y932" s="172"/>
      <c r="Z932" s="172"/>
      <c r="AA932" s="172"/>
      <c r="AB932" s="172"/>
    </row>
    <row r="933" spans="1:28" ht="13.2">
      <c r="A933" s="180"/>
      <c r="B933" s="172"/>
      <c r="C933" s="176"/>
      <c r="D933" s="176"/>
      <c r="E933" s="176"/>
      <c r="F933" s="176"/>
      <c r="G933" s="176"/>
      <c r="H933" s="176"/>
      <c r="I933" s="176"/>
      <c r="J933" s="176"/>
      <c r="K933" s="176"/>
      <c r="L933" s="176"/>
      <c r="M933" s="176"/>
      <c r="N933" s="176"/>
      <c r="O933" s="181"/>
      <c r="P933" s="172"/>
      <c r="Q933" s="172"/>
      <c r="R933" s="172"/>
      <c r="S933" s="172"/>
      <c r="T933" s="172"/>
      <c r="U933" s="172"/>
      <c r="V933" s="172"/>
      <c r="W933" s="172"/>
      <c r="X933" s="172"/>
      <c r="Y933" s="172"/>
      <c r="Z933" s="172"/>
      <c r="AA933" s="172"/>
      <c r="AB933" s="172"/>
    </row>
    <row r="934" spans="1:28" ht="13.2">
      <c r="A934" s="180"/>
      <c r="B934" s="172"/>
      <c r="C934" s="176"/>
      <c r="D934" s="176"/>
      <c r="E934" s="176"/>
      <c r="F934" s="176"/>
      <c r="G934" s="176"/>
      <c r="H934" s="176"/>
      <c r="I934" s="176"/>
      <c r="J934" s="176"/>
      <c r="K934" s="176"/>
      <c r="L934" s="176"/>
      <c r="M934" s="176"/>
      <c r="N934" s="176"/>
      <c r="O934" s="181"/>
      <c r="P934" s="172"/>
      <c r="Q934" s="172"/>
      <c r="R934" s="172"/>
      <c r="S934" s="172"/>
      <c r="T934" s="172"/>
      <c r="U934" s="172"/>
      <c r="V934" s="172"/>
      <c r="W934" s="172"/>
      <c r="X934" s="172"/>
      <c r="Y934" s="172"/>
      <c r="Z934" s="172"/>
      <c r="AA934" s="172"/>
      <c r="AB934" s="172"/>
    </row>
    <row r="935" spans="1:28" ht="13.2">
      <c r="A935" s="180"/>
      <c r="B935" s="172"/>
      <c r="C935" s="176"/>
      <c r="D935" s="176"/>
      <c r="E935" s="176"/>
      <c r="F935" s="176"/>
      <c r="G935" s="176"/>
      <c r="H935" s="176"/>
      <c r="I935" s="176"/>
      <c r="J935" s="176"/>
      <c r="K935" s="176"/>
      <c r="L935" s="176"/>
      <c r="M935" s="176"/>
      <c r="N935" s="176"/>
      <c r="O935" s="181"/>
      <c r="P935" s="172"/>
      <c r="Q935" s="172"/>
      <c r="R935" s="172"/>
      <c r="S935" s="172"/>
      <c r="T935" s="172"/>
      <c r="U935" s="172"/>
      <c r="V935" s="172"/>
      <c r="W935" s="172"/>
      <c r="X935" s="172"/>
      <c r="Y935" s="172"/>
      <c r="Z935" s="172"/>
      <c r="AA935" s="172"/>
      <c r="AB935" s="172"/>
    </row>
    <row r="936" spans="1:28" ht="13.2">
      <c r="A936" s="180"/>
      <c r="B936" s="172"/>
      <c r="C936" s="176"/>
      <c r="D936" s="176"/>
      <c r="E936" s="176"/>
      <c r="F936" s="176"/>
      <c r="G936" s="176"/>
      <c r="H936" s="176"/>
      <c r="I936" s="176"/>
      <c r="J936" s="176"/>
      <c r="K936" s="176"/>
      <c r="L936" s="176"/>
      <c r="M936" s="176"/>
      <c r="N936" s="176"/>
      <c r="O936" s="181"/>
      <c r="P936" s="172"/>
      <c r="Q936" s="172"/>
      <c r="R936" s="172"/>
      <c r="S936" s="172"/>
      <c r="T936" s="172"/>
      <c r="U936" s="172"/>
      <c r="V936" s="172"/>
      <c r="W936" s="172"/>
      <c r="X936" s="172"/>
      <c r="Y936" s="172"/>
      <c r="Z936" s="172"/>
      <c r="AA936" s="172"/>
      <c r="AB936" s="172"/>
    </row>
    <row r="937" spans="1:28" ht="13.2">
      <c r="A937" s="180"/>
      <c r="B937" s="172"/>
      <c r="C937" s="176"/>
      <c r="D937" s="176"/>
      <c r="E937" s="176"/>
      <c r="F937" s="176"/>
      <c r="G937" s="176"/>
      <c r="H937" s="176"/>
      <c r="I937" s="176"/>
      <c r="J937" s="176"/>
      <c r="K937" s="176"/>
      <c r="L937" s="176"/>
      <c r="M937" s="176"/>
      <c r="N937" s="176"/>
      <c r="O937" s="181"/>
      <c r="P937" s="172"/>
      <c r="Q937" s="172"/>
      <c r="R937" s="172"/>
      <c r="S937" s="172"/>
      <c r="T937" s="172"/>
      <c r="U937" s="172"/>
      <c r="V937" s="172"/>
      <c r="W937" s="172"/>
      <c r="X937" s="172"/>
      <c r="Y937" s="172"/>
      <c r="Z937" s="172"/>
      <c r="AA937" s="172"/>
      <c r="AB937" s="172"/>
    </row>
    <row r="938" spans="1:28" ht="13.2">
      <c r="A938" s="180"/>
      <c r="B938" s="172"/>
      <c r="C938" s="176"/>
      <c r="D938" s="176"/>
      <c r="E938" s="176"/>
      <c r="F938" s="176"/>
      <c r="G938" s="176"/>
      <c r="H938" s="176"/>
      <c r="I938" s="176"/>
      <c r="J938" s="176"/>
      <c r="K938" s="176"/>
      <c r="L938" s="176"/>
      <c r="M938" s="176"/>
      <c r="N938" s="176"/>
      <c r="O938" s="181"/>
      <c r="P938" s="172"/>
      <c r="Q938" s="172"/>
      <c r="R938" s="172"/>
      <c r="S938" s="172"/>
      <c r="T938" s="172"/>
      <c r="U938" s="172"/>
      <c r="V938" s="172"/>
      <c r="W938" s="172"/>
      <c r="X938" s="172"/>
      <c r="Y938" s="172"/>
      <c r="Z938" s="172"/>
      <c r="AA938" s="172"/>
      <c r="AB938" s="172"/>
    </row>
    <row r="939" spans="1:28" ht="13.2">
      <c r="A939" s="180"/>
      <c r="B939" s="172"/>
      <c r="C939" s="176"/>
      <c r="D939" s="176"/>
      <c r="E939" s="176"/>
      <c r="F939" s="176"/>
      <c r="G939" s="176"/>
      <c r="H939" s="176"/>
      <c r="I939" s="176"/>
      <c r="J939" s="176"/>
      <c r="K939" s="176"/>
      <c r="L939" s="176"/>
      <c r="M939" s="176"/>
      <c r="N939" s="176"/>
      <c r="O939" s="181"/>
      <c r="P939" s="172"/>
      <c r="Q939" s="172"/>
      <c r="R939" s="172"/>
      <c r="S939" s="172"/>
      <c r="T939" s="172"/>
      <c r="U939" s="172"/>
      <c r="V939" s="172"/>
      <c r="W939" s="172"/>
      <c r="X939" s="172"/>
      <c r="Y939" s="172"/>
      <c r="Z939" s="172"/>
      <c r="AA939" s="172"/>
      <c r="AB939" s="172"/>
    </row>
    <row r="940" spans="1:28" ht="13.2">
      <c r="A940" s="180"/>
      <c r="B940" s="172"/>
      <c r="C940" s="176"/>
      <c r="D940" s="176"/>
      <c r="E940" s="176"/>
      <c r="F940" s="176"/>
      <c r="G940" s="176"/>
      <c r="H940" s="176"/>
      <c r="I940" s="176"/>
      <c r="J940" s="176"/>
      <c r="K940" s="176"/>
      <c r="L940" s="176"/>
      <c r="M940" s="176"/>
      <c r="N940" s="176"/>
      <c r="O940" s="181"/>
      <c r="P940" s="172"/>
      <c r="Q940" s="172"/>
      <c r="R940" s="172"/>
      <c r="S940" s="172"/>
      <c r="T940" s="172"/>
      <c r="U940" s="172"/>
      <c r="V940" s="172"/>
      <c r="W940" s="172"/>
      <c r="X940" s="172"/>
      <c r="Y940" s="172"/>
      <c r="Z940" s="172"/>
      <c r="AA940" s="172"/>
      <c r="AB940" s="172"/>
    </row>
    <row r="941" spans="1:28" ht="13.2">
      <c r="A941" s="180"/>
      <c r="B941" s="172"/>
      <c r="C941" s="176"/>
      <c r="D941" s="176"/>
      <c r="E941" s="176"/>
      <c r="F941" s="176"/>
      <c r="G941" s="176"/>
      <c r="H941" s="176"/>
      <c r="I941" s="176"/>
      <c r="J941" s="176"/>
      <c r="K941" s="176"/>
      <c r="L941" s="176"/>
      <c r="M941" s="176"/>
      <c r="N941" s="176"/>
      <c r="O941" s="181"/>
      <c r="P941" s="172"/>
      <c r="Q941" s="172"/>
      <c r="R941" s="172"/>
      <c r="S941" s="172"/>
      <c r="T941" s="172"/>
      <c r="U941" s="172"/>
      <c r="V941" s="172"/>
      <c r="W941" s="172"/>
      <c r="X941" s="172"/>
      <c r="Y941" s="172"/>
      <c r="Z941" s="172"/>
      <c r="AA941" s="172"/>
      <c r="AB941" s="172"/>
    </row>
    <row r="942" spans="1:28" ht="13.2">
      <c r="A942" s="180"/>
      <c r="B942" s="172"/>
      <c r="C942" s="176"/>
      <c r="D942" s="176"/>
      <c r="E942" s="176"/>
      <c r="F942" s="176"/>
      <c r="G942" s="176"/>
      <c r="H942" s="176"/>
      <c r="I942" s="176"/>
      <c r="J942" s="176"/>
      <c r="K942" s="176"/>
      <c r="L942" s="176"/>
      <c r="M942" s="176"/>
      <c r="N942" s="176"/>
      <c r="O942" s="181"/>
      <c r="P942" s="172"/>
      <c r="Q942" s="172"/>
      <c r="R942" s="172"/>
      <c r="S942" s="172"/>
      <c r="T942" s="172"/>
      <c r="U942" s="172"/>
      <c r="V942" s="172"/>
      <c r="W942" s="172"/>
      <c r="X942" s="172"/>
      <c r="Y942" s="172"/>
      <c r="Z942" s="172"/>
      <c r="AA942" s="172"/>
      <c r="AB942" s="172"/>
    </row>
    <row r="943" spans="1:28" ht="13.2">
      <c r="A943" s="180"/>
      <c r="B943" s="172"/>
      <c r="C943" s="176"/>
      <c r="D943" s="176"/>
      <c r="E943" s="176"/>
      <c r="F943" s="176"/>
      <c r="G943" s="176"/>
      <c r="H943" s="176"/>
      <c r="I943" s="176"/>
      <c r="J943" s="176"/>
      <c r="K943" s="176"/>
      <c r="L943" s="176"/>
      <c r="M943" s="176"/>
      <c r="N943" s="176"/>
      <c r="O943" s="181"/>
      <c r="P943" s="172"/>
      <c r="Q943" s="172"/>
      <c r="R943" s="172"/>
      <c r="S943" s="172"/>
      <c r="T943" s="172"/>
      <c r="U943" s="172"/>
      <c r="V943" s="172"/>
      <c r="W943" s="172"/>
      <c r="X943" s="172"/>
      <c r="Y943" s="172"/>
      <c r="Z943" s="172"/>
      <c r="AA943" s="172"/>
      <c r="AB943" s="172"/>
    </row>
    <row r="944" spans="1:28" ht="13.2">
      <c r="A944" s="180"/>
      <c r="B944" s="172"/>
      <c r="C944" s="176"/>
      <c r="D944" s="176"/>
      <c r="E944" s="176"/>
      <c r="F944" s="176"/>
      <c r="G944" s="176"/>
      <c r="H944" s="176"/>
      <c r="I944" s="176"/>
      <c r="J944" s="176"/>
      <c r="K944" s="176"/>
      <c r="L944" s="176"/>
      <c r="M944" s="176"/>
      <c r="N944" s="176"/>
      <c r="O944" s="181"/>
      <c r="P944" s="172"/>
      <c r="Q944" s="172"/>
      <c r="R944" s="172"/>
      <c r="S944" s="172"/>
      <c r="T944" s="172"/>
      <c r="U944" s="172"/>
      <c r="V944" s="172"/>
      <c r="W944" s="172"/>
      <c r="X944" s="172"/>
      <c r="Y944" s="172"/>
      <c r="Z944" s="172"/>
      <c r="AA944" s="172"/>
      <c r="AB944" s="172"/>
    </row>
    <row r="945" spans="1:28" ht="13.2">
      <c r="A945" s="180"/>
      <c r="B945" s="172"/>
      <c r="C945" s="176"/>
      <c r="D945" s="176"/>
      <c r="E945" s="176"/>
      <c r="F945" s="176"/>
      <c r="G945" s="176"/>
      <c r="H945" s="176"/>
      <c r="I945" s="176"/>
      <c r="J945" s="176"/>
      <c r="K945" s="176"/>
      <c r="L945" s="176"/>
      <c r="M945" s="176"/>
      <c r="N945" s="176"/>
      <c r="O945" s="181"/>
      <c r="P945" s="172"/>
      <c r="Q945" s="172"/>
      <c r="R945" s="172"/>
      <c r="S945" s="172"/>
      <c r="T945" s="172"/>
      <c r="U945" s="172"/>
      <c r="V945" s="172"/>
      <c r="W945" s="172"/>
      <c r="X945" s="172"/>
      <c r="Y945" s="172"/>
      <c r="Z945" s="172"/>
      <c r="AA945" s="172"/>
      <c r="AB945" s="172"/>
    </row>
    <row r="946" spans="1:28" ht="13.2">
      <c r="A946" s="180"/>
      <c r="B946" s="172"/>
      <c r="C946" s="176"/>
      <c r="D946" s="176"/>
      <c r="E946" s="176"/>
      <c r="F946" s="176"/>
      <c r="G946" s="176"/>
      <c r="H946" s="176"/>
      <c r="I946" s="176"/>
      <c r="J946" s="176"/>
      <c r="K946" s="176"/>
      <c r="L946" s="176"/>
      <c r="M946" s="176"/>
      <c r="N946" s="176"/>
      <c r="O946" s="181"/>
      <c r="P946" s="172"/>
      <c r="Q946" s="172"/>
      <c r="R946" s="172"/>
      <c r="S946" s="172"/>
      <c r="T946" s="172"/>
      <c r="U946" s="172"/>
      <c r="V946" s="172"/>
      <c r="W946" s="172"/>
      <c r="X946" s="172"/>
      <c r="Y946" s="172"/>
      <c r="Z946" s="172"/>
      <c r="AA946" s="172"/>
      <c r="AB946" s="172"/>
    </row>
    <row r="947" spans="1:28" ht="13.2">
      <c r="A947" s="180"/>
      <c r="B947" s="172"/>
      <c r="C947" s="176"/>
      <c r="D947" s="176"/>
      <c r="E947" s="176"/>
      <c r="F947" s="176"/>
      <c r="G947" s="176"/>
      <c r="H947" s="176"/>
      <c r="I947" s="176"/>
      <c r="J947" s="176"/>
      <c r="K947" s="176"/>
      <c r="L947" s="176"/>
      <c r="M947" s="176"/>
      <c r="N947" s="176"/>
      <c r="O947" s="181"/>
      <c r="P947" s="172"/>
      <c r="Q947" s="172"/>
      <c r="R947" s="172"/>
      <c r="S947" s="172"/>
      <c r="T947" s="172"/>
      <c r="U947" s="172"/>
      <c r="V947" s="172"/>
      <c r="W947" s="172"/>
      <c r="X947" s="172"/>
      <c r="Y947" s="172"/>
      <c r="Z947" s="172"/>
      <c r="AA947" s="172"/>
      <c r="AB947" s="172"/>
    </row>
    <row r="948" spans="1:28" ht="13.2">
      <c r="A948" s="180"/>
      <c r="B948" s="172"/>
      <c r="C948" s="176"/>
      <c r="D948" s="176"/>
      <c r="E948" s="176"/>
      <c r="F948" s="176"/>
      <c r="G948" s="176"/>
      <c r="H948" s="176"/>
      <c r="I948" s="176"/>
      <c r="J948" s="176"/>
      <c r="K948" s="176"/>
      <c r="L948" s="176"/>
      <c r="M948" s="176"/>
      <c r="N948" s="176"/>
      <c r="O948" s="181"/>
      <c r="P948" s="172"/>
      <c r="Q948" s="172"/>
      <c r="R948" s="172"/>
      <c r="S948" s="172"/>
      <c r="T948" s="172"/>
      <c r="U948" s="172"/>
      <c r="V948" s="172"/>
      <c r="W948" s="172"/>
      <c r="X948" s="172"/>
      <c r="Y948" s="172"/>
      <c r="Z948" s="172"/>
      <c r="AA948" s="172"/>
      <c r="AB948" s="172"/>
    </row>
    <row r="949" spans="1:28" ht="13.2">
      <c r="A949" s="180"/>
      <c r="B949" s="172"/>
      <c r="C949" s="176"/>
      <c r="D949" s="176"/>
      <c r="E949" s="176"/>
      <c r="F949" s="176"/>
      <c r="G949" s="176"/>
      <c r="H949" s="176"/>
      <c r="I949" s="176"/>
      <c r="J949" s="176"/>
      <c r="K949" s="176"/>
      <c r="L949" s="176"/>
      <c r="M949" s="176"/>
      <c r="N949" s="176"/>
      <c r="O949" s="181"/>
      <c r="P949" s="172"/>
      <c r="Q949" s="172"/>
      <c r="R949" s="172"/>
      <c r="S949" s="172"/>
      <c r="T949" s="172"/>
      <c r="U949" s="172"/>
      <c r="V949" s="172"/>
      <c r="W949" s="172"/>
      <c r="X949" s="172"/>
      <c r="Y949" s="172"/>
      <c r="Z949" s="172"/>
      <c r="AA949" s="172"/>
      <c r="AB949" s="172"/>
    </row>
    <row r="950" spans="1:28" ht="13.2">
      <c r="A950" s="180"/>
      <c r="B950" s="172"/>
      <c r="C950" s="176"/>
      <c r="D950" s="176"/>
      <c r="E950" s="176"/>
      <c r="F950" s="176"/>
      <c r="G950" s="176"/>
      <c r="H950" s="176"/>
      <c r="I950" s="176"/>
      <c r="J950" s="176"/>
      <c r="K950" s="176"/>
      <c r="L950" s="176"/>
      <c r="M950" s="176"/>
      <c r="N950" s="176"/>
      <c r="O950" s="181"/>
      <c r="P950" s="172"/>
      <c r="Q950" s="172"/>
      <c r="R950" s="172"/>
      <c r="S950" s="172"/>
      <c r="T950" s="172"/>
      <c r="U950" s="172"/>
      <c r="V950" s="172"/>
      <c r="W950" s="172"/>
      <c r="X950" s="172"/>
      <c r="Y950" s="172"/>
      <c r="Z950" s="172"/>
      <c r="AA950" s="172"/>
      <c r="AB950" s="172"/>
    </row>
    <row r="951" spans="1:28" ht="13.2">
      <c r="A951" s="180"/>
      <c r="B951" s="172"/>
      <c r="C951" s="176"/>
      <c r="D951" s="176"/>
      <c r="E951" s="176"/>
      <c r="F951" s="176"/>
      <c r="G951" s="176"/>
      <c r="H951" s="176"/>
      <c r="I951" s="176"/>
      <c r="J951" s="176"/>
      <c r="K951" s="176"/>
      <c r="L951" s="176"/>
      <c r="M951" s="176"/>
      <c r="N951" s="176"/>
      <c r="O951" s="181"/>
      <c r="P951" s="172"/>
      <c r="Q951" s="172"/>
      <c r="R951" s="172"/>
      <c r="S951" s="172"/>
      <c r="T951" s="172"/>
      <c r="U951" s="172"/>
      <c r="V951" s="172"/>
      <c r="W951" s="172"/>
      <c r="X951" s="172"/>
      <c r="Y951" s="172"/>
      <c r="Z951" s="172"/>
      <c r="AA951" s="172"/>
      <c r="AB951" s="172"/>
    </row>
    <row r="952" spans="1:28" ht="13.2">
      <c r="A952" s="180"/>
      <c r="B952" s="172"/>
      <c r="C952" s="176"/>
      <c r="D952" s="176"/>
      <c r="E952" s="176"/>
      <c r="F952" s="176"/>
      <c r="G952" s="176"/>
      <c r="H952" s="176"/>
      <c r="I952" s="176"/>
      <c r="J952" s="176"/>
      <c r="K952" s="176"/>
      <c r="L952" s="176"/>
      <c r="M952" s="176"/>
      <c r="N952" s="176"/>
      <c r="O952" s="181"/>
      <c r="P952" s="172"/>
      <c r="Q952" s="172"/>
      <c r="R952" s="172"/>
      <c r="S952" s="172"/>
      <c r="T952" s="172"/>
      <c r="U952" s="172"/>
      <c r="V952" s="172"/>
      <c r="W952" s="172"/>
      <c r="X952" s="172"/>
      <c r="Y952" s="172"/>
      <c r="Z952" s="172"/>
      <c r="AA952" s="172"/>
      <c r="AB952" s="172"/>
    </row>
    <row r="953" spans="1:28" ht="13.2">
      <c r="A953" s="180"/>
      <c r="B953" s="172"/>
      <c r="C953" s="176"/>
      <c r="D953" s="176"/>
      <c r="E953" s="176"/>
      <c r="F953" s="176"/>
      <c r="G953" s="176"/>
      <c r="H953" s="176"/>
      <c r="I953" s="176"/>
      <c r="J953" s="176"/>
      <c r="K953" s="176"/>
      <c r="L953" s="176"/>
      <c r="M953" s="176"/>
      <c r="N953" s="176"/>
      <c r="O953" s="181"/>
      <c r="P953" s="172"/>
      <c r="Q953" s="172"/>
      <c r="R953" s="172"/>
      <c r="S953" s="172"/>
      <c r="T953" s="172"/>
      <c r="U953" s="172"/>
      <c r="V953" s="172"/>
      <c r="W953" s="172"/>
      <c r="X953" s="172"/>
      <c r="Y953" s="172"/>
      <c r="Z953" s="172"/>
      <c r="AA953" s="172"/>
      <c r="AB953" s="172"/>
    </row>
    <row r="954" spans="1:28" ht="13.2">
      <c r="A954" s="180"/>
      <c r="B954" s="172"/>
      <c r="C954" s="176"/>
      <c r="D954" s="176"/>
      <c r="E954" s="176"/>
      <c r="F954" s="176"/>
      <c r="G954" s="176"/>
      <c r="H954" s="176"/>
      <c r="I954" s="176"/>
      <c r="J954" s="176"/>
      <c r="K954" s="176"/>
      <c r="L954" s="176"/>
      <c r="M954" s="176"/>
      <c r="N954" s="176"/>
      <c r="O954" s="181"/>
      <c r="P954" s="172"/>
      <c r="Q954" s="172"/>
      <c r="R954" s="172"/>
      <c r="S954" s="172"/>
      <c r="T954" s="172"/>
      <c r="U954" s="172"/>
      <c r="V954" s="172"/>
      <c r="W954" s="172"/>
      <c r="X954" s="172"/>
      <c r="Y954" s="172"/>
      <c r="Z954" s="172"/>
      <c r="AA954" s="172"/>
      <c r="AB954" s="172"/>
    </row>
    <row r="955" spans="1:28" ht="13.2">
      <c r="A955" s="180"/>
      <c r="B955" s="172"/>
      <c r="C955" s="176"/>
      <c r="D955" s="176"/>
      <c r="E955" s="176"/>
      <c r="F955" s="176"/>
      <c r="G955" s="176"/>
      <c r="H955" s="176"/>
      <c r="I955" s="176"/>
      <c r="J955" s="176"/>
      <c r="K955" s="176"/>
      <c r="L955" s="176"/>
      <c r="M955" s="176"/>
      <c r="N955" s="176"/>
      <c r="O955" s="181"/>
      <c r="P955" s="172"/>
      <c r="Q955" s="172"/>
      <c r="R955" s="172"/>
      <c r="S955" s="172"/>
      <c r="T955" s="172"/>
      <c r="U955" s="172"/>
      <c r="V955" s="172"/>
      <c r="W955" s="172"/>
      <c r="X955" s="172"/>
      <c r="Y955" s="172"/>
      <c r="Z955" s="172"/>
      <c r="AA955" s="172"/>
      <c r="AB955" s="172"/>
    </row>
    <row r="956" spans="1:28" ht="13.2">
      <c r="A956" s="180"/>
      <c r="B956" s="172"/>
      <c r="C956" s="176"/>
      <c r="D956" s="176"/>
      <c r="E956" s="176"/>
      <c r="F956" s="176"/>
      <c r="G956" s="176"/>
      <c r="H956" s="176"/>
      <c r="I956" s="176"/>
      <c r="J956" s="176"/>
      <c r="K956" s="176"/>
      <c r="L956" s="176"/>
      <c r="M956" s="176"/>
      <c r="N956" s="176"/>
      <c r="O956" s="181"/>
      <c r="P956" s="172"/>
      <c r="Q956" s="172"/>
      <c r="R956" s="172"/>
      <c r="S956" s="172"/>
      <c r="T956" s="172"/>
      <c r="U956" s="172"/>
      <c r="V956" s="172"/>
      <c r="W956" s="172"/>
      <c r="X956" s="172"/>
      <c r="Y956" s="172"/>
      <c r="Z956" s="172"/>
      <c r="AA956" s="172"/>
      <c r="AB956" s="172"/>
    </row>
    <row r="957" spans="1:28" ht="13.2">
      <c r="A957" s="180"/>
      <c r="B957" s="172"/>
      <c r="C957" s="176"/>
      <c r="D957" s="176"/>
      <c r="E957" s="176"/>
      <c r="F957" s="176"/>
      <c r="G957" s="176"/>
      <c r="H957" s="176"/>
      <c r="I957" s="176"/>
      <c r="J957" s="176"/>
      <c r="K957" s="176"/>
      <c r="L957" s="176"/>
      <c r="M957" s="176"/>
      <c r="N957" s="176"/>
      <c r="O957" s="181"/>
      <c r="P957" s="172"/>
      <c r="Q957" s="172"/>
      <c r="R957" s="172"/>
      <c r="S957" s="172"/>
      <c r="T957" s="172"/>
      <c r="U957" s="172"/>
      <c r="V957" s="172"/>
      <c r="W957" s="172"/>
      <c r="X957" s="172"/>
      <c r="Y957" s="172"/>
      <c r="Z957" s="172"/>
      <c r="AA957" s="172"/>
      <c r="AB957" s="172"/>
    </row>
    <row r="958" spans="1:28" ht="13.2">
      <c r="A958" s="180"/>
      <c r="B958" s="172"/>
      <c r="C958" s="176"/>
      <c r="D958" s="176"/>
      <c r="E958" s="176"/>
      <c r="F958" s="176"/>
      <c r="G958" s="176"/>
      <c r="H958" s="176"/>
      <c r="I958" s="176"/>
      <c r="J958" s="176"/>
      <c r="K958" s="176"/>
      <c r="L958" s="176"/>
      <c r="M958" s="176"/>
      <c r="N958" s="176"/>
      <c r="O958" s="181"/>
      <c r="P958" s="172"/>
      <c r="Q958" s="172"/>
      <c r="R958" s="172"/>
      <c r="S958" s="172"/>
      <c r="T958" s="172"/>
      <c r="U958" s="172"/>
      <c r="V958" s="172"/>
      <c r="W958" s="172"/>
      <c r="X958" s="172"/>
      <c r="Y958" s="172"/>
      <c r="Z958" s="172"/>
      <c r="AA958" s="172"/>
      <c r="AB958" s="172"/>
    </row>
    <row r="959" spans="1:28" ht="13.2">
      <c r="A959" s="180"/>
      <c r="B959" s="172"/>
      <c r="C959" s="176"/>
      <c r="D959" s="176"/>
      <c r="E959" s="176"/>
      <c r="F959" s="176"/>
      <c r="G959" s="176"/>
      <c r="H959" s="176"/>
      <c r="I959" s="176"/>
      <c r="J959" s="176"/>
      <c r="K959" s="176"/>
      <c r="L959" s="176"/>
      <c r="M959" s="176"/>
      <c r="N959" s="176"/>
      <c r="O959" s="181"/>
      <c r="P959" s="172"/>
      <c r="Q959" s="172"/>
      <c r="R959" s="172"/>
      <c r="S959" s="172"/>
      <c r="T959" s="172"/>
      <c r="U959" s="172"/>
      <c r="V959" s="172"/>
      <c r="W959" s="172"/>
      <c r="X959" s="172"/>
      <c r="Y959" s="172"/>
      <c r="Z959" s="172"/>
      <c r="AA959" s="172"/>
      <c r="AB959" s="172"/>
    </row>
    <row r="960" spans="1:28" ht="13.2">
      <c r="A960" s="180"/>
      <c r="B960" s="172"/>
      <c r="C960" s="176"/>
      <c r="D960" s="176"/>
      <c r="E960" s="176"/>
      <c r="F960" s="176"/>
      <c r="G960" s="176"/>
      <c r="H960" s="176"/>
      <c r="I960" s="176"/>
      <c r="J960" s="176"/>
      <c r="K960" s="176"/>
      <c r="L960" s="176"/>
      <c r="M960" s="176"/>
      <c r="N960" s="176"/>
      <c r="O960" s="181"/>
      <c r="P960" s="172"/>
      <c r="Q960" s="172"/>
      <c r="R960" s="172"/>
      <c r="S960" s="172"/>
      <c r="T960" s="172"/>
      <c r="U960" s="172"/>
      <c r="V960" s="172"/>
      <c r="W960" s="172"/>
      <c r="X960" s="172"/>
      <c r="Y960" s="172"/>
      <c r="Z960" s="172"/>
      <c r="AA960" s="172"/>
      <c r="AB960" s="172"/>
    </row>
    <row r="961" spans="1:28" ht="13.2">
      <c r="A961" s="180"/>
      <c r="B961" s="172"/>
      <c r="C961" s="176"/>
      <c r="D961" s="176"/>
      <c r="E961" s="176"/>
      <c r="F961" s="176"/>
      <c r="G961" s="176"/>
      <c r="H961" s="176"/>
      <c r="I961" s="176"/>
      <c r="J961" s="176"/>
      <c r="K961" s="176"/>
      <c r="L961" s="176"/>
      <c r="M961" s="176"/>
      <c r="N961" s="176"/>
      <c r="O961" s="181"/>
      <c r="P961" s="172"/>
      <c r="Q961" s="172"/>
      <c r="R961" s="172"/>
      <c r="S961" s="172"/>
      <c r="T961" s="172"/>
      <c r="U961" s="172"/>
      <c r="V961" s="172"/>
      <c r="W961" s="172"/>
      <c r="X961" s="172"/>
      <c r="Y961" s="172"/>
      <c r="Z961" s="172"/>
      <c r="AA961" s="172"/>
      <c r="AB961" s="172"/>
    </row>
    <row r="962" spans="1:28" ht="13.2">
      <c r="A962" s="180"/>
      <c r="B962" s="172"/>
      <c r="C962" s="176"/>
      <c r="D962" s="176"/>
      <c r="E962" s="176"/>
      <c r="F962" s="176"/>
      <c r="G962" s="176"/>
      <c r="H962" s="176"/>
      <c r="I962" s="176"/>
      <c r="J962" s="176"/>
      <c r="K962" s="176"/>
      <c r="L962" s="176"/>
      <c r="M962" s="176"/>
      <c r="N962" s="176"/>
      <c r="O962" s="181"/>
      <c r="P962" s="172"/>
      <c r="Q962" s="172"/>
      <c r="R962" s="172"/>
      <c r="S962" s="172"/>
      <c r="T962" s="172"/>
      <c r="U962" s="172"/>
      <c r="V962" s="172"/>
      <c r="W962" s="172"/>
      <c r="X962" s="172"/>
      <c r="Y962" s="172"/>
      <c r="Z962" s="172"/>
      <c r="AA962" s="172"/>
      <c r="AB962" s="172"/>
    </row>
    <row r="963" spans="1:28" ht="13.2">
      <c r="A963" s="180"/>
      <c r="B963" s="172"/>
      <c r="C963" s="176"/>
      <c r="D963" s="176"/>
      <c r="E963" s="176"/>
      <c r="F963" s="176"/>
      <c r="G963" s="176"/>
      <c r="H963" s="176"/>
      <c r="I963" s="176"/>
      <c r="J963" s="176"/>
      <c r="K963" s="176"/>
      <c r="L963" s="176"/>
      <c r="M963" s="176"/>
      <c r="N963" s="176"/>
      <c r="O963" s="181"/>
      <c r="P963" s="172"/>
      <c r="Q963" s="172"/>
      <c r="R963" s="172"/>
      <c r="S963" s="172"/>
      <c r="T963" s="172"/>
      <c r="U963" s="172"/>
      <c r="V963" s="172"/>
      <c r="W963" s="172"/>
      <c r="X963" s="172"/>
      <c r="Y963" s="172"/>
      <c r="Z963" s="172"/>
      <c r="AA963" s="172"/>
      <c r="AB963" s="172"/>
    </row>
    <row r="964" spans="1:28" ht="13.2">
      <c r="A964" s="180"/>
      <c r="B964" s="172"/>
      <c r="C964" s="176"/>
      <c r="D964" s="176"/>
      <c r="E964" s="176"/>
      <c r="F964" s="176"/>
      <c r="G964" s="176"/>
      <c r="H964" s="176"/>
      <c r="I964" s="176"/>
      <c r="J964" s="176"/>
      <c r="K964" s="176"/>
      <c r="L964" s="176"/>
      <c r="M964" s="176"/>
      <c r="N964" s="176"/>
      <c r="O964" s="181"/>
      <c r="P964" s="172"/>
      <c r="Q964" s="172"/>
      <c r="R964" s="172"/>
      <c r="S964" s="172"/>
      <c r="T964" s="172"/>
      <c r="U964" s="172"/>
      <c r="V964" s="172"/>
      <c r="W964" s="172"/>
      <c r="X964" s="172"/>
      <c r="Y964" s="172"/>
      <c r="Z964" s="172"/>
      <c r="AA964" s="172"/>
      <c r="AB964" s="172"/>
    </row>
    <row r="965" spans="1:28" ht="13.2">
      <c r="A965" s="180"/>
      <c r="B965" s="172"/>
      <c r="C965" s="176"/>
      <c r="D965" s="176"/>
      <c r="E965" s="176"/>
      <c r="F965" s="176"/>
      <c r="G965" s="176"/>
      <c r="H965" s="176"/>
      <c r="I965" s="176"/>
      <c r="J965" s="176"/>
      <c r="K965" s="176"/>
      <c r="L965" s="176"/>
      <c r="M965" s="176"/>
      <c r="N965" s="176"/>
      <c r="O965" s="181"/>
      <c r="P965" s="172"/>
      <c r="Q965" s="172"/>
      <c r="R965" s="172"/>
      <c r="S965" s="172"/>
      <c r="T965" s="172"/>
      <c r="U965" s="172"/>
      <c r="V965" s="172"/>
      <c r="W965" s="172"/>
      <c r="X965" s="172"/>
      <c r="Y965" s="172"/>
      <c r="Z965" s="172"/>
      <c r="AA965" s="172"/>
      <c r="AB965" s="172"/>
    </row>
    <row r="966" spans="1:28" ht="13.2">
      <c r="A966" s="180"/>
      <c r="B966" s="172"/>
      <c r="C966" s="176"/>
      <c r="D966" s="176"/>
      <c r="E966" s="176"/>
      <c r="F966" s="176"/>
      <c r="G966" s="176"/>
      <c r="H966" s="176"/>
      <c r="I966" s="176"/>
      <c r="J966" s="176"/>
      <c r="K966" s="176"/>
      <c r="L966" s="176"/>
      <c r="M966" s="176"/>
      <c r="N966" s="176"/>
      <c r="O966" s="181"/>
      <c r="P966" s="172"/>
      <c r="Q966" s="172"/>
      <c r="R966" s="172"/>
      <c r="S966" s="172"/>
      <c r="T966" s="172"/>
      <c r="U966" s="172"/>
      <c r="V966" s="172"/>
      <c r="W966" s="172"/>
      <c r="X966" s="172"/>
      <c r="Y966" s="172"/>
      <c r="Z966" s="172"/>
      <c r="AA966" s="172"/>
      <c r="AB966" s="172"/>
    </row>
    <row r="967" spans="1:28" ht="13.2">
      <c r="A967" s="180"/>
      <c r="B967" s="172"/>
      <c r="C967" s="176"/>
      <c r="D967" s="176"/>
      <c r="E967" s="176"/>
      <c r="F967" s="176"/>
      <c r="G967" s="176"/>
      <c r="H967" s="176"/>
      <c r="I967" s="176"/>
      <c r="J967" s="176"/>
      <c r="K967" s="176"/>
      <c r="L967" s="176"/>
      <c r="M967" s="176"/>
      <c r="N967" s="176"/>
      <c r="O967" s="181"/>
      <c r="P967" s="172"/>
      <c r="Q967" s="172"/>
      <c r="R967" s="172"/>
      <c r="S967" s="172"/>
      <c r="T967" s="172"/>
      <c r="U967" s="172"/>
      <c r="V967" s="172"/>
      <c r="W967" s="172"/>
      <c r="X967" s="172"/>
      <c r="Y967" s="172"/>
      <c r="Z967" s="172"/>
      <c r="AA967" s="172"/>
      <c r="AB967" s="172"/>
    </row>
    <row r="968" spans="1:28" ht="13.2">
      <c r="A968" s="180"/>
      <c r="B968" s="172"/>
      <c r="C968" s="176"/>
      <c r="D968" s="176"/>
      <c r="E968" s="176"/>
      <c r="F968" s="176"/>
      <c r="G968" s="176"/>
      <c r="H968" s="176"/>
      <c r="I968" s="176"/>
      <c r="J968" s="176"/>
      <c r="K968" s="176"/>
      <c r="L968" s="176"/>
      <c r="M968" s="176"/>
      <c r="N968" s="176"/>
      <c r="O968" s="181"/>
      <c r="P968" s="172"/>
      <c r="Q968" s="172"/>
      <c r="R968" s="172"/>
      <c r="S968" s="172"/>
      <c r="T968" s="172"/>
      <c r="U968" s="172"/>
      <c r="V968" s="172"/>
      <c r="W968" s="172"/>
      <c r="X968" s="172"/>
      <c r="Y968" s="172"/>
      <c r="Z968" s="172"/>
      <c r="AA968" s="172"/>
      <c r="AB968" s="172"/>
    </row>
    <row r="969" spans="1:28" ht="13.2">
      <c r="A969" s="180"/>
      <c r="B969" s="172"/>
      <c r="C969" s="176"/>
      <c r="D969" s="176"/>
      <c r="E969" s="176"/>
      <c r="F969" s="176"/>
      <c r="G969" s="176"/>
      <c r="H969" s="176"/>
      <c r="I969" s="176"/>
      <c r="J969" s="176"/>
      <c r="K969" s="176"/>
      <c r="L969" s="176"/>
      <c r="M969" s="176"/>
      <c r="N969" s="176"/>
      <c r="O969" s="181"/>
      <c r="P969" s="172"/>
      <c r="Q969" s="172"/>
      <c r="R969" s="172"/>
      <c r="S969" s="172"/>
      <c r="T969" s="172"/>
      <c r="U969" s="172"/>
      <c r="V969" s="172"/>
      <c r="W969" s="172"/>
      <c r="X969" s="172"/>
      <c r="Y969" s="172"/>
      <c r="Z969" s="172"/>
      <c r="AA969" s="172"/>
      <c r="AB969" s="172"/>
    </row>
    <row r="970" spans="1:28" ht="13.2">
      <c r="A970" s="180"/>
      <c r="B970" s="172"/>
      <c r="C970" s="176"/>
      <c r="D970" s="176"/>
      <c r="E970" s="176"/>
      <c r="F970" s="176"/>
      <c r="G970" s="176"/>
      <c r="H970" s="176"/>
      <c r="I970" s="176"/>
      <c r="J970" s="176"/>
      <c r="K970" s="176"/>
      <c r="L970" s="176"/>
      <c r="M970" s="176"/>
      <c r="N970" s="176"/>
      <c r="O970" s="181"/>
      <c r="P970" s="172"/>
      <c r="Q970" s="172"/>
      <c r="R970" s="172"/>
      <c r="S970" s="172"/>
      <c r="T970" s="172"/>
      <c r="U970" s="172"/>
      <c r="V970" s="172"/>
      <c r="W970" s="172"/>
      <c r="X970" s="172"/>
      <c r="Y970" s="172"/>
      <c r="Z970" s="172"/>
      <c r="AA970" s="172"/>
      <c r="AB970" s="172"/>
    </row>
    <row r="971" spans="1:28" ht="13.2">
      <c r="A971" s="180"/>
      <c r="B971" s="172"/>
      <c r="C971" s="176"/>
      <c r="D971" s="176"/>
      <c r="E971" s="176"/>
      <c r="F971" s="176"/>
      <c r="G971" s="176"/>
      <c r="H971" s="176"/>
      <c r="I971" s="176"/>
      <c r="J971" s="176"/>
      <c r="K971" s="176"/>
      <c r="L971" s="176"/>
      <c r="M971" s="176"/>
      <c r="N971" s="176"/>
      <c r="O971" s="181"/>
      <c r="P971" s="172"/>
      <c r="Q971" s="172"/>
      <c r="R971" s="172"/>
      <c r="S971" s="172"/>
      <c r="T971" s="172"/>
      <c r="U971" s="172"/>
      <c r="V971" s="172"/>
      <c r="W971" s="172"/>
      <c r="X971" s="172"/>
      <c r="Y971" s="172"/>
      <c r="Z971" s="172"/>
      <c r="AA971" s="172"/>
      <c r="AB971" s="172"/>
    </row>
    <row r="972" spans="1:28" ht="13.2">
      <c r="A972" s="180"/>
      <c r="B972" s="172"/>
      <c r="C972" s="176"/>
      <c r="D972" s="176"/>
      <c r="E972" s="176"/>
      <c r="F972" s="176"/>
      <c r="G972" s="176"/>
      <c r="H972" s="176"/>
      <c r="I972" s="176"/>
      <c r="J972" s="176"/>
      <c r="K972" s="176"/>
      <c r="L972" s="176"/>
      <c r="M972" s="176"/>
      <c r="N972" s="176"/>
      <c r="O972" s="181"/>
      <c r="P972" s="172"/>
      <c r="Q972" s="172"/>
      <c r="R972" s="172"/>
      <c r="S972" s="172"/>
      <c r="T972" s="172"/>
      <c r="U972" s="172"/>
      <c r="V972" s="172"/>
      <c r="W972" s="172"/>
      <c r="X972" s="172"/>
      <c r="Y972" s="172"/>
      <c r="Z972" s="172"/>
      <c r="AA972" s="172"/>
      <c r="AB972" s="172"/>
    </row>
    <row r="973" spans="1:28" ht="13.2">
      <c r="A973" s="180"/>
      <c r="B973" s="172"/>
      <c r="C973" s="176"/>
      <c r="D973" s="176"/>
      <c r="E973" s="176"/>
      <c r="F973" s="176"/>
      <c r="G973" s="176"/>
      <c r="H973" s="176"/>
      <c r="I973" s="176"/>
      <c r="J973" s="176"/>
      <c r="K973" s="176"/>
      <c r="L973" s="176"/>
      <c r="M973" s="176"/>
      <c r="N973" s="176"/>
      <c r="O973" s="181"/>
      <c r="P973" s="172"/>
      <c r="Q973" s="172"/>
      <c r="R973" s="172"/>
      <c r="S973" s="172"/>
      <c r="T973" s="172"/>
      <c r="U973" s="172"/>
      <c r="V973" s="172"/>
      <c r="W973" s="172"/>
      <c r="X973" s="172"/>
      <c r="Y973" s="172"/>
      <c r="Z973" s="172"/>
      <c r="AA973" s="172"/>
      <c r="AB973" s="172"/>
    </row>
    <row r="974" spans="1:28" ht="13.2">
      <c r="A974" s="180"/>
      <c r="B974" s="172"/>
      <c r="C974" s="176"/>
      <c r="D974" s="176"/>
      <c r="E974" s="176"/>
      <c r="F974" s="176"/>
      <c r="G974" s="176"/>
      <c r="H974" s="176"/>
      <c r="I974" s="176"/>
      <c r="J974" s="176"/>
      <c r="K974" s="176"/>
      <c r="L974" s="176"/>
      <c r="M974" s="176"/>
      <c r="N974" s="176"/>
      <c r="O974" s="181"/>
      <c r="P974" s="172"/>
      <c r="Q974" s="172"/>
      <c r="R974" s="172"/>
      <c r="S974" s="172"/>
      <c r="T974" s="172"/>
      <c r="U974" s="172"/>
      <c r="V974" s="172"/>
      <c r="W974" s="172"/>
      <c r="X974" s="172"/>
      <c r="Y974" s="172"/>
      <c r="Z974" s="172"/>
      <c r="AA974" s="172"/>
      <c r="AB974" s="172"/>
    </row>
    <row r="975" spans="1:28" ht="13.2">
      <c r="A975" s="180"/>
      <c r="B975" s="172"/>
      <c r="C975" s="176"/>
      <c r="D975" s="176"/>
      <c r="E975" s="176"/>
      <c r="F975" s="176"/>
      <c r="G975" s="176"/>
      <c r="H975" s="176"/>
      <c r="I975" s="176"/>
      <c r="J975" s="176"/>
      <c r="K975" s="176"/>
      <c r="L975" s="176"/>
      <c r="M975" s="176"/>
      <c r="N975" s="176"/>
      <c r="O975" s="181"/>
      <c r="P975" s="172"/>
      <c r="Q975" s="172"/>
      <c r="R975" s="172"/>
      <c r="S975" s="172"/>
      <c r="T975" s="172"/>
      <c r="U975" s="172"/>
      <c r="V975" s="172"/>
      <c r="W975" s="172"/>
      <c r="X975" s="172"/>
      <c r="Y975" s="172"/>
      <c r="Z975" s="172"/>
      <c r="AA975" s="172"/>
      <c r="AB975" s="172"/>
    </row>
    <row r="976" spans="1:28" ht="13.2">
      <c r="A976" s="180"/>
      <c r="B976" s="172"/>
      <c r="C976" s="176"/>
      <c r="D976" s="176"/>
      <c r="E976" s="176"/>
      <c r="F976" s="176"/>
      <c r="G976" s="176"/>
      <c r="H976" s="176"/>
      <c r="I976" s="176"/>
      <c r="J976" s="176"/>
      <c r="K976" s="176"/>
      <c r="L976" s="176"/>
      <c r="M976" s="176"/>
      <c r="N976" s="176"/>
      <c r="O976" s="181"/>
      <c r="P976" s="172"/>
      <c r="Q976" s="172"/>
      <c r="R976" s="172"/>
      <c r="S976" s="172"/>
      <c r="T976" s="172"/>
      <c r="U976" s="172"/>
      <c r="V976" s="172"/>
      <c r="W976" s="172"/>
      <c r="X976" s="172"/>
      <c r="Y976" s="172"/>
      <c r="Z976" s="172"/>
      <c r="AA976" s="172"/>
      <c r="AB976" s="172"/>
    </row>
    <row r="977" spans="1:28" ht="13.2">
      <c r="A977" s="180"/>
      <c r="B977" s="172"/>
      <c r="C977" s="176"/>
      <c r="D977" s="176"/>
      <c r="E977" s="176"/>
      <c r="F977" s="176"/>
      <c r="G977" s="176"/>
      <c r="H977" s="176"/>
      <c r="I977" s="176"/>
      <c r="J977" s="176"/>
      <c r="K977" s="176"/>
      <c r="L977" s="176"/>
      <c r="M977" s="176"/>
      <c r="N977" s="176"/>
      <c r="O977" s="181"/>
      <c r="P977" s="172"/>
      <c r="Q977" s="172"/>
      <c r="R977" s="172"/>
      <c r="S977" s="172"/>
      <c r="T977" s="172"/>
      <c r="U977" s="172"/>
      <c r="V977" s="172"/>
      <c r="W977" s="172"/>
      <c r="X977" s="172"/>
      <c r="Y977" s="172"/>
      <c r="Z977" s="172"/>
      <c r="AA977" s="172"/>
      <c r="AB977" s="172"/>
    </row>
    <row r="978" spans="1:28" ht="13.2">
      <c r="A978" s="180"/>
      <c r="B978" s="172"/>
      <c r="C978" s="176"/>
      <c r="D978" s="176"/>
      <c r="E978" s="176"/>
      <c r="F978" s="176"/>
      <c r="G978" s="176"/>
      <c r="H978" s="176"/>
      <c r="I978" s="176"/>
      <c r="J978" s="176"/>
      <c r="K978" s="176"/>
      <c r="L978" s="176"/>
      <c r="M978" s="176"/>
      <c r="N978" s="176"/>
      <c r="O978" s="181"/>
      <c r="P978" s="172"/>
      <c r="Q978" s="172"/>
      <c r="R978" s="172"/>
      <c r="S978" s="172"/>
      <c r="T978" s="172"/>
      <c r="U978" s="172"/>
      <c r="V978" s="172"/>
      <c r="W978" s="172"/>
      <c r="X978" s="172"/>
      <c r="Y978" s="172"/>
      <c r="Z978" s="172"/>
      <c r="AA978" s="172"/>
      <c r="AB978" s="172"/>
    </row>
    <row r="979" spans="1:28" ht="13.2">
      <c r="A979" s="180"/>
      <c r="B979" s="172"/>
      <c r="C979" s="176"/>
      <c r="D979" s="176"/>
      <c r="E979" s="176"/>
      <c r="F979" s="176"/>
      <c r="G979" s="176"/>
      <c r="H979" s="176"/>
      <c r="I979" s="176"/>
      <c r="J979" s="176"/>
      <c r="K979" s="176"/>
      <c r="L979" s="176"/>
      <c r="M979" s="176"/>
      <c r="N979" s="176"/>
      <c r="O979" s="181"/>
      <c r="P979" s="172"/>
      <c r="Q979" s="172"/>
      <c r="R979" s="172"/>
      <c r="S979" s="172"/>
      <c r="T979" s="172"/>
      <c r="U979" s="172"/>
      <c r="V979" s="172"/>
      <c r="W979" s="172"/>
      <c r="X979" s="172"/>
      <c r="Y979" s="172"/>
      <c r="Z979" s="172"/>
      <c r="AA979" s="172"/>
      <c r="AB979" s="172"/>
    </row>
    <row r="980" spans="1:28" ht="13.2">
      <c r="A980" s="180"/>
      <c r="B980" s="172"/>
      <c r="C980" s="176"/>
      <c r="D980" s="176"/>
      <c r="E980" s="176"/>
      <c r="F980" s="176"/>
      <c r="G980" s="176"/>
      <c r="H980" s="176"/>
      <c r="I980" s="176"/>
      <c r="J980" s="176"/>
      <c r="K980" s="176"/>
      <c r="L980" s="176"/>
      <c r="M980" s="176"/>
      <c r="N980" s="176"/>
      <c r="O980" s="181"/>
      <c r="P980" s="172"/>
      <c r="Q980" s="172"/>
      <c r="R980" s="172"/>
      <c r="S980" s="172"/>
      <c r="T980" s="172"/>
      <c r="U980" s="172"/>
      <c r="V980" s="172"/>
      <c r="W980" s="172"/>
      <c r="X980" s="172"/>
      <c r="Y980" s="172"/>
      <c r="Z980" s="172"/>
      <c r="AA980" s="172"/>
      <c r="AB980" s="172"/>
    </row>
    <row r="981" spans="1:28" ht="13.2">
      <c r="A981" s="180"/>
      <c r="B981" s="172"/>
      <c r="C981" s="176"/>
      <c r="D981" s="176"/>
      <c r="E981" s="176"/>
      <c r="F981" s="176"/>
      <c r="G981" s="176"/>
      <c r="H981" s="176"/>
      <c r="I981" s="176"/>
      <c r="J981" s="176"/>
      <c r="K981" s="176"/>
      <c r="L981" s="176"/>
      <c r="M981" s="176"/>
      <c r="N981" s="176"/>
      <c r="O981" s="181"/>
      <c r="P981" s="172"/>
      <c r="Q981" s="172"/>
      <c r="R981" s="172"/>
      <c r="S981" s="172"/>
      <c r="T981" s="172"/>
      <c r="U981" s="172"/>
      <c r="V981" s="172"/>
      <c r="W981" s="172"/>
      <c r="X981" s="172"/>
      <c r="Y981" s="172"/>
      <c r="Z981" s="172"/>
      <c r="AA981" s="172"/>
      <c r="AB981" s="172"/>
    </row>
    <row r="982" spans="1:28" ht="13.2">
      <c r="A982" s="180"/>
      <c r="B982" s="172"/>
      <c r="C982" s="176"/>
      <c r="D982" s="176"/>
      <c r="E982" s="176"/>
      <c r="F982" s="176"/>
      <c r="G982" s="176"/>
      <c r="H982" s="176"/>
      <c r="I982" s="176"/>
      <c r="J982" s="176"/>
      <c r="K982" s="176"/>
      <c r="L982" s="176"/>
      <c r="M982" s="176"/>
      <c r="N982" s="176"/>
      <c r="O982" s="181"/>
      <c r="P982" s="172"/>
      <c r="Q982" s="172"/>
      <c r="R982" s="172"/>
      <c r="S982" s="172"/>
      <c r="T982" s="172"/>
      <c r="U982" s="172"/>
      <c r="V982" s="172"/>
      <c r="W982" s="172"/>
      <c r="X982" s="172"/>
      <c r="Y982" s="172"/>
      <c r="Z982" s="172"/>
      <c r="AA982" s="172"/>
      <c r="AB982" s="172"/>
    </row>
    <row r="983" spans="1:28" ht="13.2">
      <c r="A983" s="180"/>
      <c r="B983" s="172"/>
      <c r="C983" s="176"/>
      <c r="D983" s="176"/>
      <c r="E983" s="176"/>
      <c r="F983" s="176"/>
      <c r="G983" s="176"/>
      <c r="H983" s="176"/>
      <c r="I983" s="176"/>
      <c r="J983" s="176"/>
      <c r="K983" s="176"/>
      <c r="L983" s="176"/>
      <c r="M983" s="176"/>
      <c r="N983" s="176"/>
      <c r="O983" s="181"/>
      <c r="P983" s="172"/>
      <c r="Q983" s="172"/>
      <c r="R983" s="172"/>
      <c r="S983" s="172"/>
      <c r="T983" s="172"/>
      <c r="U983" s="172"/>
      <c r="V983" s="172"/>
      <c r="W983" s="172"/>
      <c r="X983" s="172"/>
      <c r="Y983" s="172"/>
      <c r="Z983" s="172"/>
      <c r="AA983" s="172"/>
      <c r="AB983" s="172"/>
    </row>
    <row r="984" spans="1:28" ht="13.2">
      <c r="A984" s="180"/>
      <c r="B984" s="172"/>
      <c r="C984" s="176"/>
      <c r="D984" s="176"/>
      <c r="E984" s="176"/>
      <c r="F984" s="176"/>
      <c r="G984" s="176"/>
      <c r="H984" s="176"/>
      <c r="I984" s="176"/>
      <c r="J984" s="176"/>
      <c r="K984" s="176"/>
      <c r="L984" s="176"/>
      <c r="M984" s="176"/>
      <c r="N984" s="176"/>
      <c r="O984" s="181"/>
      <c r="P984" s="172"/>
      <c r="Q984" s="172"/>
      <c r="R984" s="172"/>
      <c r="S984" s="172"/>
      <c r="T984" s="172"/>
      <c r="U984" s="172"/>
      <c r="V984" s="172"/>
      <c r="W984" s="172"/>
      <c r="X984" s="172"/>
      <c r="Y984" s="172"/>
      <c r="Z984" s="172"/>
      <c r="AA984" s="172"/>
      <c r="AB984" s="172"/>
    </row>
    <row r="985" spans="1:28" ht="13.2">
      <c r="A985" s="180"/>
      <c r="B985" s="172"/>
      <c r="C985" s="176"/>
      <c r="D985" s="176"/>
      <c r="E985" s="176"/>
      <c r="F985" s="176"/>
      <c r="G985" s="176"/>
      <c r="H985" s="176"/>
      <c r="I985" s="176"/>
      <c r="J985" s="176"/>
      <c r="K985" s="176"/>
      <c r="L985" s="176"/>
      <c r="M985" s="176"/>
      <c r="N985" s="176"/>
      <c r="O985" s="181"/>
      <c r="P985" s="172"/>
      <c r="Q985" s="172"/>
      <c r="R985" s="172"/>
      <c r="S985" s="172"/>
      <c r="T985" s="172"/>
      <c r="U985" s="172"/>
      <c r="V985" s="172"/>
      <c r="W985" s="172"/>
      <c r="X985" s="172"/>
      <c r="Y985" s="172"/>
      <c r="Z985" s="172"/>
      <c r="AA985" s="172"/>
      <c r="AB985" s="172"/>
    </row>
    <row r="986" spans="1:28" ht="13.2">
      <c r="A986" s="180"/>
      <c r="B986" s="172"/>
      <c r="C986" s="176"/>
      <c r="D986" s="176"/>
      <c r="E986" s="176"/>
      <c r="F986" s="176"/>
      <c r="G986" s="176"/>
      <c r="H986" s="176"/>
      <c r="I986" s="176"/>
      <c r="J986" s="176"/>
      <c r="K986" s="176"/>
      <c r="L986" s="176"/>
      <c r="M986" s="176"/>
      <c r="N986" s="176"/>
      <c r="O986" s="181"/>
      <c r="P986" s="172"/>
      <c r="Q986" s="172"/>
      <c r="R986" s="172"/>
      <c r="S986" s="172"/>
      <c r="T986" s="172"/>
      <c r="U986" s="172"/>
      <c r="V986" s="172"/>
      <c r="W986" s="172"/>
      <c r="X986" s="172"/>
      <c r="Y986" s="172"/>
      <c r="Z986" s="172"/>
      <c r="AA986" s="172"/>
      <c r="AB986" s="172"/>
    </row>
    <row r="987" spans="1:28" ht="13.2">
      <c r="A987" s="180"/>
      <c r="B987" s="172"/>
      <c r="C987" s="176"/>
      <c r="D987" s="176"/>
      <c r="E987" s="176"/>
      <c r="F987" s="176"/>
      <c r="G987" s="176"/>
      <c r="H987" s="176"/>
      <c r="I987" s="176"/>
      <c r="J987" s="176"/>
      <c r="K987" s="176"/>
      <c r="L987" s="176"/>
      <c r="M987" s="176"/>
      <c r="N987" s="176"/>
      <c r="O987" s="181"/>
      <c r="P987" s="172"/>
      <c r="Q987" s="172"/>
      <c r="R987" s="172"/>
      <c r="S987" s="172"/>
      <c r="T987" s="172"/>
      <c r="U987" s="172"/>
      <c r="V987" s="172"/>
      <c r="W987" s="172"/>
      <c r="X987" s="172"/>
      <c r="Y987" s="172"/>
      <c r="Z987" s="172"/>
      <c r="AA987" s="172"/>
      <c r="AB987" s="172"/>
    </row>
    <row r="988" spans="1:28" ht="13.2">
      <c r="A988" s="180"/>
      <c r="B988" s="172"/>
      <c r="C988" s="176"/>
      <c r="D988" s="176"/>
      <c r="E988" s="176"/>
      <c r="F988" s="176"/>
      <c r="G988" s="176"/>
      <c r="H988" s="176"/>
      <c r="I988" s="176"/>
      <c r="J988" s="176"/>
      <c r="K988" s="176"/>
      <c r="L988" s="176"/>
      <c r="M988" s="176"/>
      <c r="N988" s="176"/>
      <c r="O988" s="181"/>
      <c r="P988" s="172"/>
      <c r="Q988" s="172"/>
      <c r="R988" s="172"/>
      <c r="S988" s="172"/>
      <c r="T988" s="172"/>
      <c r="U988" s="172"/>
      <c r="V988" s="172"/>
      <c r="W988" s="172"/>
      <c r="X988" s="172"/>
      <c r="Y988" s="172"/>
      <c r="Z988" s="172"/>
      <c r="AA988" s="172"/>
      <c r="AB988" s="172"/>
    </row>
    <row r="989" spans="1:28" ht="13.2">
      <c r="A989" s="180"/>
      <c r="B989" s="172"/>
      <c r="C989" s="176"/>
      <c r="D989" s="176"/>
      <c r="E989" s="176"/>
      <c r="F989" s="176"/>
      <c r="G989" s="176"/>
      <c r="H989" s="176"/>
      <c r="I989" s="176"/>
      <c r="J989" s="176"/>
      <c r="K989" s="176"/>
      <c r="L989" s="176"/>
      <c r="M989" s="176"/>
      <c r="N989" s="176"/>
      <c r="O989" s="181"/>
      <c r="P989" s="172"/>
      <c r="Q989" s="172"/>
      <c r="R989" s="172"/>
      <c r="S989" s="172"/>
      <c r="T989" s="172"/>
      <c r="U989" s="172"/>
      <c r="V989" s="172"/>
      <c r="W989" s="172"/>
      <c r="X989" s="172"/>
      <c r="Y989" s="172"/>
      <c r="Z989" s="172"/>
      <c r="AA989" s="172"/>
      <c r="AB989" s="172"/>
    </row>
    <row r="990" spans="1:28" ht="13.2">
      <c r="A990" s="180"/>
      <c r="B990" s="172"/>
      <c r="C990" s="176"/>
      <c r="D990" s="176"/>
      <c r="E990" s="176"/>
      <c r="F990" s="176"/>
      <c r="G990" s="176"/>
      <c r="H990" s="176"/>
      <c r="I990" s="176"/>
      <c r="J990" s="176"/>
      <c r="K990" s="176"/>
      <c r="L990" s="176"/>
      <c r="M990" s="176"/>
      <c r="N990" s="176"/>
      <c r="O990" s="181"/>
      <c r="P990" s="172"/>
      <c r="Q990" s="172"/>
      <c r="R990" s="172"/>
      <c r="S990" s="172"/>
      <c r="T990" s="172"/>
      <c r="U990" s="172"/>
      <c r="V990" s="172"/>
      <c r="W990" s="172"/>
      <c r="X990" s="172"/>
      <c r="Y990" s="172"/>
      <c r="Z990" s="172"/>
      <c r="AA990" s="172"/>
      <c r="AB990" s="172"/>
    </row>
    <row r="991" spans="1:28" ht="13.2">
      <c r="A991" s="180"/>
      <c r="B991" s="172"/>
      <c r="C991" s="176"/>
      <c r="D991" s="176"/>
      <c r="E991" s="176"/>
      <c r="F991" s="176"/>
      <c r="G991" s="176"/>
      <c r="H991" s="176"/>
      <c r="I991" s="176"/>
      <c r="J991" s="176"/>
      <c r="K991" s="176"/>
      <c r="L991" s="176"/>
      <c r="M991" s="176"/>
      <c r="N991" s="176"/>
      <c r="O991" s="181"/>
      <c r="P991" s="172"/>
      <c r="Q991" s="172"/>
      <c r="R991" s="172"/>
      <c r="S991" s="172"/>
      <c r="T991" s="172"/>
      <c r="U991" s="172"/>
      <c r="V991" s="172"/>
      <c r="W991" s="172"/>
      <c r="X991" s="172"/>
      <c r="Y991" s="172"/>
      <c r="Z991" s="172"/>
      <c r="AA991" s="172"/>
      <c r="AB991" s="172"/>
    </row>
    <row r="992" spans="1:28" ht="13.2">
      <c r="A992" s="180"/>
      <c r="B992" s="172"/>
      <c r="C992" s="176"/>
      <c r="D992" s="176"/>
      <c r="E992" s="176"/>
      <c r="F992" s="176"/>
      <c r="G992" s="176"/>
      <c r="H992" s="176"/>
      <c r="I992" s="176"/>
      <c r="J992" s="176"/>
      <c r="K992" s="176"/>
      <c r="L992" s="176"/>
      <c r="M992" s="176"/>
      <c r="N992" s="176"/>
      <c r="O992" s="181"/>
      <c r="P992" s="172"/>
      <c r="Q992" s="172"/>
      <c r="R992" s="172"/>
      <c r="S992" s="172"/>
      <c r="T992" s="172"/>
      <c r="U992" s="172"/>
      <c r="V992" s="172"/>
      <c r="W992" s="172"/>
      <c r="X992" s="172"/>
      <c r="Y992" s="172"/>
      <c r="Z992" s="172"/>
      <c r="AA992" s="172"/>
      <c r="AB992" s="172"/>
    </row>
    <row r="993" spans="1:28" ht="13.2">
      <c r="A993" s="180"/>
      <c r="B993" s="172"/>
      <c r="C993" s="176"/>
      <c r="D993" s="176"/>
      <c r="E993" s="176"/>
      <c r="F993" s="176"/>
      <c r="G993" s="176"/>
      <c r="H993" s="176"/>
      <c r="I993" s="176"/>
      <c r="J993" s="176"/>
      <c r="K993" s="176"/>
      <c r="L993" s="176"/>
      <c r="M993" s="176"/>
      <c r="N993" s="176"/>
      <c r="O993" s="181"/>
      <c r="P993" s="172"/>
      <c r="Q993" s="172"/>
      <c r="R993" s="172"/>
      <c r="S993" s="172"/>
      <c r="T993" s="172"/>
      <c r="U993" s="172"/>
      <c r="V993" s="172"/>
      <c r="W993" s="172"/>
      <c r="X993" s="172"/>
      <c r="Y993" s="172"/>
      <c r="Z993" s="172"/>
      <c r="AA993" s="172"/>
      <c r="AB993" s="172"/>
    </row>
    <row r="994" spans="1:28" ht="13.2">
      <c r="A994" s="180"/>
      <c r="B994" s="172"/>
      <c r="C994" s="176"/>
      <c r="D994" s="176"/>
      <c r="E994" s="176"/>
      <c r="F994" s="176"/>
      <c r="G994" s="176"/>
      <c r="H994" s="176"/>
      <c r="I994" s="176"/>
      <c r="J994" s="176"/>
      <c r="K994" s="176"/>
      <c r="L994" s="176"/>
      <c r="M994" s="176"/>
      <c r="N994" s="176"/>
      <c r="O994" s="181"/>
      <c r="P994" s="172"/>
      <c r="Q994" s="172"/>
      <c r="R994" s="172"/>
      <c r="S994" s="172"/>
      <c r="T994" s="172"/>
      <c r="U994" s="172"/>
      <c r="V994" s="172"/>
      <c r="W994" s="172"/>
      <c r="X994" s="172"/>
      <c r="Y994" s="172"/>
      <c r="Z994" s="172"/>
      <c r="AA994" s="172"/>
      <c r="AB994" s="172"/>
    </row>
    <row r="995" spans="1:28" ht="13.2">
      <c r="A995" s="180"/>
      <c r="B995" s="172"/>
      <c r="C995" s="176"/>
      <c r="D995" s="176"/>
      <c r="E995" s="176"/>
      <c r="F995" s="176"/>
      <c r="G995" s="176"/>
      <c r="H995" s="176"/>
      <c r="I995" s="176"/>
      <c r="J995" s="176"/>
      <c r="K995" s="176"/>
      <c r="L995" s="176"/>
      <c r="M995" s="176"/>
      <c r="N995" s="176"/>
      <c r="O995" s="181"/>
      <c r="P995" s="172"/>
      <c r="Q995" s="172"/>
      <c r="R995" s="172"/>
      <c r="S995" s="172"/>
      <c r="T995" s="172"/>
      <c r="U995" s="172"/>
      <c r="V995" s="172"/>
      <c r="W995" s="172"/>
      <c r="X995" s="172"/>
      <c r="Y995" s="172"/>
      <c r="Z995" s="172"/>
      <c r="AA995" s="172"/>
      <c r="AB995" s="172"/>
    </row>
    <row r="996" spans="1:28" ht="13.2">
      <c r="A996" s="180"/>
      <c r="B996" s="172"/>
      <c r="C996" s="176"/>
      <c r="D996" s="176"/>
      <c r="E996" s="176"/>
      <c r="F996" s="176"/>
      <c r="G996" s="176"/>
      <c r="H996" s="176"/>
      <c r="I996" s="176"/>
      <c r="J996" s="176"/>
      <c r="K996" s="176"/>
      <c r="L996" s="176"/>
      <c r="M996" s="176"/>
      <c r="N996" s="176"/>
      <c r="O996" s="181"/>
      <c r="P996" s="172"/>
      <c r="Q996" s="172"/>
      <c r="R996" s="172"/>
      <c r="S996" s="172"/>
      <c r="T996" s="172"/>
      <c r="U996" s="172"/>
      <c r="V996" s="172"/>
      <c r="W996" s="172"/>
      <c r="X996" s="172"/>
      <c r="Y996" s="172"/>
      <c r="Z996" s="172"/>
      <c r="AA996" s="172"/>
      <c r="AB996" s="172"/>
    </row>
    <row r="997" spans="1:28" ht="13.2">
      <c r="A997" s="180"/>
      <c r="B997" s="172"/>
      <c r="C997" s="176"/>
      <c r="D997" s="176"/>
      <c r="E997" s="176"/>
      <c r="F997" s="176"/>
      <c r="G997" s="176"/>
      <c r="H997" s="176"/>
      <c r="I997" s="176"/>
      <c r="J997" s="176"/>
      <c r="K997" s="176"/>
      <c r="L997" s="176"/>
      <c r="M997" s="176"/>
      <c r="N997" s="176"/>
      <c r="O997" s="181"/>
      <c r="P997" s="172"/>
      <c r="Q997" s="172"/>
      <c r="R997" s="172"/>
      <c r="S997" s="172"/>
      <c r="T997" s="172"/>
      <c r="U997" s="172"/>
      <c r="V997" s="172"/>
      <c r="W997" s="172"/>
      <c r="X997" s="172"/>
      <c r="Y997" s="172"/>
      <c r="Z997" s="172"/>
      <c r="AA997" s="172"/>
      <c r="AB997" s="172"/>
    </row>
    <row r="998" spans="1:28" ht="13.2">
      <c r="A998" s="180"/>
      <c r="B998" s="172"/>
      <c r="C998" s="176"/>
      <c r="D998" s="176"/>
      <c r="E998" s="176"/>
      <c r="F998" s="176"/>
      <c r="G998" s="176"/>
      <c r="H998" s="176"/>
      <c r="I998" s="176"/>
      <c r="J998" s="176"/>
      <c r="K998" s="176"/>
      <c r="L998" s="176"/>
      <c r="M998" s="176"/>
      <c r="N998" s="176"/>
      <c r="O998" s="181"/>
      <c r="P998" s="172"/>
      <c r="Q998" s="172"/>
      <c r="R998" s="172"/>
      <c r="S998" s="172"/>
      <c r="T998" s="172"/>
      <c r="U998" s="172"/>
      <c r="V998" s="172"/>
      <c r="W998" s="172"/>
      <c r="X998" s="172"/>
      <c r="Y998" s="172"/>
      <c r="Z998" s="172"/>
      <c r="AA998" s="172"/>
      <c r="AB998" s="172"/>
    </row>
    <row r="999" spans="1:28" ht="13.2">
      <c r="A999" s="180"/>
      <c r="B999" s="172"/>
      <c r="C999" s="176"/>
      <c r="D999" s="176"/>
      <c r="E999" s="176"/>
      <c r="F999" s="176"/>
      <c r="G999" s="176"/>
      <c r="H999" s="176"/>
      <c r="I999" s="176"/>
      <c r="J999" s="176"/>
      <c r="K999" s="176"/>
      <c r="L999" s="176"/>
      <c r="M999" s="176"/>
      <c r="N999" s="176"/>
      <c r="O999" s="181"/>
      <c r="P999" s="172"/>
      <c r="Q999" s="172"/>
      <c r="R999" s="172"/>
      <c r="S999" s="172"/>
      <c r="T999" s="172"/>
      <c r="U999" s="172"/>
      <c r="V999" s="172"/>
      <c r="W999" s="172"/>
      <c r="X999" s="172"/>
      <c r="Y999" s="172"/>
      <c r="Z999" s="172"/>
      <c r="AA999" s="172"/>
      <c r="AB999" s="172"/>
    </row>
    <row r="1000" spans="1:28" ht="13.2">
      <c r="A1000" s="180"/>
      <c r="B1000" s="172"/>
      <c r="C1000" s="176"/>
      <c r="D1000" s="176"/>
      <c r="E1000" s="176"/>
      <c r="F1000" s="176"/>
      <c r="G1000" s="176"/>
      <c r="H1000" s="176"/>
      <c r="I1000" s="176"/>
      <c r="J1000" s="176"/>
      <c r="K1000" s="176"/>
      <c r="L1000" s="176"/>
      <c r="M1000" s="176"/>
      <c r="N1000" s="176"/>
      <c r="O1000" s="181"/>
      <c r="P1000" s="172"/>
      <c r="Q1000" s="172"/>
      <c r="R1000" s="172"/>
      <c r="S1000" s="172"/>
      <c r="T1000" s="172"/>
      <c r="U1000" s="172"/>
      <c r="V1000" s="172"/>
      <c r="W1000" s="172"/>
      <c r="X1000" s="172"/>
      <c r="Y1000" s="172"/>
      <c r="Z1000" s="172"/>
      <c r="AA1000" s="172"/>
      <c r="AB1000" s="172"/>
    </row>
    <row r="1001" spans="1:28" ht="13.2">
      <c r="A1001" s="180"/>
      <c r="B1001" s="172"/>
      <c r="C1001" s="176"/>
      <c r="D1001" s="176"/>
      <c r="E1001" s="176"/>
      <c r="F1001" s="176"/>
      <c r="G1001" s="176"/>
      <c r="H1001" s="176"/>
      <c r="I1001" s="176"/>
      <c r="J1001" s="176"/>
      <c r="K1001" s="176"/>
      <c r="L1001" s="176"/>
      <c r="M1001" s="176"/>
      <c r="N1001" s="176"/>
      <c r="O1001" s="181"/>
      <c r="P1001" s="172"/>
      <c r="Q1001" s="172"/>
      <c r="R1001" s="172"/>
      <c r="S1001" s="172"/>
      <c r="T1001" s="172"/>
      <c r="U1001" s="172"/>
      <c r="V1001" s="172"/>
      <c r="W1001" s="172"/>
      <c r="X1001" s="172"/>
      <c r="Y1001" s="172"/>
      <c r="Z1001" s="172"/>
      <c r="AA1001" s="172"/>
      <c r="AB1001" s="172"/>
    </row>
  </sheetData>
  <mergeCells count="20">
    <mergeCell ref="A171:B171"/>
    <mergeCell ref="A2:A17"/>
    <mergeCell ref="A18:B18"/>
    <mergeCell ref="A19:A34"/>
    <mergeCell ref="A35:B35"/>
    <mergeCell ref="A36:A51"/>
    <mergeCell ref="A52:B52"/>
    <mergeCell ref="A69:B69"/>
    <mergeCell ref="A138:A153"/>
    <mergeCell ref="A155:A170"/>
    <mergeCell ref="A86:B86"/>
    <mergeCell ref="A103:B103"/>
    <mergeCell ref="A120:B120"/>
    <mergeCell ref="A137:B137"/>
    <mergeCell ref="A154:B154"/>
    <mergeCell ref="A53:A68"/>
    <mergeCell ref="A70:A85"/>
    <mergeCell ref="A87:A102"/>
    <mergeCell ref="A104:A119"/>
    <mergeCell ref="A121:A13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S1013"/>
  <sheetViews>
    <sheetView workbookViewId="0">
      <pane ySplit="3" topLeftCell="A93" activePane="bottomLeft" state="frozen"/>
      <selection pane="bottomLeft" activeCell="M63" sqref="M63:P63"/>
    </sheetView>
  </sheetViews>
  <sheetFormatPr defaultColWidth="12.5546875" defaultRowHeight="15.75" customHeight="1" outlineLevelRow="1" outlineLevelCol="1"/>
  <cols>
    <col min="1" max="1" width="12.44140625" hidden="1" customWidth="1" outlineLevel="1"/>
    <col min="2" max="2" width="11.33203125" hidden="1" customWidth="1" outlineLevel="1"/>
    <col min="3" max="3" width="13.5546875" hidden="1" customWidth="1" outlineLevel="1"/>
    <col min="4" max="4" width="38.5546875" customWidth="1" collapsed="1"/>
    <col min="6" max="6" width="12.88671875" customWidth="1"/>
  </cols>
  <sheetData>
    <row r="1" spans="1:19" ht="17.399999999999999">
      <c r="A1" s="135"/>
      <c r="B1" s="135"/>
      <c r="C1" s="136"/>
      <c r="D1" s="336" t="s">
        <v>240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54"/>
      <c r="S1" s="54"/>
    </row>
    <row r="2" spans="1:19" ht="13.8">
      <c r="A2" s="137"/>
      <c r="B2" s="137"/>
      <c r="C2" s="138"/>
      <c r="D2" s="344" t="s">
        <v>1</v>
      </c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58"/>
      <c r="S2" s="58"/>
    </row>
    <row r="3" spans="1:19" ht="27.6">
      <c r="A3" s="139"/>
      <c r="B3" s="139"/>
      <c r="C3" s="140" t="s">
        <v>241</v>
      </c>
      <c r="D3" s="182" t="s">
        <v>2</v>
      </c>
      <c r="E3" s="183" t="s">
        <v>259</v>
      </c>
      <c r="F3" s="183" t="s">
        <v>260</v>
      </c>
      <c r="G3" s="183" t="s">
        <v>261</v>
      </c>
      <c r="H3" s="183" t="s">
        <v>262</v>
      </c>
      <c r="I3" s="183" t="s">
        <v>263</v>
      </c>
      <c r="J3" s="183" t="s">
        <v>264</v>
      </c>
      <c r="K3" s="183" t="s">
        <v>265</v>
      </c>
      <c r="L3" s="183" t="s">
        <v>266</v>
      </c>
      <c r="M3" s="183" t="s">
        <v>267</v>
      </c>
      <c r="N3" s="184" t="s">
        <v>282</v>
      </c>
      <c r="O3" s="184" t="s">
        <v>269</v>
      </c>
      <c r="P3" s="184" t="s">
        <v>270</v>
      </c>
      <c r="Q3" s="59" t="s">
        <v>13</v>
      </c>
      <c r="R3" s="58"/>
      <c r="S3" s="58"/>
    </row>
    <row r="4" spans="1:19" ht="15.6">
      <c r="A4" s="142"/>
      <c r="B4" s="142"/>
      <c r="C4" s="143"/>
      <c r="D4" s="144" t="s">
        <v>242</v>
      </c>
      <c r="E4" s="145" t="e">
        <f t="shared" ref="E4:Q4" si="0">E5+E6</f>
        <v>#REF!</v>
      </c>
      <c r="F4" s="145" t="e">
        <f t="shared" si="0"/>
        <v>#REF!</v>
      </c>
      <c r="G4" s="145" t="e">
        <f t="shared" si="0"/>
        <v>#REF!</v>
      </c>
      <c r="H4" s="145" t="e">
        <f t="shared" si="0"/>
        <v>#REF!</v>
      </c>
      <c r="I4" s="145" t="e">
        <f t="shared" si="0"/>
        <v>#REF!</v>
      </c>
      <c r="J4" s="145" t="e">
        <f t="shared" si="0"/>
        <v>#REF!</v>
      </c>
      <c r="K4" s="145" t="e">
        <f t="shared" si="0"/>
        <v>#REF!</v>
      </c>
      <c r="L4" s="145" t="e">
        <f t="shared" si="0"/>
        <v>#REF!</v>
      </c>
      <c r="M4" s="145" t="e">
        <f t="shared" si="0"/>
        <v>#REF!</v>
      </c>
      <c r="N4" s="145" t="e">
        <f t="shared" si="0"/>
        <v>#REF!</v>
      </c>
      <c r="O4" s="145" t="e">
        <f t="shared" si="0"/>
        <v>#REF!</v>
      </c>
      <c r="P4" s="145" t="e">
        <f t="shared" si="0"/>
        <v>#REF!</v>
      </c>
      <c r="Q4" s="145" t="e">
        <f t="shared" si="0"/>
        <v>#REF!</v>
      </c>
      <c r="R4" s="65" t="e">
        <f>#REF!</f>
        <v>#REF!</v>
      </c>
      <c r="S4" s="146"/>
    </row>
    <row r="5" spans="1:19" ht="15.6">
      <c r="A5" s="142" t="s">
        <v>243</v>
      </c>
      <c r="B5" s="142">
        <f>1465503.625</f>
        <v>1465503.625</v>
      </c>
      <c r="C5" s="147" t="e">
        <f>Q5+Q6</f>
        <v>#REF!</v>
      </c>
      <c r="D5" s="63" t="s">
        <v>25</v>
      </c>
      <c r="E5" s="64" t="e">
        <f>E7+E8+E60+E63+E66+E154+E157+E165+E176+E179+E182+E185</f>
        <v>#REF!</v>
      </c>
      <c r="F5" s="64" t="e">
        <f>F7+F8+F60+F63+F66+F154+F157+F165+F176+F182+F185</f>
        <v>#REF!</v>
      </c>
      <c r="G5" s="64" t="e">
        <f t="shared" ref="G5:O5" si="1">G7+G8+G60+G63+G66+G154+G157+G165+G176+G179+G182+G185</f>
        <v>#REF!</v>
      </c>
      <c r="H5" s="64" t="e">
        <f t="shared" si="1"/>
        <v>#REF!</v>
      </c>
      <c r="I5" s="64" t="e">
        <f t="shared" si="1"/>
        <v>#REF!</v>
      </c>
      <c r="J5" s="64" t="e">
        <f t="shared" si="1"/>
        <v>#REF!</v>
      </c>
      <c r="K5" s="64" t="e">
        <f t="shared" si="1"/>
        <v>#REF!</v>
      </c>
      <c r="L5" s="64" t="e">
        <f t="shared" si="1"/>
        <v>#REF!</v>
      </c>
      <c r="M5" s="64" t="e">
        <f t="shared" si="1"/>
        <v>#REF!</v>
      </c>
      <c r="N5" s="64" t="e">
        <f t="shared" si="1"/>
        <v>#REF!</v>
      </c>
      <c r="O5" s="64" t="e">
        <f t="shared" si="1"/>
        <v>#REF!</v>
      </c>
      <c r="P5" s="64"/>
      <c r="Q5" s="66" t="e">
        <f>SUM(E5:M5)</f>
        <v>#REF!</v>
      </c>
      <c r="R5" s="65" t="e">
        <f>#REF!</f>
        <v>#REF!</v>
      </c>
      <c r="S5" s="65" t="e">
        <f t="shared" ref="S5:S185" si="2">Q5-R5</f>
        <v>#REF!</v>
      </c>
    </row>
    <row r="6" spans="1:19" ht="15.6">
      <c r="A6" s="142"/>
      <c r="B6" s="148">
        <f>395193.756+978.3</f>
        <v>396172.05599999998</v>
      </c>
      <c r="C6" s="148" t="e">
        <f>B5-C5</f>
        <v>#REF!</v>
      </c>
      <c r="D6" s="63" t="s">
        <v>26</v>
      </c>
      <c r="E6" s="64">
        <f t="shared" ref="E6:O6" si="3">E9+E10+E178</f>
        <v>33567.726999999999</v>
      </c>
      <c r="F6" s="64">
        <f t="shared" si="3"/>
        <v>40827.851999999999</v>
      </c>
      <c r="G6" s="64">
        <f t="shared" si="3"/>
        <v>39687.312000000005</v>
      </c>
      <c r="H6" s="64">
        <f t="shared" si="3"/>
        <v>44259.515000000007</v>
      </c>
      <c r="I6" s="64">
        <f t="shared" si="3"/>
        <v>44283.816000000006</v>
      </c>
      <c r="J6" s="64">
        <f t="shared" si="3"/>
        <v>91857.452000000005</v>
      </c>
      <c r="K6" s="64">
        <f t="shared" si="3"/>
        <v>16600.150999999998</v>
      </c>
      <c r="L6" s="64">
        <f t="shared" si="3"/>
        <v>16605.406999999999</v>
      </c>
      <c r="M6" s="64">
        <f t="shared" si="3"/>
        <v>44348.334000000003</v>
      </c>
      <c r="N6" s="64">
        <f t="shared" si="3"/>
        <v>44681.415999999997</v>
      </c>
      <c r="O6" s="64">
        <f t="shared" si="3"/>
        <v>45007.854000000007</v>
      </c>
      <c r="P6" s="64" t="e">
        <f>P9+P10+P178+P34</f>
        <v>#REF!</v>
      </c>
      <c r="Q6" s="66" t="e">
        <f>SUM(E6:P6)</f>
        <v>#REF!</v>
      </c>
      <c r="R6" s="65" t="e">
        <f>#REF!</f>
        <v>#REF!</v>
      </c>
      <c r="S6" s="65" t="e">
        <f t="shared" si="2"/>
        <v>#REF!</v>
      </c>
    </row>
    <row r="7" spans="1:19" ht="15.6">
      <c r="A7" s="142">
        <f>F7+G7+H7+I7+J7+K7+L7</f>
        <v>357092.80700799997</v>
      </c>
      <c r="B7" s="148">
        <f t="shared" ref="B7:B10" si="4">Q7-C7</f>
        <v>-143849.89265599998</v>
      </c>
      <c r="C7" s="142">
        <v>602584.53399999999</v>
      </c>
      <c r="D7" s="67" t="s">
        <v>27</v>
      </c>
      <c r="E7" s="68">
        <f>'4611010'!F10+'4611021'!F9+'4611022'!F9+'4611025'!F9+'4611026'!F9+'4611070'!F9+'4611141'!F9+'4611142'!F9</f>
        <v>46868.845999999998</v>
      </c>
      <c r="F7" s="68">
        <f>'4611010'!G10+'4611021'!G9+'4611022'!G9+'4611025'!G9+'4611026'!G9+'4611070'!G9+'4611141'!G9+'4611142'!G9</f>
        <v>57966.286</v>
      </c>
      <c r="G7" s="68">
        <f>'4611010'!H10+'4611021'!H9+'4611022'!H9+'4611025'!H9+'4611026'!H9+'4611070'!H9+'4611141'!H9+'4611142'!H9</f>
        <v>46899.373</v>
      </c>
      <c r="H7" s="68">
        <f>'4611010'!I10+'4611021'!I9+'4611022'!I9+'4611025'!I9+'4611026'!I9+'4611070'!I9+'4611141'!I9+'4611142'!I9</f>
        <v>51903.691335999996</v>
      </c>
      <c r="I7" s="68">
        <f>'4611010'!J10+'4611021'!J9+'4611022'!J9+'4611025'!J9+'4611026'!J9+'4611070'!J9+'4611141'!J9+'4611142'!J9</f>
        <v>52767.199335999998</v>
      </c>
      <c r="J7" s="68">
        <f>'4611010'!K10+'4611021'!K9+'4611022'!K9+'4611025'!K9+'4611026'!K9+'4611070'!K9+'4611141'!K9+'4611142'!K9</f>
        <v>77103.619335999974</v>
      </c>
      <c r="K7" s="68">
        <f>'4611010'!L10+'4611021'!L9+'4611022'!L9+'4611025'!L9+'4611026'!L9+'4611070'!L9+'4611141'!L9+'4611142'!L9</f>
        <v>36069.313000000002</v>
      </c>
      <c r="L7" s="68">
        <f>'4611010'!M10+'4611021'!M9+'4611022'!M9+'4611025'!M9+'4611026'!M9+'4611070'!M9+'4611141'!M9+'4611142'!M9</f>
        <v>34383.324999999997</v>
      </c>
      <c r="M7" s="68">
        <f>'4611010'!N10+'4611021'!N9+'4611022'!N9+'4611025'!N9+'4611026'!N9+'4611070'!N9+'4611141'!N9+'4611142'!N9</f>
        <v>54772.988335999995</v>
      </c>
      <c r="N7" s="68">
        <f>'4611010'!O10+'4611021'!O9+'4611022'!O9+'4611025'!O9+'4611026'!O9+'4611070'!O9+'4611141'!O9+'4611142'!O9</f>
        <v>41689.472335999992</v>
      </c>
      <c r="O7" s="68">
        <f>'4611010'!P10+'4611021'!P9+'4611022'!P9+'4611025'!P9+'4611026'!P9+'4611070'!P9+'4611141'!P9+'4611142'!P9</f>
        <v>41689.472335999992</v>
      </c>
      <c r="P7" s="68">
        <f>'4611010'!Q10+'4611021'!Q9+'4611022'!Q9+'4611025'!Q9+'4611026'!Q9+'4611070'!Q9+'4611141'!Q9+'4611142'!Q9</f>
        <v>41015.346335999995</v>
      </c>
      <c r="Q7" s="66">
        <f t="shared" ref="Q7:Q8" si="5">SUM(E7:M7)</f>
        <v>458734.641344</v>
      </c>
      <c r="R7" s="65" t="e">
        <f>#REF!</f>
        <v>#REF!</v>
      </c>
      <c r="S7" s="65" t="e">
        <f t="shared" si="2"/>
        <v>#REF!</v>
      </c>
    </row>
    <row r="8" spans="1:19" ht="15.6">
      <c r="A8" s="142"/>
      <c r="B8" s="148">
        <f t="shared" si="4"/>
        <v>-31646.597999999998</v>
      </c>
      <c r="C8" s="142">
        <v>132568.598</v>
      </c>
      <c r="D8" s="70" t="s">
        <v>28</v>
      </c>
      <c r="E8" s="66">
        <f t="shared" ref="E8:P8" si="6">ROUND(E7*0.22,0)</f>
        <v>10311</v>
      </c>
      <c r="F8" s="66">
        <f t="shared" si="6"/>
        <v>12753</v>
      </c>
      <c r="G8" s="66">
        <f t="shared" si="6"/>
        <v>10318</v>
      </c>
      <c r="H8" s="66">
        <f t="shared" si="6"/>
        <v>11419</v>
      </c>
      <c r="I8" s="66">
        <f t="shared" si="6"/>
        <v>11609</v>
      </c>
      <c r="J8" s="66">
        <f t="shared" si="6"/>
        <v>16963</v>
      </c>
      <c r="K8" s="66">
        <f t="shared" si="6"/>
        <v>7935</v>
      </c>
      <c r="L8" s="66">
        <f t="shared" si="6"/>
        <v>7564</v>
      </c>
      <c r="M8" s="66">
        <f t="shared" si="6"/>
        <v>12050</v>
      </c>
      <c r="N8" s="66">
        <f t="shared" si="6"/>
        <v>9172</v>
      </c>
      <c r="O8" s="66">
        <f t="shared" si="6"/>
        <v>9172</v>
      </c>
      <c r="P8" s="66">
        <f t="shared" si="6"/>
        <v>9023</v>
      </c>
      <c r="Q8" s="66">
        <f t="shared" si="5"/>
        <v>100922</v>
      </c>
      <c r="R8" s="65" t="e">
        <f>#REF!</f>
        <v>#REF!</v>
      </c>
      <c r="S8" s="65" t="e">
        <f t="shared" si="2"/>
        <v>#REF!</v>
      </c>
    </row>
    <row r="9" spans="1:19" ht="15.6">
      <c r="A9" s="142"/>
      <c r="B9" s="148">
        <f t="shared" si="4"/>
        <v>52164.175999999978</v>
      </c>
      <c r="C9" s="142">
        <v>297141.7</v>
      </c>
      <c r="D9" s="67" t="s">
        <v>29</v>
      </c>
      <c r="E9" s="69">
        <f>'4611010'!F12+'4611021'!F11+'4611022'!F11+'4611025'!F11+'4611026'!F11+'4611070'!F11+'4611141'!F11+'4611142'!F11+'4611151'!F11</f>
        <v>27514.726999999995</v>
      </c>
      <c r="F9" s="69">
        <f>'4611010'!G12+'4611021'!G11+'4611022'!G11+'4611025'!G11+'4611026'!G11+'4611070'!G11+'4611141'!G11+'4611142'!G11+'4611151'!G11</f>
        <v>22551.502</v>
      </c>
      <c r="G9" s="69">
        <f>'4611010'!H12+'4611021'!H11+'4611022'!H11+'4611025'!H11+'4611026'!H11+'4611070'!H11+'4611141'!H11+'4611142'!H11+'4611151'!H11</f>
        <v>27073.636999999999</v>
      </c>
      <c r="H9" s="69">
        <f>'4611010'!I12+'4611021'!I11+'4611022'!I11+'4611025'!I11+'4611026'!I11+'4611070'!I11+'4611141'!I11+'4611142'!I11+'4611151'!I11</f>
        <v>30820.840000000004</v>
      </c>
      <c r="I9" s="69">
        <f>'4611010'!J12+'4611021'!J11+'4611022'!J11+'4611025'!J11+'4611026'!J11+'4611070'!J11+'4611141'!J11+'4611142'!J11+'4611151'!J11</f>
        <v>30841.141000000003</v>
      </c>
      <c r="J9" s="69">
        <f>'4611010'!K12+'4611021'!K11+'4611022'!K11+'4611025'!K11+'4611026'!K11+'4611070'!K11+'4611141'!K11+'4611142'!K11+'4611151'!K11</f>
        <v>69835.777000000002</v>
      </c>
      <c r="K9" s="69">
        <f>'4611010'!L12+'4611021'!L11+'4611022'!L11+'4611025'!L11+'4611026'!L11+'4611070'!L11+'4611141'!L11+'4611142'!L11+'4611151'!L11</f>
        <v>8149.4759999999997</v>
      </c>
      <c r="L9" s="69">
        <f>'4611010'!M12+'4611021'!M11+'4611022'!M11+'4611025'!M11+'4611026'!M11+'4611070'!M11+'4611141'!M11+'4611142'!M11+'4611151'!M11</f>
        <v>8153.732</v>
      </c>
      <c r="M9" s="69">
        <f>'4611010'!N12+'4611021'!N11+'4611022'!N11+'4611025'!N11+'4611026'!N11+'4611070'!N11+'4611141'!N11+'4611142'!N11+'4611151'!N11</f>
        <v>30893.659</v>
      </c>
      <c r="N9" s="69">
        <f>'4611010'!O12+'4611021'!O11+'4611022'!O11+'4611025'!O11+'4611026'!O11+'4611070'!O11+'4611141'!O11+'4611142'!O11+'4611151'!O11</f>
        <v>31166.740999999998</v>
      </c>
      <c r="O9" s="69">
        <f>'4611010'!P12+'4611021'!P11+'4611022'!P11+'4611025'!P11+'4611026'!P11+'4611070'!P11+'4611141'!P11+'4611142'!P11+'4611151'!P11</f>
        <v>31434.179</v>
      </c>
      <c r="P9" s="69">
        <f>'4611010'!Q12+'4611021'!Q11+'4611022'!Q11+'4611025'!Q11+'4611026'!Q11+'4611070'!Q11+'4611141'!Q11+'4611142'!Q11+'4611151'!Q11</f>
        <v>30870.465</v>
      </c>
      <c r="Q9" s="66">
        <f t="shared" ref="Q9:Q10" si="7">SUM(E9:P9)</f>
        <v>349305.87599999999</v>
      </c>
      <c r="R9" s="65" t="e">
        <f>#REF!</f>
        <v>#REF!</v>
      </c>
      <c r="S9" s="65" t="e">
        <f t="shared" si="2"/>
        <v>#REF!</v>
      </c>
    </row>
    <row r="10" spans="1:19" ht="15.6">
      <c r="A10" s="142"/>
      <c r="B10" s="148">
        <f t="shared" si="4"/>
        <v>11477.826000000001</v>
      </c>
      <c r="C10" s="142">
        <v>65371.173999999999</v>
      </c>
      <c r="D10" s="70" t="s">
        <v>28</v>
      </c>
      <c r="E10" s="66">
        <f t="shared" ref="E10:P10" si="8">ROUND(E9*0.22,0)</f>
        <v>6053</v>
      </c>
      <c r="F10" s="66">
        <f t="shared" si="8"/>
        <v>4961</v>
      </c>
      <c r="G10" s="66">
        <f t="shared" si="8"/>
        <v>5956</v>
      </c>
      <c r="H10" s="66">
        <f t="shared" si="8"/>
        <v>6781</v>
      </c>
      <c r="I10" s="66">
        <f t="shared" si="8"/>
        <v>6785</v>
      </c>
      <c r="J10" s="66">
        <f t="shared" si="8"/>
        <v>15364</v>
      </c>
      <c r="K10" s="66">
        <f t="shared" si="8"/>
        <v>1793</v>
      </c>
      <c r="L10" s="66">
        <f t="shared" si="8"/>
        <v>1794</v>
      </c>
      <c r="M10" s="66">
        <f t="shared" si="8"/>
        <v>6797</v>
      </c>
      <c r="N10" s="66">
        <f t="shared" si="8"/>
        <v>6857</v>
      </c>
      <c r="O10" s="66">
        <f t="shared" si="8"/>
        <v>6916</v>
      </c>
      <c r="P10" s="66">
        <f t="shared" si="8"/>
        <v>6792</v>
      </c>
      <c r="Q10" s="66">
        <f t="shared" si="7"/>
        <v>76849</v>
      </c>
      <c r="R10" s="65" t="e">
        <f>#REF!</f>
        <v>#REF!</v>
      </c>
      <c r="S10" s="65" t="e">
        <f t="shared" si="2"/>
        <v>#REF!</v>
      </c>
    </row>
    <row r="11" spans="1:19" ht="15" hidden="1">
      <c r="A11" s="142">
        <f>A9-A10</f>
        <v>0</v>
      </c>
      <c r="B11" s="139"/>
      <c r="C11" s="140"/>
      <c r="D11" s="149"/>
      <c r="E11" s="150" t="e">
        <f>ПОТРЕБА_2024!B8+ПОТРЕБА_2024!B10</f>
        <v>#REF!</v>
      </c>
      <c r="F11" s="150" t="e">
        <f>ПОТРЕБА_2024!C8+ПОТРЕБА_2024!C10</f>
        <v>#REF!</v>
      </c>
      <c r="G11" s="150" t="e">
        <f>ПОТРЕБА_2024!D8+ПОТРЕБА_2024!D10</f>
        <v>#REF!</v>
      </c>
      <c r="H11" s="150" t="e">
        <f>ПОТРЕБА_2024!E8+ПОТРЕБА_2024!E10</f>
        <v>#REF!</v>
      </c>
      <c r="I11" s="150" t="e">
        <f>ПОТРЕБА_2024!F8+ПОТРЕБА_2024!F10</f>
        <v>#REF!</v>
      </c>
      <c r="J11" s="150" t="e">
        <f>ПОТРЕБА_2024!G8+ПОТРЕБА_2024!G10</f>
        <v>#REF!</v>
      </c>
      <c r="K11" s="150" t="e">
        <f>ПОТРЕБА_2024!H8+ПОТРЕБА_2024!H10</f>
        <v>#REF!</v>
      </c>
      <c r="L11" s="150" t="e">
        <f>ПОТРЕБА_2024!I8+ПОТРЕБА_2024!I10</f>
        <v>#REF!</v>
      </c>
      <c r="M11" s="150">
        <f>ПОТРЕБА_2024!J8+ПОТРЕБА_2024!J10</f>
        <v>0</v>
      </c>
      <c r="N11" s="149"/>
      <c r="O11" s="149"/>
      <c r="P11" s="149"/>
      <c r="Q11" s="150" t="e">
        <f>ПОТРЕБА_2024!L8+ПОТРЕБА_2024!L10</f>
        <v>#REF!</v>
      </c>
      <c r="R11" s="65" t="e">
        <f>#REF!</f>
        <v>#REF!</v>
      </c>
      <c r="S11" s="65" t="e">
        <f t="shared" si="2"/>
        <v>#REF!</v>
      </c>
    </row>
    <row r="12" spans="1:19" ht="15" hidden="1">
      <c r="A12" s="139" t="e">
        <f>A10/A11</f>
        <v>#DIV/0!</v>
      </c>
      <c r="B12" s="139"/>
      <c r="C12" s="140"/>
      <c r="D12" s="149"/>
      <c r="E12" s="150" t="e">
        <f t="shared" ref="E12:M12" si="9">E11-E7-E9</f>
        <v>#REF!</v>
      </c>
      <c r="F12" s="150" t="e">
        <f t="shared" si="9"/>
        <v>#REF!</v>
      </c>
      <c r="G12" s="150" t="e">
        <f t="shared" si="9"/>
        <v>#REF!</v>
      </c>
      <c r="H12" s="150" t="e">
        <f t="shared" si="9"/>
        <v>#REF!</v>
      </c>
      <c r="I12" s="150" t="e">
        <f t="shared" si="9"/>
        <v>#REF!</v>
      </c>
      <c r="J12" s="150" t="e">
        <f t="shared" si="9"/>
        <v>#REF!</v>
      </c>
      <c r="K12" s="150" t="e">
        <f t="shared" si="9"/>
        <v>#REF!</v>
      </c>
      <c r="L12" s="150" t="e">
        <f t="shared" si="9"/>
        <v>#REF!</v>
      </c>
      <c r="M12" s="150">
        <f t="shared" si="9"/>
        <v>-85666.647335999995</v>
      </c>
      <c r="N12" s="149"/>
      <c r="O12" s="149"/>
      <c r="P12" s="149"/>
      <c r="Q12" s="150" t="e">
        <f>Q7-Q11</f>
        <v>#REF!</v>
      </c>
      <c r="R12" s="65" t="e">
        <f>#REF!</f>
        <v>#REF!</v>
      </c>
      <c r="S12" s="65" t="e">
        <f t="shared" si="2"/>
        <v>#REF!</v>
      </c>
    </row>
    <row r="13" spans="1:19" ht="15" hidden="1">
      <c r="A13" s="139"/>
      <c r="B13" s="139"/>
      <c r="C13" s="140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6" t="e">
        <f>#REF!</f>
        <v>#REF!</v>
      </c>
      <c r="S13" s="146" t="e">
        <f t="shared" si="2"/>
        <v>#REF!</v>
      </c>
    </row>
    <row r="14" spans="1:19" ht="15">
      <c r="A14" s="142" t="e">
        <f>F60+F63+F154+F176+F182+F185</f>
        <v>#REF!</v>
      </c>
      <c r="B14" s="139"/>
      <c r="C14" s="140"/>
      <c r="D14" s="334" t="s">
        <v>30</v>
      </c>
      <c r="E14" s="316"/>
      <c r="F14" s="316"/>
      <c r="G14" s="316"/>
      <c r="H14" s="316"/>
      <c r="I14" s="316"/>
      <c r="J14" s="316"/>
      <c r="K14" s="316"/>
      <c r="L14" s="316"/>
      <c r="M14" s="316"/>
      <c r="N14" s="316"/>
      <c r="O14" s="316"/>
      <c r="P14" s="316"/>
      <c r="Q14" s="317"/>
      <c r="R14" s="146" t="e">
        <f>#REF!</f>
        <v>#REF!</v>
      </c>
      <c r="S14" s="146" t="e">
        <f t="shared" si="2"/>
        <v>#REF!</v>
      </c>
    </row>
    <row r="15" spans="1:19" ht="15">
      <c r="A15" s="151"/>
      <c r="B15" s="151"/>
      <c r="C15" s="152"/>
      <c r="D15" s="28" t="s">
        <v>31</v>
      </c>
      <c r="E15" s="72">
        <f>'4611010'!F18+'4611021'!F17+'4611022'!F17+'4611025'!F18+'4611026'!F17+'4611070'!F17+'4611141'!F17+'4611142'!F17+'4611151'!F17</f>
        <v>0</v>
      </c>
      <c r="F15" s="72">
        <f>'4611010'!G18+'4611021'!G17+'4611022'!G17+'4611025'!G18+'4611026'!G17+'4611070'!G17+'4611141'!G17+'4611142'!G17+'4611151'!G17</f>
        <v>0</v>
      </c>
      <c r="G15" s="72">
        <f>'4611010'!H18+'4611021'!H17+'4611022'!H17+'4611025'!H18+'4611026'!H17+'4611070'!H17+'4611141'!H17+'4611142'!H17+'4611151'!H17</f>
        <v>0</v>
      </c>
      <c r="H15" s="72">
        <f>'4611010'!I18+'4611021'!I17+'4611022'!I17+'4611025'!I18+'4611026'!I17+'4611070'!I17+'4611141'!I17+'4611142'!I17+'4611151'!I17</f>
        <v>0</v>
      </c>
      <c r="I15" s="72">
        <f>'4611010'!J18+'4611021'!J17+'4611022'!J17+'4611025'!J18+'4611026'!J17+'4611070'!J17+'4611141'!J17+'4611142'!J17+'4611151'!J17</f>
        <v>0</v>
      </c>
      <c r="J15" s="72" t="e">
        <f>'4611010'!K18+'4611021'!K17+'4611022'!K17+'4611025'!K18+'4611026'!K17+'4611070'!K17+'4611141'!K17+'4611142'!K17+'4611151'!K17</f>
        <v>#REF!</v>
      </c>
      <c r="K15" s="72">
        <f>'4611010'!L18+'4611021'!L17+'4611022'!L17+'4611025'!L18+'4611026'!L17+'4611070'!L17+'4611141'!L17+'4611142'!L17+'4611151'!L17</f>
        <v>0</v>
      </c>
      <c r="L15" s="72">
        <f>'4611010'!M18+'4611021'!M17+'4611022'!M17+'4611025'!M18+'4611026'!M17+'4611070'!M17+'4611141'!M17+'4611142'!M17+'4611151'!M17</f>
        <v>0</v>
      </c>
      <c r="M15" s="72">
        <f>'4611010'!N18+'4611021'!N17+'4611022'!N17+'4611025'!N18+'4611026'!N17+'4611070'!N17+'4611141'!N17+'4611142'!N17+'4611151'!N17</f>
        <v>0</v>
      </c>
      <c r="N15" s="72">
        <f>'4611010'!O18+'4611021'!O17+'4611022'!O17+'4611025'!O18+'4611026'!O17+'4611070'!O17+'4611141'!O17+'4611142'!O17+'4611151'!O17</f>
        <v>0</v>
      </c>
      <c r="O15" s="72">
        <f>'4611010'!P18+'4611021'!P17+'4611022'!P17+'4611025'!P18+'4611026'!P17+'4611070'!P17+'4611141'!P17+'4611142'!P17+'4611151'!P17</f>
        <v>0</v>
      </c>
      <c r="P15" s="72">
        <f>'4611010'!Q18+'4611021'!Q17+'4611022'!Q17+'4611025'!Q18+'4611026'!Q17+'4611070'!Q17+'4611141'!Q17+'4611142'!Q17+'4611151'!Q17</f>
        <v>0</v>
      </c>
      <c r="Q15" s="29" t="e">
        <f t="shared" ref="Q15:Q59" si="10">SUM(E15:P15)</f>
        <v>#REF!</v>
      </c>
      <c r="R15" s="65" t="e">
        <f>#REF!</f>
        <v>#REF!</v>
      </c>
      <c r="S15" s="65" t="e">
        <f t="shared" si="2"/>
        <v>#REF!</v>
      </c>
    </row>
    <row r="16" spans="1:19" ht="15">
      <c r="A16" s="151"/>
      <c r="B16" s="151"/>
      <c r="C16" s="152"/>
      <c r="D16" s="28" t="s">
        <v>32</v>
      </c>
      <c r="E16" s="72">
        <f>'4611010'!F19+'4611021'!F18+'4611022'!F18+'4611025'!F19+'4611026'!F18+'4611070'!F18+'4611141'!F18+'4611142'!F18+'4611151'!F18</f>
        <v>0</v>
      </c>
      <c r="F16" s="72">
        <f>'4611010'!G19+'4611021'!G18+'4611022'!G18+'4611025'!G19+'4611026'!G18+'4611070'!G18+'4611141'!G18+'4611142'!G18+'4611151'!G18</f>
        <v>0</v>
      </c>
      <c r="G16" s="72">
        <f>'4611010'!H19+'4611021'!H18+'4611022'!H18+'4611025'!H19+'4611026'!H18+'4611070'!H18+'4611141'!H18+'4611142'!H18+'4611151'!H18</f>
        <v>0</v>
      </c>
      <c r="H16" s="72">
        <f>'4611010'!I19+'4611021'!I18+'4611022'!I18+'4611025'!I19+'4611026'!I18+'4611070'!I18+'4611141'!I18+'4611142'!I18+'4611151'!I18</f>
        <v>0</v>
      </c>
      <c r="I16" s="72">
        <f>'4611010'!J19+'4611021'!J18+'4611022'!J18+'4611025'!J19+'4611026'!J18+'4611070'!J18+'4611141'!J18+'4611142'!J18+'4611151'!J18</f>
        <v>0</v>
      </c>
      <c r="J16" s="72" t="e">
        <f>'4611010'!K19+'4611021'!K18+'4611022'!K18+'4611025'!K19+'4611026'!K18+'4611070'!K18+'4611141'!K18+'4611142'!K18+'4611151'!K18</f>
        <v>#REF!</v>
      </c>
      <c r="K16" s="72">
        <f>'4611010'!L19+'4611021'!L18+'4611022'!L18+'4611025'!L19+'4611026'!L18+'4611070'!L18+'4611141'!L18+'4611142'!L18+'4611151'!L18</f>
        <v>0</v>
      </c>
      <c r="L16" s="72">
        <f>'4611010'!M19+'4611021'!M18+'4611022'!M18+'4611025'!M19+'4611026'!M18+'4611070'!M18+'4611141'!M18+'4611142'!M18+'4611151'!M18</f>
        <v>0</v>
      </c>
      <c r="M16" s="72">
        <f>'4611010'!N19+'4611021'!N18+'4611022'!N18+'4611025'!N19+'4611026'!N18+'4611070'!N18+'4611141'!N18+'4611142'!N18+'4611151'!N18</f>
        <v>0</v>
      </c>
      <c r="N16" s="72">
        <f>'4611010'!O19+'4611021'!O18+'4611022'!O18+'4611025'!O19+'4611026'!O18+'4611070'!O18+'4611141'!O18+'4611142'!O18+'4611151'!O18</f>
        <v>0</v>
      </c>
      <c r="O16" s="72">
        <f>'4611010'!P19+'4611021'!P18+'4611022'!P18+'4611025'!P19+'4611026'!P18+'4611070'!P18+'4611141'!P18+'4611142'!P18+'4611151'!P18</f>
        <v>0</v>
      </c>
      <c r="P16" s="72">
        <f>'4611010'!Q19+'4611021'!Q18+'4611022'!Q18+'4611025'!Q19+'4611026'!Q18+'4611070'!Q18+'4611141'!Q18+'4611142'!Q18+'4611151'!Q18</f>
        <v>0</v>
      </c>
      <c r="Q16" s="29" t="e">
        <f t="shared" si="10"/>
        <v>#REF!</v>
      </c>
      <c r="R16" s="65" t="e">
        <f>#REF!</f>
        <v>#REF!</v>
      </c>
      <c r="S16" s="65" t="e">
        <f t="shared" si="2"/>
        <v>#REF!</v>
      </c>
    </row>
    <row r="17" spans="1:19" ht="27.6">
      <c r="A17" s="151"/>
      <c r="B17" s="151"/>
      <c r="C17" s="152"/>
      <c r="D17" s="28" t="s">
        <v>33</v>
      </c>
      <c r="E17" s="72">
        <f>'4611010'!F20+'4611021'!F19+'4611022'!F19+'4611025'!F20+'4611026'!F19+'4611070'!F19+'4611141'!F19+'4611142'!F19+'4611151'!F19</f>
        <v>0</v>
      </c>
      <c r="F17" s="72">
        <f>'4611010'!G20+'4611021'!G19+'4611022'!G19+'4611025'!G20+'4611026'!G19+'4611070'!G19+'4611141'!G19+'4611142'!G19+'4611151'!G19</f>
        <v>0</v>
      </c>
      <c r="G17" s="72">
        <f>'4611010'!H20+'4611021'!H19+'4611022'!H19+'4611025'!H20+'4611026'!H19+'4611070'!H19+'4611141'!H19+'4611142'!H19+'4611151'!H19</f>
        <v>0</v>
      </c>
      <c r="H17" s="72">
        <f>'4611010'!I20+'4611021'!I19+'4611022'!I19+'4611025'!I20+'4611026'!I19+'4611070'!I19+'4611141'!I19+'4611142'!I19+'4611151'!I19</f>
        <v>0</v>
      </c>
      <c r="I17" s="72" t="e">
        <f>'4611010'!J20+'4611021'!J19+'4611022'!J19+'4611025'!J20+'4611026'!J19+'4611070'!J19+'4611141'!J19+'4611142'!J19+'4611151'!J19</f>
        <v>#REF!</v>
      </c>
      <c r="J17" s="72">
        <f>'4611010'!K20+'4611021'!K19+'4611022'!K19+'4611025'!K20+'4611026'!K19+'4611070'!K19+'4611141'!K19+'4611142'!K19+'4611151'!K19</f>
        <v>0</v>
      </c>
      <c r="K17" s="72">
        <f>'4611010'!L20+'4611021'!L19+'4611022'!L19+'4611025'!L20+'4611026'!L19+'4611070'!L19+'4611141'!L19+'4611142'!L19+'4611151'!L19</f>
        <v>0</v>
      </c>
      <c r="L17" s="72">
        <f>'4611010'!M20+'4611021'!M19+'4611022'!M19+'4611025'!M20+'4611026'!M19+'4611070'!M19+'4611141'!M19+'4611142'!M19+'4611151'!M19</f>
        <v>0</v>
      </c>
      <c r="M17" s="72">
        <f>'4611010'!N20+'4611021'!N19+'4611022'!N19+'4611025'!N20+'4611026'!N19+'4611070'!N19+'4611141'!N19+'4611142'!N19+'4611151'!N19</f>
        <v>0</v>
      </c>
      <c r="N17" s="72">
        <f>'4611010'!O20+'4611021'!O19+'4611022'!O19+'4611025'!O20+'4611026'!O19+'4611070'!O19+'4611141'!O19+'4611142'!O19+'4611151'!O19</f>
        <v>0</v>
      </c>
      <c r="O17" s="72">
        <f>'4611010'!P20+'4611021'!P19+'4611022'!P19+'4611025'!P20+'4611026'!P19+'4611070'!P19+'4611141'!P19+'4611142'!P19+'4611151'!P19</f>
        <v>0</v>
      </c>
      <c r="P17" s="72">
        <f>'4611010'!Q20+'4611021'!Q19+'4611022'!Q19+'4611025'!Q20+'4611026'!Q19+'4611070'!Q19+'4611141'!Q19+'4611142'!Q19+'4611151'!Q19</f>
        <v>0</v>
      </c>
      <c r="Q17" s="29" t="e">
        <f t="shared" si="10"/>
        <v>#REF!</v>
      </c>
      <c r="R17" s="65" t="e">
        <f>#REF!</f>
        <v>#REF!</v>
      </c>
      <c r="S17" s="65" t="e">
        <f t="shared" si="2"/>
        <v>#REF!</v>
      </c>
    </row>
    <row r="18" spans="1:19" ht="27.6">
      <c r="A18" s="151"/>
      <c r="B18" s="151"/>
      <c r="C18" s="152"/>
      <c r="D18" s="28" t="s">
        <v>34</v>
      </c>
      <c r="E18" s="72">
        <f>'4611010'!F21+'4611021'!F20+'4611022'!F20+'4611025'!F21+'4611026'!F20+'4611070'!F20+'4611141'!F20+'4611142'!F20+'4611151'!F20</f>
        <v>0</v>
      </c>
      <c r="F18" s="72">
        <f>'4611010'!G21+'4611021'!G20+'4611022'!G20+'4611025'!G21+'4611026'!G20+'4611070'!G20+'4611141'!G20+'4611142'!G20+'4611151'!G20</f>
        <v>0</v>
      </c>
      <c r="G18" s="72">
        <f>'4611010'!H21+'4611021'!H20+'4611022'!H20+'4611025'!H21+'4611026'!H20+'4611070'!H20+'4611141'!H20+'4611142'!H20+'4611151'!H20</f>
        <v>0</v>
      </c>
      <c r="H18" s="72">
        <f>'4611010'!I21+'4611021'!I20+'4611022'!I20+'4611025'!I21+'4611026'!I20+'4611070'!I20+'4611141'!I20+'4611142'!I20+'4611151'!I20</f>
        <v>1.9</v>
      </c>
      <c r="I18" s="72">
        <f>'4611010'!J21+'4611021'!J20+'4611022'!J20+'4611025'!J21+'4611026'!J20+'4611070'!J20+'4611141'!J20+'4611142'!J20+'4611151'!J20</f>
        <v>0</v>
      </c>
      <c r="J18" s="72" t="e">
        <f>'4611010'!K21+'4611021'!K20+'4611022'!K20+'4611025'!K21+'4611026'!K20+'4611070'!K20+'4611141'!K20+'4611142'!K20+'4611151'!K20</f>
        <v>#REF!</v>
      </c>
      <c r="K18" s="72" t="e">
        <f>'4611010'!L21+'4611021'!L20+'4611022'!L20+'4611025'!L21+'4611026'!L20+'4611070'!L20+'4611141'!L20+'4611142'!L20+'4611151'!L20</f>
        <v>#REF!</v>
      </c>
      <c r="L18" s="72" t="e">
        <f>'4611010'!M21+'4611021'!M20+'4611022'!M20+'4611025'!M21+'4611026'!M20+'4611070'!M20+'4611141'!M20+'4611142'!M20+'4611151'!M20</f>
        <v>#REF!</v>
      </c>
      <c r="M18" s="72">
        <f>'4611010'!N21+'4611021'!N20+'4611022'!N20+'4611025'!N21+'4611026'!N20+'4611070'!N20+'4611141'!N20+'4611142'!N20+'4611151'!N20</f>
        <v>0</v>
      </c>
      <c r="N18" s="72">
        <f>'4611010'!O21+'4611021'!O20+'4611022'!O20+'4611025'!O21+'4611026'!O20+'4611070'!O20+'4611141'!O20+'4611142'!O20+'4611151'!O20</f>
        <v>0</v>
      </c>
      <c r="O18" s="72">
        <f>'4611010'!P21+'4611021'!P20+'4611022'!P20+'4611025'!P21+'4611026'!P20+'4611070'!P20+'4611141'!P20+'4611142'!P20+'4611151'!P20</f>
        <v>1.7769999999999999</v>
      </c>
      <c r="P18" s="72">
        <f>'4611010'!Q21+'4611021'!Q20+'4611022'!Q20+'4611025'!Q21+'4611026'!Q20+'4611070'!Q20+'4611141'!Q20+'4611142'!Q20+'4611151'!Q20</f>
        <v>0</v>
      </c>
      <c r="Q18" s="29" t="e">
        <f t="shared" si="10"/>
        <v>#REF!</v>
      </c>
      <c r="R18" s="65" t="e">
        <f>#REF!</f>
        <v>#REF!</v>
      </c>
      <c r="S18" s="65" t="e">
        <f t="shared" si="2"/>
        <v>#REF!</v>
      </c>
    </row>
    <row r="19" spans="1:19" ht="15">
      <c r="A19" s="151"/>
      <c r="B19" s="151"/>
      <c r="C19" s="152"/>
      <c r="D19" s="28" t="s">
        <v>35</v>
      </c>
      <c r="E19" s="72" t="e">
        <f>'4611010'!F22+'4611021'!F21+'4611022'!F21+'4611025'!F22+'4611026'!F21+'4611070'!F21+'4611141'!F21+'4611142'!F21+'4611151'!F21</f>
        <v>#REF!</v>
      </c>
      <c r="F19" s="72" t="e">
        <f>'4611010'!G22+'4611021'!G21+'4611022'!G21+'4611025'!G22+'4611026'!G21+'4611070'!G21+'4611141'!G21+'4611142'!G21+'4611151'!G21</f>
        <v>#REF!</v>
      </c>
      <c r="G19" s="72" t="e">
        <f>'4611010'!H22+'4611021'!H21+'4611022'!H21+'4611025'!H22+'4611026'!H21+'4611070'!H21+'4611141'!H21+'4611142'!H21+'4611151'!H21</f>
        <v>#REF!</v>
      </c>
      <c r="H19" s="72" t="e">
        <f>'4611010'!I22+'4611021'!I21+'4611022'!I21+'4611025'!I22+'4611026'!I21+'4611070'!I21+'4611141'!I21+'4611142'!I21+'4611151'!I21</f>
        <v>#REF!</v>
      </c>
      <c r="I19" s="72" t="e">
        <f>'4611010'!J22+'4611021'!J21+'4611022'!J21+'4611025'!J22+'4611026'!J21+'4611070'!J21+'4611141'!J21+'4611142'!J21+'4611151'!J21</f>
        <v>#REF!</v>
      </c>
      <c r="J19" s="72">
        <f>'4611010'!K22+'4611021'!K21+'4611022'!K21+'4611025'!K22+'4611026'!K21+'4611070'!K21+'4611141'!K21+'4611142'!K21+'4611151'!K21</f>
        <v>0</v>
      </c>
      <c r="K19" s="72">
        <f>'4611010'!L22+'4611021'!L21+'4611022'!L21+'4611025'!L22+'4611026'!L21+'4611070'!L21+'4611141'!L21+'4611142'!L21+'4611151'!L21</f>
        <v>0</v>
      </c>
      <c r="L19" s="72">
        <f>'4611010'!M22+'4611021'!M21+'4611022'!M21+'4611025'!M22+'4611026'!M21+'4611070'!M21+'4611141'!M21+'4611142'!M21+'4611151'!M21</f>
        <v>0</v>
      </c>
      <c r="M19" s="72">
        <f>'4611010'!N22+'4611021'!N21+'4611022'!N21+'4611025'!N22+'4611026'!N21+'4611070'!N21+'4611141'!N21+'4611142'!N21+'4611151'!N21</f>
        <v>0</v>
      </c>
      <c r="N19" s="72">
        <f>'4611010'!O22+'4611021'!O21+'4611022'!O21+'4611025'!O22+'4611026'!O21+'4611070'!O21+'4611141'!O21+'4611142'!O21+'4611151'!O21</f>
        <v>0</v>
      </c>
      <c r="O19" s="72">
        <f>'4611010'!P22+'4611021'!P21+'4611022'!P21+'4611025'!P22+'4611026'!P21+'4611070'!P21+'4611141'!P21+'4611142'!P21+'4611151'!P21</f>
        <v>0</v>
      </c>
      <c r="P19" s="72">
        <f>'4611010'!Q22+'4611021'!Q21+'4611022'!Q21+'4611025'!Q22+'4611026'!Q21+'4611070'!Q21+'4611141'!Q21+'4611142'!Q21+'4611151'!Q21</f>
        <v>0</v>
      </c>
      <c r="Q19" s="29" t="e">
        <f t="shared" si="10"/>
        <v>#REF!</v>
      </c>
      <c r="R19" s="65" t="e">
        <f>#REF!</f>
        <v>#REF!</v>
      </c>
      <c r="S19" s="65" t="e">
        <f t="shared" si="2"/>
        <v>#REF!</v>
      </c>
    </row>
    <row r="20" spans="1:19" ht="27.6">
      <c r="A20" s="151"/>
      <c r="B20" s="151"/>
      <c r="C20" s="152"/>
      <c r="D20" s="28" t="s">
        <v>210</v>
      </c>
      <c r="E20" s="72" t="e">
        <f>'4611010'!F23+'4611021'!F22+'4611022'!F22+'4611025'!F23+'4611026'!F22+'4611070'!F22+'4611141'!F22+'4611142'!F22+'4611151'!F22</f>
        <v>#REF!</v>
      </c>
      <c r="F20" s="72" t="e">
        <f>'4611010'!G23+'4611021'!G22+'4611022'!G22+'4611025'!G23+'4611026'!G22+'4611070'!G22+'4611141'!G22+'4611142'!G22+'4611151'!G22</f>
        <v>#REF!</v>
      </c>
      <c r="G20" s="72" t="e">
        <f>'4611010'!H23+'4611021'!H22+'4611022'!H22+'4611025'!H23+'4611026'!H22+'4611070'!H22+'4611141'!H22+'4611142'!H22+'4611151'!H22</f>
        <v>#REF!</v>
      </c>
      <c r="H20" s="72" t="e">
        <f>'4611010'!I23+'4611021'!I22+'4611022'!I22+'4611025'!I23+'4611026'!I22+'4611070'!I22+'4611141'!I22+'4611142'!I22+'4611151'!I22</f>
        <v>#REF!</v>
      </c>
      <c r="I20" s="72" t="e">
        <f>'4611010'!J23+'4611021'!J22+'4611022'!J22+'4611025'!J23+'4611026'!J22+'4611070'!J22+'4611141'!J22+'4611142'!J22+'4611151'!J22</f>
        <v>#REF!</v>
      </c>
      <c r="J20" s="72" t="e">
        <f>'4611010'!K23+'4611021'!K22+'4611022'!K22+'4611025'!K23+'4611026'!K22+'4611070'!K22+'4611141'!K22+'4611142'!K22+'4611151'!K22</f>
        <v>#REF!</v>
      </c>
      <c r="K20" s="72" t="e">
        <f>'4611010'!L23+'4611021'!L22+'4611022'!L22+'4611025'!L23+'4611026'!L22+'4611070'!L22+'4611141'!L22+'4611142'!L22+'4611151'!L22</f>
        <v>#REF!</v>
      </c>
      <c r="L20" s="72" t="e">
        <f>'4611010'!M23+'4611021'!M22+'4611022'!M22+'4611025'!M23+'4611026'!M22+'4611070'!M22+'4611141'!M22+'4611142'!M22+'4611151'!M22</f>
        <v>#REF!</v>
      </c>
      <c r="M20" s="72" t="e">
        <f>'4611010'!N23+'4611021'!N22+'4611022'!N22+'4611025'!N23+'4611026'!N22+'4611070'!N22+'4611141'!N22+'4611142'!N22+'4611151'!N22</f>
        <v>#REF!</v>
      </c>
      <c r="N20" s="72" t="e">
        <f>'4611010'!O23+'4611021'!O22+'4611022'!O22+'4611025'!O23+'4611026'!O22+'4611070'!O22+'4611141'!O22+'4611142'!O22+'4611151'!O22</f>
        <v>#REF!</v>
      </c>
      <c r="O20" s="72" t="e">
        <f>'4611010'!P23+'4611021'!P22+'4611022'!P22+'4611025'!P23+'4611026'!P22+'4611070'!P22+'4611141'!P22+'4611142'!P22+'4611151'!P22</f>
        <v>#REF!</v>
      </c>
      <c r="P20" s="72" t="e">
        <f>'4611010'!Q23+'4611021'!Q22+'4611022'!Q22+'4611025'!Q23+'4611026'!Q22+'4611070'!Q22+'4611141'!Q22+'4611142'!Q22+'4611151'!Q22</f>
        <v>#REF!</v>
      </c>
      <c r="Q20" s="29" t="e">
        <f t="shared" si="10"/>
        <v>#REF!</v>
      </c>
      <c r="R20" s="65" t="e">
        <f>#REF!</f>
        <v>#REF!</v>
      </c>
      <c r="S20" s="65" t="e">
        <f t="shared" si="2"/>
        <v>#REF!</v>
      </c>
    </row>
    <row r="21" spans="1:19" ht="27.6">
      <c r="A21" s="151"/>
      <c r="B21" s="151"/>
      <c r="C21" s="152"/>
      <c r="D21" s="77" t="s">
        <v>211</v>
      </c>
      <c r="E21" s="72" t="e">
        <f>'4611010'!F24+'4611021'!F23+'4611022'!F23+'4611025'!F24+'4611026'!F23+'4611070'!F23+'4611141'!F23+'4611142'!F23+'4611151'!F23</f>
        <v>#REF!</v>
      </c>
      <c r="F21" s="72" t="e">
        <f>'4611010'!G24+'4611021'!G23+'4611022'!G23+'4611025'!G24+'4611026'!G23+'4611070'!G23+'4611141'!G23+'4611142'!G23+'4611151'!G23</f>
        <v>#REF!</v>
      </c>
      <c r="G21" s="72" t="e">
        <f>'4611010'!H24+'4611021'!H23+'4611022'!H23+'4611025'!H24+'4611026'!H23+'4611070'!H23+'4611141'!H23+'4611142'!H23+'4611151'!H23</f>
        <v>#REF!</v>
      </c>
      <c r="H21" s="72" t="e">
        <f>'4611010'!I24+'4611021'!I23+'4611022'!I23+'4611025'!I24+'4611026'!I23+'4611070'!I23+'4611141'!I23+'4611142'!I23+'4611151'!I23</f>
        <v>#REF!</v>
      </c>
      <c r="I21" s="72" t="e">
        <f>'4611010'!J24+'4611021'!J23+'4611022'!J23+'4611025'!J24+'4611026'!J23+'4611070'!J23+'4611141'!J23+'4611142'!J23+'4611151'!J23</f>
        <v>#REF!</v>
      </c>
      <c r="J21" s="72" t="e">
        <f>'4611010'!K24+'4611021'!K23+'4611022'!K23+'4611025'!K24+'4611026'!K23+'4611070'!K23+'4611141'!K23+'4611142'!K23+'4611151'!K23</f>
        <v>#REF!</v>
      </c>
      <c r="K21" s="72" t="e">
        <f>'4611010'!L24+'4611021'!L23+'4611022'!L23+'4611025'!L24+'4611026'!L23+'4611070'!L23+'4611141'!L23+'4611142'!L23+'4611151'!L23</f>
        <v>#REF!</v>
      </c>
      <c r="L21" s="72" t="e">
        <f>'4611010'!M24+'4611021'!M23+'4611022'!M23+'4611025'!M24+'4611026'!M23+'4611070'!M23+'4611141'!M23+'4611142'!M23+'4611151'!M23</f>
        <v>#REF!</v>
      </c>
      <c r="M21" s="72" t="e">
        <f>'4611010'!N24+'4611021'!N23+'4611022'!N23+'4611025'!N24+'4611026'!N23+'4611070'!N23+'4611141'!N23+'4611142'!N23+'4611151'!N23</f>
        <v>#REF!</v>
      </c>
      <c r="N21" s="72" t="e">
        <f>'4611010'!O24+'4611021'!O23+'4611022'!O23+'4611025'!O24+'4611026'!O23+'4611070'!O23+'4611141'!O23+'4611142'!O23+'4611151'!O23</f>
        <v>#REF!</v>
      </c>
      <c r="O21" s="72" t="e">
        <f>'4611010'!P24+'4611021'!P23+'4611022'!P23+'4611025'!P24+'4611026'!P23+'4611070'!P23+'4611141'!P23+'4611142'!P23+'4611151'!P23</f>
        <v>#REF!</v>
      </c>
      <c r="P21" s="72" t="e">
        <f>'4611010'!Q24+'4611021'!Q23+'4611022'!Q23+'4611025'!Q24+'4611026'!Q23+'4611070'!Q23+'4611141'!Q23+'4611142'!Q23+'4611151'!Q23</f>
        <v>#REF!</v>
      </c>
      <c r="Q21" s="29" t="e">
        <f t="shared" si="10"/>
        <v>#REF!</v>
      </c>
      <c r="R21" s="65" t="e">
        <f>#REF!</f>
        <v>#REF!</v>
      </c>
      <c r="S21" s="65" t="e">
        <f t="shared" si="2"/>
        <v>#REF!</v>
      </c>
    </row>
    <row r="22" spans="1:19" ht="27.6">
      <c r="A22" s="151"/>
      <c r="B22" s="151"/>
      <c r="C22" s="152"/>
      <c r="D22" s="28" t="s">
        <v>38</v>
      </c>
      <c r="E22" s="72" t="e">
        <f>'4611010'!F25+'4611021'!F24+'4611022'!F24+'4611025'!F25+'4611026'!F24+'4611070'!F24+'4611141'!F24+'4611142'!F24+'4611151'!F24</f>
        <v>#REF!</v>
      </c>
      <c r="F22" s="72" t="e">
        <f>'4611010'!G25+'4611021'!G24+'4611022'!G24+'4611025'!G25+'4611026'!G24+'4611070'!G24+'4611141'!G24+'4611142'!G24+'4611151'!G24</f>
        <v>#REF!</v>
      </c>
      <c r="G22" s="72" t="e">
        <f>'4611010'!H25+'4611021'!H24+'4611022'!H24+'4611025'!H25+'4611026'!H24+'4611070'!H24+'4611141'!H24+'4611142'!H24+'4611151'!H24</f>
        <v>#REF!</v>
      </c>
      <c r="H22" s="72" t="e">
        <f>'4611010'!I25+'4611021'!I24+'4611022'!I24+'4611025'!I25+'4611026'!I24+'4611070'!I24+'4611141'!I24+'4611142'!I24+'4611151'!I24</f>
        <v>#REF!</v>
      </c>
      <c r="I22" s="72" t="e">
        <f>'4611010'!J25+'4611021'!J24+'4611022'!J24+'4611025'!J25+'4611026'!J24+'4611070'!J24+'4611141'!J24+'4611142'!J24+'4611151'!J24</f>
        <v>#REF!</v>
      </c>
      <c r="J22" s="72" t="e">
        <f>'4611010'!K25+'4611021'!K24+'4611022'!K24+'4611025'!K25+'4611026'!K24+'4611070'!K24+'4611141'!K24+'4611142'!K24+'4611151'!K24</f>
        <v>#REF!</v>
      </c>
      <c r="K22" s="72" t="e">
        <f>'4611010'!L25+'4611021'!L24+'4611022'!L24+'4611025'!L25+'4611026'!L24+'4611070'!L24+'4611141'!L24+'4611142'!L24+'4611151'!L24</f>
        <v>#REF!</v>
      </c>
      <c r="L22" s="72" t="e">
        <f>'4611010'!M25+'4611021'!M24+'4611022'!M24+'4611025'!M25+'4611026'!M24+'4611070'!M24+'4611141'!M24+'4611142'!M24+'4611151'!M24</f>
        <v>#REF!</v>
      </c>
      <c r="M22" s="72" t="e">
        <f>'4611010'!N25+'4611021'!N24+'4611022'!N24+'4611025'!N25+'4611026'!N24+'4611070'!N24+'4611141'!N24+'4611142'!N24+'4611151'!N24</f>
        <v>#REF!</v>
      </c>
      <c r="N22" s="72" t="e">
        <f>'4611010'!O25+'4611021'!O24+'4611022'!O24+'4611025'!O25+'4611026'!O24+'4611070'!O24+'4611141'!O24+'4611142'!O24+'4611151'!O24</f>
        <v>#REF!</v>
      </c>
      <c r="O22" s="72" t="e">
        <f>'4611010'!P25+'4611021'!P24+'4611022'!P24+'4611025'!P25+'4611026'!P24+'4611070'!P24+'4611141'!P24+'4611142'!P24+'4611151'!P24</f>
        <v>#REF!</v>
      </c>
      <c r="P22" s="72" t="e">
        <f>'4611010'!Q25+'4611021'!Q24+'4611022'!Q24+'4611025'!Q25+'4611026'!Q24+'4611070'!Q24+'4611141'!Q24+'4611142'!Q24+'4611151'!Q24</f>
        <v>#REF!</v>
      </c>
      <c r="Q22" s="29" t="e">
        <f t="shared" si="10"/>
        <v>#REF!</v>
      </c>
      <c r="R22" s="65" t="e">
        <f>#REF!</f>
        <v>#REF!</v>
      </c>
      <c r="S22" s="65" t="e">
        <f t="shared" si="2"/>
        <v>#REF!</v>
      </c>
    </row>
    <row r="23" spans="1:19" ht="41.4">
      <c r="A23" s="151"/>
      <c r="B23" s="151"/>
      <c r="C23" s="152"/>
      <c r="D23" s="28" t="s">
        <v>212</v>
      </c>
      <c r="E23" s="72" t="e">
        <f>'4611010'!F26+'4611021'!F25+'4611022'!F25+'4611025'!F26+'4611026'!F25+'4611070'!F25+'4611141'!F25+'4611142'!F25+'4611151'!F25</f>
        <v>#REF!</v>
      </c>
      <c r="F23" s="72" t="e">
        <f>'4611010'!G26+'4611021'!G25+'4611022'!G25+'4611025'!G26+'4611026'!G25+'4611070'!G25+'4611141'!G25+'4611142'!G25+'4611151'!G25</f>
        <v>#REF!</v>
      </c>
      <c r="G23" s="72" t="e">
        <f>'4611010'!H26+'4611021'!H25+'4611022'!H25+'4611025'!H26+'4611026'!H25+'4611070'!H25+'4611141'!H25+'4611142'!H25+'4611151'!H25</f>
        <v>#REF!</v>
      </c>
      <c r="H23" s="72" t="e">
        <f>'4611010'!I26+'4611021'!I25+'4611022'!I25+'4611025'!I26+'4611026'!I25+'4611070'!I25+'4611141'!I25+'4611142'!I25+'4611151'!I25</f>
        <v>#REF!</v>
      </c>
      <c r="I23" s="72" t="e">
        <f>'4611010'!J26+'4611021'!J25+'4611022'!J25+'4611025'!J26+'4611026'!J25+'4611070'!J25+'4611141'!J25+'4611142'!J25+'4611151'!J25</f>
        <v>#REF!</v>
      </c>
      <c r="J23" s="72" t="e">
        <f>'4611010'!K26+'4611021'!K25+'4611022'!K25+'4611025'!K26+'4611026'!K25+'4611070'!K25+'4611141'!K25+'4611142'!K25+'4611151'!K25</f>
        <v>#REF!</v>
      </c>
      <c r="K23" s="72" t="e">
        <f>'4611010'!L26+'4611021'!L25+'4611022'!L25+'4611025'!L26+'4611026'!L25+'4611070'!L25+'4611141'!L25+'4611142'!L25+'4611151'!L25</f>
        <v>#REF!</v>
      </c>
      <c r="L23" s="72" t="e">
        <f>'4611010'!M26+'4611021'!M25+'4611022'!M25+'4611025'!M26+'4611026'!M25+'4611070'!M25+'4611141'!M25+'4611142'!M25+'4611151'!M25</f>
        <v>#REF!</v>
      </c>
      <c r="M23" s="72" t="e">
        <f>'4611010'!N26+'4611021'!N25+'4611022'!N25+'4611025'!N26+'4611026'!N25+'4611070'!N25+'4611141'!N25+'4611142'!N25+'4611151'!N25</f>
        <v>#REF!</v>
      </c>
      <c r="N23" s="72" t="e">
        <f>'4611010'!O26+'4611021'!O25+'4611022'!O25+'4611025'!O26+'4611026'!O25+'4611070'!O25+'4611141'!O25+'4611142'!O25+'4611151'!O25</f>
        <v>#REF!</v>
      </c>
      <c r="O23" s="72" t="e">
        <f>'4611010'!P26+'4611021'!P25+'4611022'!P25+'4611025'!P26+'4611026'!P25+'4611070'!P25+'4611141'!P25+'4611142'!P25+'4611151'!P25</f>
        <v>#REF!</v>
      </c>
      <c r="P23" s="72" t="e">
        <f>'4611010'!Q26+'4611021'!Q25+'4611022'!Q25+'4611025'!Q26+'4611026'!Q25+'4611070'!Q25+'4611141'!Q25+'4611142'!Q25+'4611151'!Q25</f>
        <v>#REF!</v>
      </c>
      <c r="Q23" s="29" t="e">
        <f t="shared" si="10"/>
        <v>#REF!</v>
      </c>
      <c r="R23" s="65" t="e">
        <f>#REF!</f>
        <v>#REF!</v>
      </c>
      <c r="S23" s="65" t="e">
        <f t="shared" si="2"/>
        <v>#REF!</v>
      </c>
    </row>
    <row r="24" spans="1:19" ht="27.6">
      <c r="A24" s="151"/>
      <c r="B24" s="151"/>
      <c r="C24" s="152"/>
      <c r="D24" s="28" t="s">
        <v>40</v>
      </c>
      <c r="E24" s="72" t="e">
        <f>'4611010'!F27+'4611021'!F26+'4611022'!F26+'4611025'!F27+'4611026'!F26+'4611070'!F26+'4611141'!F26+'4611142'!F26+'4611151'!F26</f>
        <v>#REF!</v>
      </c>
      <c r="F24" s="72" t="e">
        <f>'4611010'!G27+'4611021'!G26+'4611022'!G26+'4611025'!G27+'4611026'!G26+'4611070'!G26+'4611141'!G26+'4611142'!G26+'4611151'!G26</f>
        <v>#REF!</v>
      </c>
      <c r="G24" s="72" t="e">
        <f>'4611010'!H27+'4611021'!H26+'4611022'!H26+'4611025'!H27+'4611026'!H26+'4611070'!H26+'4611141'!H26+'4611142'!H26+'4611151'!H26</f>
        <v>#REF!</v>
      </c>
      <c r="H24" s="72" t="e">
        <f>'4611010'!I27+'4611021'!I26+'4611022'!I26+'4611025'!I27+'4611026'!I26+'4611070'!I26+'4611141'!I26+'4611142'!I26+'4611151'!I26</f>
        <v>#REF!</v>
      </c>
      <c r="I24" s="72" t="e">
        <f>'4611010'!J27+'4611021'!J26+'4611022'!J26+'4611025'!J27+'4611026'!J26+'4611070'!J26+'4611141'!J26+'4611142'!J26+'4611151'!J26</f>
        <v>#REF!</v>
      </c>
      <c r="J24" s="72" t="e">
        <f>'4611010'!K27+'4611021'!K26+'4611022'!K26+'4611025'!K27+'4611026'!K26+'4611070'!K26+'4611141'!K26+'4611142'!K26+'4611151'!K26</f>
        <v>#REF!</v>
      </c>
      <c r="K24" s="72" t="e">
        <f>'4611010'!L27+'4611021'!L26+'4611022'!L26+'4611025'!L27+'4611026'!L26+'4611070'!L26+'4611141'!L26+'4611142'!L26+'4611151'!L26</f>
        <v>#REF!</v>
      </c>
      <c r="L24" s="72" t="e">
        <f>'4611010'!M27+'4611021'!M26+'4611022'!M26+'4611025'!M27+'4611026'!M26+'4611070'!M26+'4611141'!M26+'4611142'!M26+'4611151'!M26</f>
        <v>#REF!</v>
      </c>
      <c r="M24" s="72" t="e">
        <f>'4611010'!N27+'4611021'!N26+'4611022'!N26+'4611025'!N27+'4611026'!N26+'4611070'!N26+'4611141'!N26+'4611142'!N26+'4611151'!N26</f>
        <v>#REF!</v>
      </c>
      <c r="N24" s="72" t="e">
        <f>'4611010'!O27+'4611021'!O26+'4611022'!O26+'4611025'!O27+'4611026'!O26+'4611070'!O26+'4611141'!O26+'4611142'!O26+'4611151'!O26</f>
        <v>#REF!</v>
      </c>
      <c r="O24" s="72" t="e">
        <f>'4611010'!P27+'4611021'!P26+'4611022'!P26+'4611025'!P27+'4611026'!P26+'4611070'!P26+'4611141'!P26+'4611142'!P26+'4611151'!P26</f>
        <v>#REF!</v>
      </c>
      <c r="P24" s="72" t="e">
        <f>'4611010'!Q27+'4611021'!Q26+'4611022'!Q26+'4611025'!Q27+'4611026'!Q26+'4611070'!Q26+'4611141'!Q26+'4611142'!Q26+'4611151'!Q26</f>
        <v>#REF!</v>
      </c>
      <c r="Q24" s="29" t="e">
        <f t="shared" si="10"/>
        <v>#REF!</v>
      </c>
      <c r="R24" s="65" t="e">
        <f>#REF!</f>
        <v>#REF!</v>
      </c>
      <c r="S24" s="65" t="e">
        <f t="shared" si="2"/>
        <v>#REF!</v>
      </c>
    </row>
    <row r="25" spans="1:19" ht="27.6">
      <c r="A25" s="151"/>
      <c r="B25" s="151"/>
      <c r="C25" s="152"/>
      <c r="D25" s="28" t="s">
        <v>213</v>
      </c>
      <c r="E25" s="72" t="e">
        <f>'4611010'!F28+'4611021'!F27+'4611022'!F27+'4611025'!F28+'4611026'!F27+'4611070'!F27+'4611141'!F27+'4611142'!F27+'4611151'!F27</f>
        <v>#REF!</v>
      </c>
      <c r="F25" s="72" t="e">
        <f>'4611010'!G28+'4611021'!G27+'4611022'!G27+'4611025'!G28+'4611026'!G27+'4611070'!G27+'4611141'!G27+'4611142'!G27+'4611151'!G27</f>
        <v>#REF!</v>
      </c>
      <c r="G25" s="72" t="e">
        <f>'4611010'!H28+'4611021'!H27+'4611022'!H27+'4611025'!H28+'4611026'!H27+'4611070'!H27+'4611141'!H27+'4611142'!H27+'4611151'!H27</f>
        <v>#REF!</v>
      </c>
      <c r="H25" s="72" t="e">
        <f>'4611010'!I28+'4611021'!I27+'4611022'!I27+'4611025'!I28+'4611026'!I27+'4611070'!I27+'4611141'!I27+'4611142'!I27+'4611151'!I27</f>
        <v>#REF!</v>
      </c>
      <c r="I25" s="72" t="e">
        <f>'4611010'!J28+'4611021'!J27+'4611022'!J27+'4611025'!J28+'4611026'!J27+'4611070'!J27+'4611141'!J27+'4611142'!J27+'4611151'!J27</f>
        <v>#REF!</v>
      </c>
      <c r="J25" s="72">
        <f>'4611010'!K28+'4611021'!K27+'4611022'!K27+'4611025'!K28+'4611026'!K27+'4611070'!K27+'4611141'!K27+'4611142'!K27+'4611151'!K27</f>
        <v>0.86799999999999999</v>
      </c>
      <c r="K25" s="72">
        <f>'4611010'!L28+'4611021'!L27+'4611022'!L27+'4611025'!L28+'4611026'!L27+'4611070'!L27+'4611141'!L27+'4611142'!L27+'4611151'!L27</f>
        <v>10.868</v>
      </c>
      <c r="L25" s="72">
        <f>'4611010'!M28+'4611021'!M27+'4611022'!M27+'4611025'!M28+'4611026'!M27+'4611070'!M27+'4611141'!M27+'4611142'!M27+'4611151'!M27</f>
        <v>0.86799999999999999</v>
      </c>
      <c r="M25" s="72">
        <f>'4611010'!N28+'4611021'!N27+'4611022'!N27+'4611025'!N28+'4611026'!N27+'4611070'!N27+'4611141'!N27+'4611142'!N27+'4611151'!N27</f>
        <v>0.86799999999999999</v>
      </c>
      <c r="N25" s="72">
        <f>'4611010'!O28+'4611021'!O27+'4611022'!O27+'4611025'!O28+'4611026'!O27+'4611070'!O27+'4611141'!O27+'4611142'!O27+'4611151'!O27</f>
        <v>0.86799999999999999</v>
      </c>
      <c r="O25" s="72">
        <f>'4611010'!P28+'4611021'!P27+'4611022'!P27+'4611025'!P28+'4611026'!P27+'4611070'!P27+'4611141'!P27+'4611142'!P27+'4611151'!P27</f>
        <v>0.86799999999999999</v>
      </c>
      <c r="P25" s="72">
        <f>'4611010'!Q28+'4611021'!Q27+'4611022'!Q27+'4611025'!Q28+'4611026'!Q27+'4611070'!Q27+'4611141'!Q27+'4611142'!Q27+'4611151'!Q27</f>
        <v>0.86799999999999999</v>
      </c>
      <c r="Q25" s="29" t="e">
        <f t="shared" si="10"/>
        <v>#REF!</v>
      </c>
      <c r="R25" s="65" t="e">
        <f>#REF!</f>
        <v>#REF!</v>
      </c>
      <c r="S25" s="65" t="e">
        <f t="shared" si="2"/>
        <v>#REF!</v>
      </c>
    </row>
    <row r="26" spans="1:19" ht="27.6">
      <c r="A26" s="151"/>
      <c r="B26" s="151"/>
      <c r="C26" s="152"/>
      <c r="D26" s="28" t="s">
        <v>214</v>
      </c>
      <c r="E26" s="72">
        <f>'4611010'!F29+'4611021'!F28+'4611022'!F28+'4611025'!F29+'4611026'!F28+'4611070'!F28+'4611141'!F28+'4611142'!F28+'4611151'!F28</f>
        <v>1.6830000000000001</v>
      </c>
      <c r="F26" s="72">
        <f>'4611010'!G29+'4611021'!G28+'4611022'!G28+'4611025'!G29+'4611026'!G28+'4611070'!G28+'4611141'!G28+'4611142'!G28+'4611151'!G28</f>
        <v>16.683</v>
      </c>
      <c r="G26" s="72" t="e">
        <f>'4611010'!H29+'4611021'!H28+'4611022'!H28+'4611025'!H29+'4611026'!H28+'4611070'!H28+'4611141'!H28+'4611142'!H28+'4611151'!H28</f>
        <v>#REF!</v>
      </c>
      <c r="H26" s="72">
        <f>'4611010'!I29+'4611021'!I28+'4611022'!I28+'4611025'!I29+'4611026'!I28+'4611070'!I28+'4611141'!I28+'4611142'!I28+'4611151'!I28</f>
        <v>1.6830000000000001</v>
      </c>
      <c r="I26" s="72" t="e">
        <f>'4611010'!J29+'4611021'!J28+'4611022'!J28+'4611025'!J29+'4611026'!J28+'4611070'!J28+'4611141'!J28+'4611142'!J28+'4611151'!J28</f>
        <v>#REF!</v>
      </c>
      <c r="J26" s="72">
        <f>'4611010'!K29+'4611021'!K28+'4611022'!K28+'4611025'!K29+'4611026'!K28+'4611070'!K28+'4611141'!K28+'4611142'!K28+'4611151'!K28</f>
        <v>17.583000000000002</v>
      </c>
      <c r="K26" s="72">
        <f>'4611010'!L29+'4611021'!L28+'4611022'!L28+'4611025'!L29+'4611026'!L28+'4611070'!L28+'4611141'!L28+'4611142'!L28+'4611151'!L28</f>
        <v>1.6830000000000001</v>
      </c>
      <c r="L26" s="72" t="e">
        <f>'4611010'!M29+'4611021'!M28+'4611022'!M28+'4611025'!M29+'4611026'!M28+'4611070'!M28+'4611141'!M28+'4611142'!M28+'4611151'!M28</f>
        <v>#REF!</v>
      </c>
      <c r="M26" s="72" t="e">
        <f>'4611010'!N29+'4611021'!N28+'4611022'!N28+'4611025'!N29+'4611026'!N28+'4611070'!N28+'4611141'!N28+'4611142'!N28+'4611151'!N28</f>
        <v>#REF!</v>
      </c>
      <c r="N26" s="72">
        <f>'4611010'!O29+'4611021'!O28+'4611022'!O28+'4611025'!O29+'4611026'!O28+'4611070'!O28+'4611141'!O28+'4611142'!O28+'4611151'!O28</f>
        <v>35.43</v>
      </c>
      <c r="O26" s="72">
        <f>'4611010'!P29+'4611021'!P28+'4611022'!P28+'4611025'!P29+'4611026'!P28+'4611070'!P28+'4611141'!P28+'4611142'!P28+'4611151'!P28</f>
        <v>1.6830000000000001</v>
      </c>
      <c r="P26" s="72">
        <f>'4611010'!Q29+'4611021'!Q28+'4611022'!Q28+'4611025'!Q29+'4611026'!Q28+'4611070'!Q28+'4611141'!Q28+'4611142'!Q28+'4611151'!Q28</f>
        <v>1.6830000000000001</v>
      </c>
      <c r="Q26" s="29" t="e">
        <f t="shared" si="10"/>
        <v>#REF!</v>
      </c>
      <c r="R26" s="65" t="e">
        <f>#REF!</f>
        <v>#REF!</v>
      </c>
      <c r="S26" s="65" t="e">
        <f t="shared" si="2"/>
        <v>#REF!</v>
      </c>
    </row>
    <row r="27" spans="1:19" ht="15">
      <c r="A27" s="151"/>
      <c r="B27" s="151"/>
      <c r="C27" s="152"/>
      <c r="D27" s="28" t="s">
        <v>43</v>
      </c>
      <c r="E27" s="72" t="e">
        <f>'4611010'!F30+'4611021'!F29+'4611022'!F29+'4611025'!F30+'4611026'!F29+'4611070'!F29+'4611141'!F29+'4611142'!F29+'4611151'!F29</f>
        <v>#REF!</v>
      </c>
      <c r="F27" s="72" t="e">
        <f>'4611010'!G30+'4611021'!G29+'4611022'!G29+'4611025'!G30+'4611026'!G29+'4611070'!G29+'4611141'!G29+'4611142'!G29+'4611151'!G29</f>
        <v>#REF!</v>
      </c>
      <c r="G27" s="72" t="e">
        <f>'4611010'!H30+'4611021'!H29+'4611022'!H29+'4611025'!H30+'4611026'!H29+'4611070'!H29+'4611141'!H29+'4611142'!H29+'4611151'!H29</f>
        <v>#REF!</v>
      </c>
      <c r="H27" s="72" t="e">
        <f>'4611010'!I30+'4611021'!I29+'4611022'!I29+'4611025'!I30+'4611026'!I29+'4611070'!I29+'4611141'!I29+'4611142'!I29+'4611151'!I29</f>
        <v>#REF!</v>
      </c>
      <c r="I27" s="72" t="e">
        <f>'4611010'!J30+'4611021'!J29+'4611022'!J29+'4611025'!J30+'4611026'!J29+'4611070'!J29+'4611141'!J29+'4611142'!J29+'4611151'!J29</f>
        <v>#REF!</v>
      </c>
      <c r="J27" s="72" t="e">
        <f>'4611010'!K30+'4611021'!K29+'4611022'!K29+'4611025'!K30+'4611026'!K29+'4611070'!K29+'4611141'!K29+'4611142'!K29+'4611151'!K29</f>
        <v>#REF!</v>
      </c>
      <c r="K27" s="72" t="e">
        <f>'4611010'!L30+'4611021'!L29+'4611022'!L29+'4611025'!L30+'4611026'!L29+'4611070'!L29+'4611141'!L29+'4611142'!L29+'4611151'!L29</f>
        <v>#REF!</v>
      </c>
      <c r="L27" s="72" t="e">
        <f>'4611010'!M30+'4611021'!M29+'4611022'!M29+'4611025'!M30+'4611026'!M29+'4611070'!M29+'4611141'!M29+'4611142'!M29+'4611151'!M29</f>
        <v>#REF!</v>
      </c>
      <c r="M27" s="72" t="e">
        <f>'4611010'!N30+'4611021'!N29+'4611022'!N29+'4611025'!N30+'4611026'!N29+'4611070'!N29+'4611141'!N29+'4611142'!N29+'4611151'!N29</f>
        <v>#REF!</v>
      </c>
      <c r="N27" s="72" t="e">
        <f>'4611010'!O30+'4611021'!O29+'4611022'!O29+'4611025'!O30+'4611026'!O29+'4611070'!O29+'4611141'!O29+'4611142'!O29+'4611151'!O29</f>
        <v>#REF!</v>
      </c>
      <c r="O27" s="72" t="e">
        <f>'4611010'!P30+'4611021'!P29+'4611022'!P29+'4611025'!P30+'4611026'!P29+'4611070'!P29+'4611141'!P29+'4611142'!P29+'4611151'!P29</f>
        <v>#REF!</v>
      </c>
      <c r="P27" s="72" t="e">
        <f>'4611010'!Q30+'4611021'!Q29+'4611022'!Q29+'4611025'!Q30+'4611026'!Q29+'4611070'!Q29+'4611141'!Q29+'4611142'!Q29+'4611151'!Q29</f>
        <v>#REF!</v>
      </c>
      <c r="Q27" s="29" t="e">
        <f t="shared" si="10"/>
        <v>#REF!</v>
      </c>
      <c r="R27" s="65" t="e">
        <f>#REF!</f>
        <v>#REF!</v>
      </c>
      <c r="S27" s="65" t="e">
        <f t="shared" si="2"/>
        <v>#REF!</v>
      </c>
    </row>
    <row r="28" spans="1:19" ht="27.6">
      <c r="A28" s="151"/>
      <c r="B28" s="151"/>
      <c r="C28" s="152"/>
      <c r="D28" s="28" t="s">
        <v>44</v>
      </c>
      <c r="E28" s="72" t="e">
        <f>'4611010'!F31+'4611021'!F30+'4611022'!F30+'4611025'!F31+'4611026'!F30+'4611070'!F30+'4611141'!F30+'4611142'!F30+'4611151'!F30</f>
        <v>#REF!</v>
      </c>
      <c r="F28" s="72" t="e">
        <f>'4611010'!G31+'4611021'!G30+'4611022'!G30+'4611025'!G31+'4611026'!G30+'4611070'!G30+'4611141'!G30+'4611142'!G30+'4611151'!G30</f>
        <v>#REF!</v>
      </c>
      <c r="G28" s="72" t="e">
        <f>'4611010'!H31+'4611021'!H30+'4611022'!H30+'4611025'!H31+'4611026'!H30+'4611070'!H30+'4611141'!H30+'4611142'!H30+'4611151'!H30</f>
        <v>#REF!</v>
      </c>
      <c r="H28" s="72" t="e">
        <f>'4611010'!I31+'4611021'!I30+'4611022'!I30+'4611025'!I31+'4611026'!I30+'4611070'!I30+'4611141'!I30+'4611142'!I30+'4611151'!I30</f>
        <v>#REF!</v>
      </c>
      <c r="I28" s="72" t="e">
        <f>'4611010'!J31+'4611021'!J30+'4611022'!J30+'4611025'!J31+'4611026'!J30+'4611070'!J30+'4611141'!J30+'4611142'!J30+'4611151'!J30</f>
        <v>#REF!</v>
      </c>
      <c r="J28" s="72" t="e">
        <f>'4611010'!K31+'4611021'!K30+'4611022'!K30+'4611025'!K31+'4611026'!K30+'4611070'!K30+'4611141'!K30+'4611142'!K30+'4611151'!K30</f>
        <v>#REF!</v>
      </c>
      <c r="K28" s="72" t="e">
        <f>'4611010'!L31+'4611021'!L30+'4611022'!L30+'4611025'!L31+'4611026'!L30+'4611070'!L30+'4611141'!L30+'4611142'!L30+'4611151'!L30</f>
        <v>#REF!</v>
      </c>
      <c r="L28" s="72" t="e">
        <f>'4611010'!M31+'4611021'!M30+'4611022'!M30+'4611025'!M31+'4611026'!M30+'4611070'!M30+'4611141'!M30+'4611142'!M30+'4611151'!M30</f>
        <v>#REF!</v>
      </c>
      <c r="M28" s="72" t="e">
        <f>'4611010'!N31+'4611021'!N30+'4611022'!N30+'4611025'!N31+'4611026'!N30+'4611070'!N30+'4611141'!N30+'4611142'!N30+'4611151'!N30</f>
        <v>#REF!</v>
      </c>
      <c r="N28" s="72" t="e">
        <f>'4611010'!O31+'4611021'!O30+'4611022'!O30+'4611025'!O31+'4611026'!O30+'4611070'!O30+'4611141'!O30+'4611142'!O30+'4611151'!O30</f>
        <v>#REF!</v>
      </c>
      <c r="O28" s="72" t="e">
        <f>'4611010'!P31+'4611021'!P30+'4611022'!P30+'4611025'!P31+'4611026'!P30+'4611070'!P30+'4611141'!P30+'4611142'!P30+'4611151'!P30</f>
        <v>#REF!</v>
      </c>
      <c r="P28" s="72" t="e">
        <f>'4611010'!Q31+'4611021'!Q30+'4611022'!Q30+'4611025'!Q31+'4611026'!Q30+'4611070'!Q30+'4611141'!Q30+'4611142'!Q30+'4611151'!Q30</f>
        <v>#REF!</v>
      </c>
      <c r="Q28" s="29" t="e">
        <f t="shared" si="10"/>
        <v>#REF!</v>
      </c>
      <c r="R28" s="65" t="e">
        <f>#REF!</f>
        <v>#REF!</v>
      </c>
      <c r="S28" s="65" t="e">
        <f t="shared" si="2"/>
        <v>#REF!</v>
      </c>
    </row>
    <row r="29" spans="1:19" ht="15">
      <c r="A29" s="151"/>
      <c r="B29" s="151"/>
      <c r="C29" s="152"/>
      <c r="D29" s="28" t="s">
        <v>45</v>
      </c>
      <c r="E29" s="72">
        <f>'4611010'!F32+'4611021'!F31+'4611022'!F31+'4611025'!F32+'4611026'!F31+'4611070'!F31+'4611141'!F31+'4611142'!F31+'4611151'!F31</f>
        <v>4.9580000000000002</v>
      </c>
      <c r="F29" s="72">
        <f>'4611010'!G32+'4611021'!G31+'4611022'!G31+'4611025'!G32+'4611026'!G31+'4611070'!G31+'4611141'!G31+'4611142'!G31+'4611151'!G31</f>
        <v>4.9580000000000002</v>
      </c>
      <c r="G29" s="72">
        <f>'4611010'!H32+'4611021'!H31+'4611022'!H31+'4611025'!H32+'4611026'!H31+'4611070'!H31+'4611141'!H31+'4611142'!H31+'4611151'!H31</f>
        <v>4.9580000000000002</v>
      </c>
      <c r="H29" s="72">
        <f>'4611010'!I32+'4611021'!I31+'4611022'!I31+'4611025'!I32+'4611026'!I31+'4611070'!I31+'4611141'!I31+'4611142'!I31+'4611151'!I31</f>
        <v>4.9580000000000002</v>
      </c>
      <c r="I29" s="72">
        <f>'4611010'!J32+'4611021'!J31+'4611022'!J31+'4611025'!J32+'4611026'!J31+'4611070'!J31+'4611141'!J31+'4611142'!J31+'4611151'!J31</f>
        <v>4.9580000000000002</v>
      </c>
      <c r="J29" s="72">
        <f>'4611010'!K32+'4611021'!K31+'4611022'!K31+'4611025'!K32+'4611026'!K31+'4611070'!K31+'4611141'!K31+'4611142'!K31+'4611151'!K31</f>
        <v>4.9580000000000002</v>
      </c>
      <c r="K29" s="72">
        <f>'4611010'!L32+'4611021'!L31+'4611022'!L31+'4611025'!L32+'4611026'!L31+'4611070'!L31+'4611141'!L31+'4611142'!L31+'4611151'!L31</f>
        <v>4.9580000000000002</v>
      </c>
      <c r="L29" s="72">
        <f>'4611010'!M32+'4611021'!M31+'4611022'!M31+'4611025'!M32+'4611026'!M31+'4611070'!M31+'4611141'!M31+'4611142'!M31+'4611151'!M31</f>
        <v>4.9580000000000002</v>
      </c>
      <c r="M29" s="72">
        <f>'4611010'!N32+'4611021'!N31+'4611022'!N31+'4611025'!N32+'4611026'!N31+'4611070'!N31+'4611141'!N31+'4611142'!N31+'4611151'!N31</f>
        <v>4.9580000000000002</v>
      </c>
      <c r="N29" s="72">
        <f>'4611010'!O32+'4611021'!O31+'4611022'!O31+'4611025'!O32+'4611026'!O31+'4611070'!O31+'4611141'!O31+'4611142'!O31+'4611151'!O31</f>
        <v>4.9580000000000002</v>
      </c>
      <c r="O29" s="72">
        <f>'4611010'!P32+'4611021'!P31+'4611022'!P31+'4611025'!P32+'4611026'!P31+'4611070'!P31+'4611141'!P31+'4611142'!P31+'4611151'!P31</f>
        <v>4.9580000000000002</v>
      </c>
      <c r="P29" s="72">
        <f>'4611010'!Q32+'4611021'!Q31+'4611022'!Q31+'4611025'!Q32+'4611026'!Q31+'4611070'!Q31+'4611141'!Q31+'4611142'!Q31+'4611151'!Q31</f>
        <v>4.9580000000000002</v>
      </c>
      <c r="Q29" s="29">
        <f t="shared" si="10"/>
        <v>59.495999999999988</v>
      </c>
      <c r="R29" s="65" t="e">
        <f>#REF!</f>
        <v>#REF!</v>
      </c>
      <c r="S29" s="65" t="e">
        <f t="shared" si="2"/>
        <v>#REF!</v>
      </c>
    </row>
    <row r="30" spans="1:19" ht="27.6" collapsed="1">
      <c r="A30" s="151"/>
      <c r="B30" s="151"/>
      <c r="C30" s="152"/>
      <c r="D30" s="28" t="s">
        <v>46</v>
      </c>
      <c r="E30" s="72">
        <f>'4611010'!F33+'4611021'!F32+'4611022'!F32+'4611025'!F33+'4611026'!F32+'4611070'!F32+'4611141'!F32+'4611142'!F32+'4611151'!F32</f>
        <v>0</v>
      </c>
      <c r="F30" s="72">
        <f>'4611010'!G33+'4611021'!G32+'4611022'!G32+'4611025'!G33+'4611026'!G32+'4611070'!G32+'4611141'!G32+'4611142'!G32+'4611151'!G32</f>
        <v>0</v>
      </c>
      <c r="G30" s="72">
        <f>'4611010'!H33+'4611021'!H32+'4611022'!H32+'4611025'!H33+'4611026'!H32+'4611070'!H32+'4611141'!H32+'4611142'!H32+'4611151'!H32</f>
        <v>1.1499999999999999</v>
      </c>
      <c r="H30" s="72" t="e">
        <f>'4611010'!I33+'4611021'!I32+'4611022'!I32+'4611025'!I33+'4611026'!I32+'4611070'!I32+'4611141'!I32+'4611142'!I32+'4611151'!I32</f>
        <v>#REF!</v>
      </c>
      <c r="I30" s="72">
        <f>'4611010'!J33+'4611021'!J32+'4611022'!J32+'4611025'!J33+'4611026'!J32+'4611070'!J32+'4611141'!J32+'4611142'!J32+'4611151'!J32</f>
        <v>0</v>
      </c>
      <c r="J30" s="72">
        <f>'4611010'!K33+'4611021'!K32+'4611022'!K32+'4611025'!K33+'4611026'!K32+'4611070'!K32+'4611141'!K32+'4611142'!K32+'4611151'!K32</f>
        <v>0</v>
      </c>
      <c r="K30" s="72">
        <f>'4611010'!L33+'4611021'!L32+'4611022'!L32+'4611025'!L33+'4611026'!L32+'4611070'!L32+'4611141'!L32+'4611142'!L32+'4611151'!L32</f>
        <v>0</v>
      </c>
      <c r="L30" s="72">
        <f>'4611010'!M33+'4611021'!M32+'4611022'!M32+'4611025'!M33+'4611026'!M32+'4611070'!M32+'4611141'!M32+'4611142'!M32+'4611151'!M32</f>
        <v>0</v>
      </c>
      <c r="M30" s="72">
        <f>'4611010'!N33+'4611021'!N32+'4611022'!N32+'4611025'!N33+'4611026'!N32+'4611070'!N32+'4611141'!N32+'4611142'!N32+'4611151'!N32</f>
        <v>0</v>
      </c>
      <c r="N30" s="72">
        <f>'4611010'!O33+'4611021'!O32+'4611022'!O32+'4611025'!O33+'4611026'!O32+'4611070'!O32+'4611141'!O32+'4611142'!O32+'4611151'!O32</f>
        <v>0</v>
      </c>
      <c r="O30" s="72">
        <f>'4611010'!P33+'4611021'!P32+'4611022'!P32+'4611025'!P33+'4611026'!P32+'4611070'!P32+'4611141'!P32+'4611142'!P32+'4611151'!P32</f>
        <v>0</v>
      </c>
      <c r="P30" s="72">
        <f>'4611010'!Q33+'4611021'!Q32+'4611022'!Q32+'4611025'!Q33+'4611026'!Q32+'4611070'!Q32+'4611141'!Q32+'4611142'!Q32+'4611151'!Q32</f>
        <v>0</v>
      </c>
      <c r="Q30" s="29" t="e">
        <f t="shared" si="10"/>
        <v>#REF!</v>
      </c>
      <c r="R30" s="65" t="e">
        <f>#REF!</f>
        <v>#REF!</v>
      </c>
      <c r="S30" s="65" t="e">
        <f t="shared" si="2"/>
        <v>#REF!</v>
      </c>
    </row>
    <row r="31" spans="1:19" ht="27.6" hidden="1" outlineLevel="1">
      <c r="A31" s="151"/>
      <c r="B31" s="151"/>
      <c r="C31" s="152"/>
      <c r="D31" s="28" t="s">
        <v>47</v>
      </c>
      <c r="E31" s="72" t="e">
        <f>'4611010'!F34+'4611021'!F33+'4611022'!F33+'4611025'!F34+'4611026'!F33+'4611070'!F33+'4611141'!F33+'4611142'!F33+'4611151'!F33</f>
        <v>#REF!</v>
      </c>
      <c r="F31" s="72" t="e">
        <f>'4611010'!G34+'4611021'!G33+'4611022'!G33+'4611025'!G34+'4611026'!G33+'4611070'!G33+'4611141'!G33+'4611142'!G33+'4611151'!G33</f>
        <v>#REF!</v>
      </c>
      <c r="G31" s="72" t="e">
        <f>'4611010'!H34+'4611021'!H33+'4611022'!H33+'4611025'!H34+'4611026'!H33+'4611070'!H33+'4611141'!H33+'4611142'!H33+'4611151'!H33</f>
        <v>#REF!</v>
      </c>
      <c r="H31" s="72" t="e">
        <f>'4611010'!I34+'4611021'!I33+'4611022'!I33+'4611025'!I34+'4611026'!I33+'4611070'!I33+'4611141'!I33+'4611142'!I33+'4611151'!I33</f>
        <v>#REF!</v>
      </c>
      <c r="I31" s="72" t="e">
        <f>'4611010'!J34+'4611021'!J33+'4611022'!J33+'4611025'!J34+'4611026'!J33+'4611070'!J33+'4611141'!J33+'4611142'!J33+'4611151'!J33</f>
        <v>#REF!</v>
      </c>
      <c r="J31" s="72" t="e">
        <f>'4611010'!K34+'4611021'!K33+'4611022'!K33+'4611025'!K34+'4611026'!K33+'4611070'!K33+'4611141'!K33+'4611142'!K33+'4611151'!K33</f>
        <v>#REF!</v>
      </c>
      <c r="K31" s="72" t="e">
        <f>'4611010'!L34+'4611021'!L33+'4611022'!L33+'4611025'!L34+'4611026'!L33+'4611070'!L33+'4611141'!L33+'4611142'!L33+'4611151'!L33</f>
        <v>#REF!</v>
      </c>
      <c r="L31" s="72" t="e">
        <f>'4611010'!M34+'4611021'!M33+'4611022'!M33+'4611025'!M34+'4611026'!M33+'4611070'!M33+'4611141'!M33+'4611142'!M33+'4611151'!M33</f>
        <v>#REF!</v>
      </c>
      <c r="M31" s="72" t="e">
        <f>'4611010'!N34+'4611021'!N33+'4611022'!N33+'4611025'!N34+'4611026'!N33+'4611070'!N33+'4611141'!N33+'4611142'!N33+'4611151'!N33</f>
        <v>#REF!</v>
      </c>
      <c r="N31" s="72" t="e">
        <f>'4611010'!O34+'4611021'!O33+'4611022'!O33+'4611025'!O34+'4611026'!O33+'4611070'!O33+'4611141'!O33+'4611142'!O33+'4611151'!O33</f>
        <v>#REF!</v>
      </c>
      <c r="O31" s="72" t="e">
        <f>'4611010'!P34+'4611021'!P33+'4611022'!P33+'4611025'!P34+'4611026'!P33+'4611070'!P33+'4611141'!P33+'4611142'!P33+'4611151'!P33</f>
        <v>#REF!</v>
      </c>
      <c r="P31" s="72" t="e">
        <f>'4611010'!Q34+'4611021'!Q33+'4611022'!Q33+'4611025'!Q34+'4611026'!Q33+'4611070'!Q33+'4611141'!Q33+'4611142'!Q33+'4611151'!Q33</f>
        <v>#REF!</v>
      </c>
      <c r="Q31" s="29" t="e">
        <f t="shared" si="10"/>
        <v>#REF!</v>
      </c>
      <c r="R31" s="65" t="e">
        <f>#REF!</f>
        <v>#REF!</v>
      </c>
      <c r="S31" s="65" t="e">
        <f t="shared" si="2"/>
        <v>#REF!</v>
      </c>
    </row>
    <row r="32" spans="1:19" ht="27.6" hidden="1" outlineLevel="1">
      <c r="A32" s="151"/>
      <c r="B32" s="151"/>
      <c r="C32" s="152"/>
      <c r="D32" s="28" t="s">
        <v>48</v>
      </c>
      <c r="E32" s="72" t="e">
        <f>'4611010'!F35+'4611021'!F34+'4611022'!F34+'4611025'!F35+'4611026'!F34+'4611070'!F34+'4611141'!F34+'4611142'!F34+'4611151'!F34</f>
        <v>#REF!</v>
      </c>
      <c r="F32" s="72" t="e">
        <f>'4611010'!G35+'4611021'!G34+'4611022'!G34+'4611025'!G35+'4611026'!G34+'4611070'!G34+'4611141'!G34+'4611142'!G34+'4611151'!G34</f>
        <v>#REF!</v>
      </c>
      <c r="G32" s="72" t="e">
        <f>'4611010'!H35+'4611021'!H34+'4611022'!H34+'4611025'!H35+'4611026'!H34+'4611070'!H34+'4611141'!H34+'4611142'!H34+'4611151'!H34</f>
        <v>#REF!</v>
      </c>
      <c r="H32" s="72" t="e">
        <f>'4611010'!I35+'4611021'!I34+'4611022'!I34+'4611025'!I35+'4611026'!I34+'4611070'!I34+'4611141'!I34+'4611142'!I34+'4611151'!I34</f>
        <v>#REF!</v>
      </c>
      <c r="I32" s="72" t="e">
        <f>'4611010'!J35+'4611021'!J34+'4611022'!J34+'4611025'!J35+'4611026'!J34+'4611070'!J34+'4611141'!J34+'4611142'!J34+'4611151'!J34</f>
        <v>#REF!</v>
      </c>
      <c r="J32" s="72" t="e">
        <f>'4611010'!K35+'4611021'!K34+'4611022'!K34+'4611025'!K35+'4611026'!K34+'4611070'!K34+'4611141'!K34+'4611142'!K34+'4611151'!K34</f>
        <v>#REF!</v>
      </c>
      <c r="K32" s="72" t="e">
        <f>'4611010'!L35+'4611021'!L34+'4611022'!L34+'4611025'!L35+'4611026'!L34+'4611070'!L34+'4611141'!L34+'4611142'!L34+'4611151'!L34</f>
        <v>#REF!</v>
      </c>
      <c r="L32" s="72" t="e">
        <f>'4611010'!M35+'4611021'!M34+'4611022'!M34+'4611025'!M35+'4611026'!M34+'4611070'!M34+'4611141'!M34+'4611142'!M34+'4611151'!M34</f>
        <v>#REF!</v>
      </c>
      <c r="M32" s="72" t="e">
        <f>'4611010'!N35+'4611021'!N34+'4611022'!N34+'4611025'!N35+'4611026'!N34+'4611070'!N34+'4611141'!N34+'4611142'!N34+'4611151'!N34</f>
        <v>#REF!</v>
      </c>
      <c r="N32" s="72" t="e">
        <f>'4611010'!O35+'4611021'!O34+'4611022'!O34+'4611025'!O35+'4611026'!O34+'4611070'!O34+'4611141'!O34+'4611142'!O34+'4611151'!O34</f>
        <v>#REF!</v>
      </c>
      <c r="O32" s="72" t="e">
        <f>'4611010'!P35+'4611021'!P34+'4611022'!P34+'4611025'!P35+'4611026'!P34+'4611070'!P34+'4611141'!P34+'4611142'!P34+'4611151'!P34</f>
        <v>#REF!</v>
      </c>
      <c r="P32" s="72" t="e">
        <f>'4611010'!Q35+'4611021'!Q34+'4611022'!Q34+'4611025'!Q35+'4611026'!Q34+'4611070'!Q34+'4611141'!Q34+'4611142'!Q34+'4611151'!Q34</f>
        <v>#REF!</v>
      </c>
      <c r="Q32" s="29" t="e">
        <f t="shared" si="10"/>
        <v>#REF!</v>
      </c>
      <c r="R32" s="65" t="e">
        <f>#REF!</f>
        <v>#REF!</v>
      </c>
      <c r="S32" s="65" t="e">
        <f t="shared" si="2"/>
        <v>#REF!</v>
      </c>
    </row>
    <row r="33" spans="1:19" ht="55.2">
      <c r="A33" s="151"/>
      <c r="B33" s="151"/>
      <c r="C33" s="152"/>
      <c r="D33" s="28" t="s">
        <v>215</v>
      </c>
      <c r="E33" s="72">
        <f>'4611010'!F36+'4611021'!F35+'4611022'!F35+'4611025'!F36+'4611026'!F35+'4611070'!F35+'4611141'!F35+'4611142'!F35+'4611151'!F35</f>
        <v>1.9E-2</v>
      </c>
      <c r="F33" s="72">
        <f>'4611010'!G36+'4611021'!G35+'4611022'!G35+'4611025'!G36+'4611026'!G35+'4611070'!G35+'4611141'!G35+'4611142'!G35+'4611151'!G35</f>
        <v>1.9E-2</v>
      </c>
      <c r="G33" s="72">
        <f>'4611010'!H36+'4611021'!H35+'4611022'!H35+'4611025'!H36+'4611026'!H35+'4611070'!H35+'4611141'!H35+'4611142'!H35+'4611151'!H35</f>
        <v>1.9E-2</v>
      </c>
      <c r="H33" s="72">
        <f>'4611010'!I36+'4611021'!I35+'4611022'!I35+'4611025'!I36+'4611026'!I35+'4611070'!I35+'4611141'!I35+'4611142'!I35+'4611151'!I35</f>
        <v>1.9E-2</v>
      </c>
      <c r="I33" s="72" t="e">
        <f>'4611010'!J36+'4611021'!J35+'4611022'!J35+'4611025'!J36+'4611026'!J35+'4611070'!J35+'4611141'!J35+'4611142'!J35+'4611151'!J35</f>
        <v>#REF!</v>
      </c>
      <c r="J33" s="72">
        <f>'4611010'!K36+'4611021'!K35+'4611022'!K35+'4611025'!K36+'4611026'!K35+'4611070'!K35+'4611141'!K35+'4611142'!K35+'4611151'!K35</f>
        <v>2.21</v>
      </c>
      <c r="K33" s="72">
        <f>'4611010'!L36+'4611021'!L35+'4611022'!L35+'4611025'!L36+'4611026'!L35+'4611070'!L35+'4611141'!L35+'4611142'!L35+'4611151'!L35</f>
        <v>1.9E-2</v>
      </c>
      <c r="L33" s="72">
        <f>'4611010'!M36+'4611021'!M35+'4611022'!M35+'4611025'!M36+'4611026'!M35+'4611070'!M35+'4611141'!M35+'4611142'!M35+'4611151'!M35</f>
        <v>1.9E-2</v>
      </c>
      <c r="M33" s="72">
        <f>'4611010'!N36+'4611021'!N35+'4611022'!N35+'4611025'!N36+'4611026'!N35+'4611070'!N35+'4611141'!N35+'4611142'!N35+'4611151'!N35</f>
        <v>1.9E-2</v>
      </c>
      <c r="N33" s="72">
        <f>'4611010'!O36+'4611021'!O35+'4611022'!O35+'4611025'!O36+'4611026'!O35+'4611070'!O35+'4611141'!O35+'4611142'!O35+'4611151'!O35</f>
        <v>1.9E-2</v>
      </c>
      <c r="O33" s="72">
        <f>'4611010'!P36+'4611021'!P35+'4611022'!P35+'4611025'!P36+'4611026'!P35+'4611070'!P35+'4611141'!P35+'4611142'!P35+'4611151'!P35</f>
        <v>1.9E-2</v>
      </c>
      <c r="P33" s="72">
        <f>'4611010'!Q36+'4611021'!Q35+'4611022'!Q35+'4611025'!Q36+'4611026'!Q35+'4611070'!Q35+'4611141'!Q35+'4611142'!Q35+'4611151'!Q35</f>
        <v>1.9E-2</v>
      </c>
      <c r="Q33" s="29" t="e">
        <f t="shared" si="10"/>
        <v>#REF!</v>
      </c>
      <c r="R33" s="65" t="e">
        <f>#REF!</f>
        <v>#REF!</v>
      </c>
      <c r="S33" s="65" t="e">
        <f t="shared" si="2"/>
        <v>#REF!</v>
      </c>
    </row>
    <row r="34" spans="1:19" ht="27.6">
      <c r="A34" s="151"/>
      <c r="B34" s="151"/>
      <c r="C34" s="152"/>
      <c r="D34" s="28" t="s">
        <v>245</v>
      </c>
      <c r="E34" s="72" t="e">
        <f>'4611010'!F37+'4611021'!F36+'4611022'!F36+'4611025'!F37+'4611026'!F36+'4611070'!F36+'4611141'!F36+'4611142'!F36+'4611151'!F36</f>
        <v>#REF!</v>
      </c>
      <c r="F34" s="72" t="e">
        <f>'4611010'!G37+'4611021'!G36+'4611022'!G36+'4611025'!G37+'4611026'!G36+'4611070'!G36+'4611141'!G36+'4611142'!G36+'4611151'!G36</f>
        <v>#REF!</v>
      </c>
      <c r="G34" s="72" t="e">
        <f>'4611010'!H37+'4611021'!H36+'4611022'!H36+'4611025'!H37+'4611026'!H36+'4611070'!H36+'4611141'!H36+'4611142'!H36+'4611151'!H36</f>
        <v>#REF!</v>
      </c>
      <c r="H34" s="72" t="e">
        <f>'4611010'!I37+'4611021'!I36+'4611022'!I36+'4611025'!I37+'4611026'!I36+'4611070'!I36+'4611141'!I36+'4611142'!I36+'4611151'!I36</f>
        <v>#REF!</v>
      </c>
      <c r="I34" s="72" t="e">
        <f>'4611010'!J37+'4611021'!J36+'4611022'!J36+'4611025'!J37+'4611026'!J36+'4611070'!J36+'4611141'!J36+'4611142'!J36+'4611151'!J36</f>
        <v>#REF!</v>
      </c>
      <c r="J34" s="72" t="e">
        <f>'4611010'!K37+'4611021'!K36+'4611022'!K36+'4611025'!K37+'4611026'!K36+'4611070'!K36+'4611141'!K36+'4611142'!K36+'4611151'!K36</f>
        <v>#REF!</v>
      </c>
      <c r="K34" s="72" t="e">
        <f>'4611010'!L37+'4611021'!L36+'4611022'!L36+'4611025'!L37+'4611026'!L36+'4611070'!L36+'4611141'!L36+'4611142'!L36+'4611151'!L36</f>
        <v>#REF!</v>
      </c>
      <c r="L34" s="72" t="e">
        <f>'4611010'!M37+'4611021'!M36+'4611022'!M36+'4611025'!M37+'4611026'!M36+'4611070'!M36+'4611141'!M36+'4611142'!M36+'4611151'!M36</f>
        <v>#REF!</v>
      </c>
      <c r="M34" s="72" t="e">
        <f>'4611010'!N37+'4611021'!N36+'4611022'!N36+'4611025'!N37+'4611026'!N36+'4611070'!N36+'4611141'!N36+'4611142'!N36+'4611151'!N36</f>
        <v>#REF!</v>
      </c>
      <c r="N34" s="72" t="e">
        <f>'4611010'!O37+'4611021'!O36+'4611022'!O36+'4611025'!O37+'4611026'!O36+'4611070'!O36+'4611141'!O36+'4611142'!O36+'4611151'!O36</f>
        <v>#REF!</v>
      </c>
      <c r="O34" s="72" t="e">
        <f>'4611010'!P37+'4611021'!P36+'4611022'!P36+'4611025'!P37+'4611026'!P36+'4611070'!P36+'4611141'!P36+'4611142'!P36+'4611151'!P36</f>
        <v>#REF!</v>
      </c>
      <c r="P34" s="72" t="e">
        <f>'4611010'!Q37+'4611021'!Q36+'4611022'!Q36+'4611025'!Q37+'4611026'!Q36+'4611070'!Q36+'4611141'!Q36+'4611142'!Q36+'4611151'!Q36</f>
        <v>#REF!</v>
      </c>
      <c r="Q34" s="29" t="e">
        <f t="shared" si="10"/>
        <v>#REF!</v>
      </c>
      <c r="R34" s="65" t="e">
        <f>#REF!</f>
        <v>#REF!</v>
      </c>
      <c r="S34" s="65" t="e">
        <f t="shared" si="2"/>
        <v>#REF!</v>
      </c>
    </row>
    <row r="35" spans="1:19" ht="15">
      <c r="A35" s="151"/>
      <c r="B35" s="151"/>
      <c r="C35" s="152"/>
      <c r="D35" s="28" t="s">
        <v>51</v>
      </c>
      <c r="E35" s="72" t="e">
        <f>'4611010'!F38+'4611021'!F37+'4611022'!F37+'4611025'!F38+'4611026'!F37+'4611070'!F37+'4611141'!F37+'4611142'!F37+'4611151'!F37</f>
        <v>#REF!</v>
      </c>
      <c r="F35" s="72" t="e">
        <f>'4611010'!G38+'4611021'!G37+'4611022'!G37+'4611025'!G38+'4611026'!G37+'4611070'!G37+'4611141'!G37+'4611142'!G37+'4611151'!G37</f>
        <v>#REF!</v>
      </c>
      <c r="G35" s="72" t="e">
        <f>'4611010'!H38+'4611021'!H37+'4611022'!H37+'4611025'!H38+'4611026'!H37+'4611070'!H37+'4611141'!H37+'4611142'!H37+'4611151'!H37</f>
        <v>#REF!</v>
      </c>
      <c r="H35" s="72" t="e">
        <f>'4611010'!I38+'4611021'!I37+'4611022'!I37+'4611025'!I38+'4611026'!I37+'4611070'!I37+'4611141'!I37+'4611142'!I37+'4611151'!I37</f>
        <v>#REF!</v>
      </c>
      <c r="I35" s="72" t="e">
        <f>'4611010'!J38+'4611021'!J37+'4611022'!J37+'4611025'!J38+'4611026'!J37+'4611070'!J37+'4611141'!J37+'4611142'!J37+'4611151'!J37</f>
        <v>#REF!</v>
      </c>
      <c r="J35" s="72">
        <f>'4611010'!K38+'4611021'!K37+'4611022'!K37+'4611025'!K38+'4611026'!K37+'4611070'!K37+'4611141'!K37+'4611142'!K37+'4611151'!K37</f>
        <v>0</v>
      </c>
      <c r="K35" s="72">
        <f>'4611010'!L38+'4611021'!L37+'4611022'!L37+'4611025'!L38+'4611026'!L37+'4611070'!L37+'4611141'!L37+'4611142'!L37+'4611151'!L37</f>
        <v>0</v>
      </c>
      <c r="L35" s="72">
        <f>'4611010'!M38+'4611021'!M37+'4611022'!M37+'4611025'!M38+'4611026'!M37+'4611070'!M37+'4611141'!M37+'4611142'!M37+'4611151'!M37</f>
        <v>0</v>
      </c>
      <c r="M35" s="72">
        <f>'4611010'!N38+'4611021'!N37+'4611022'!N37+'4611025'!N38+'4611026'!N37+'4611070'!N37+'4611141'!N37+'4611142'!N37+'4611151'!N37</f>
        <v>0</v>
      </c>
      <c r="N35" s="72">
        <f>'4611010'!O38+'4611021'!O37+'4611022'!O37+'4611025'!O38+'4611026'!O37+'4611070'!O37+'4611141'!O37+'4611142'!O37+'4611151'!O37</f>
        <v>0</v>
      </c>
      <c r="O35" s="72">
        <f>'4611010'!P38+'4611021'!P37+'4611022'!P37+'4611025'!P38+'4611026'!P37+'4611070'!P37+'4611141'!P37+'4611142'!P37+'4611151'!P37</f>
        <v>0</v>
      </c>
      <c r="P35" s="72">
        <f>'4611010'!Q38+'4611021'!Q37+'4611022'!Q37+'4611025'!Q38+'4611026'!Q37+'4611070'!Q37+'4611141'!Q37+'4611142'!Q37+'4611151'!Q37</f>
        <v>0</v>
      </c>
      <c r="Q35" s="29" t="e">
        <f t="shared" si="10"/>
        <v>#REF!</v>
      </c>
      <c r="R35" s="65" t="e">
        <f>#REF!</f>
        <v>#REF!</v>
      </c>
      <c r="S35" s="65" t="e">
        <f t="shared" si="2"/>
        <v>#REF!</v>
      </c>
    </row>
    <row r="36" spans="1:19" ht="15" collapsed="1">
      <c r="A36" s="151"/>
      <c r="B36" s="151"/>
      <c r="C36" s="152"/>
      <c r="D36" s="28" t="s">
        <v>52</v>
      </c>
      <c r="E36" s="72" t="e">
        <f>'4611010'!F39+'4611021'!F38+'4611022'!F38+'4611025'!F39+'4611026'!F38+'4611070'!F38+'4611141'!F38+'4611142'!F38+'4611151'!F38</f>
        <v>#REF!</v>
      </c>
      <c r="F36" s="72" t="e">
        <f>'4611010'!G39+'4611021'!G38+'4611022'!G38+'4611025'!G39+'4611026'!G38+'4611070'!G38+'4611141'!G38+'4611142'!G38+'4611151'!G38</f>
        <v>#REF!</v>
      </c>
      <c r="G36" s="72" t="e">
        <f>'4611010'!H39+'4611021'!H38+'4611022'!H38+'4611025'!H39+'4611026'!H38+'4611070'!H38+'4611141'!H38+'4611142'!H38+'4611151'!H38</f>
        <v>#REF!</v>
      </c>
      <c r="H36" s="72" t="e">
        <f>'4611010'!I39+'4611021'!I38+'4611022'!I38+'4611025'!I39+'4611026'!I38+'4611070'!I38+'4611141'!I38+'4611142'!I38+'4611151'!I38</f>
        <v>#REF!</v>
      </c>
      <c r="I36" s="72" t="e">
        <f>'4611010'!J39+'4611021'!J38+'4611022'!J38+'4611025'!J39+'4611026'!J38+'4611070'!J38+'4611141'!J38+'4611142'!J38+'4611151'!J38</f>
        <v>#REF!</v>
      </c>
      <c r="J36" s="72" t="e">
        <f>'4611010'!K39+'4611021'!K38+'4611022'!K38+'4611025'!K39+'4611026'!K38+'4611070'!K38+'4611141'!K38+'4611142'!K38+'4611151'!K38</f>
        <v>#REF!</v>
      </c>
      <c r="K36" s="72" t="e">
        <f>'4611010'!L39+'4611021'!L38+'4611022'!L38+'4611025'!L39+'4611026'!L38+'4611070'!L38+'4611141'!L38+'4611142'!L38+'4611151'!L38</f>
        <v>#REF!</v>
      </c>
      <c r="L36" s="72" t="e">
        <f>'4611010'!M39+'4611021'!M38+'4611022'!M38+'4611025'!M39+'4611026'!M38+'4611070'!M38+'4611141'!M38+'4611142'!M38+'4611151'!M38</f>
        <v>#REF!</v>
      </c>
      <c r="M36" s="72" t="e">
        <f>'4611010'!N39+'4611021'!N38+'4611022'!N38+'4611025'!N39+'4611026'!N38+'4611070'!N38+'4611141'!N38+'4611142'!N38+'4611151'!N38</f>
        <v>#REF!</v>
      </c>
      <c r="N36" s="72" t="e">
        <f>'4611010'!O39+'4611021'!O38+'4611022'!O38+'4611025'!O39+'4611026'!O38+'4611070'!O38+'4611141'!O38+'4611142'!O38+'4611151'!O38</f>
        <v>#REF!</v>
      </c>
      <c r="O36" s="72" t="e">
        <f>'4611010'!P39+'4611021'!P38+'4611022'!P38+'4611025'!P39+'4611026'!P38+'4611070'!P38+'4611141'!P38+'4611142'!P38+'4611151'!P38</f>
        <v>#REF!</v>
      </c>
      <c r="P36" s="72" t="e">
        <f>'4611010'!Q39+'4611021'!Q38+'4611022'!Q38+'4611025'!Q39+'4611026'!Q38+'4611070'!Q38+'4611141'!Q38+'4611142'!Q38+'4611151'!Q38</f>
        <v>#REF!</v>
      </c>
      <c r="Q36" s="29" t="e">
        <f t="shared" si="10"/>
        <v>#REF!</v>
      </c>
      <c r="R36" s="65" t="e">
        <f>#REF!</f>
        <v>#REF!</v>
      </c>
      <c r="S36" s="65" t="e">
        <f t="shared" si="2"/>
        <v>#REF!</v>
      </c>
    </row>
    <row r="37" spans="1:19" ht="15" hidden="1" outlineLevel="1">
      <c r="A37" s="151"/>
      <c r="B37" s="151"/>
      <c r="C37" s="152"/>
      <c r="D37" s="28" t="s">
        <v>53</v>
      </c>
      <c r="E37" s="72" t="e">
        <f>'4611010'!F40+'4611021'!F39+'4611022'!F39+'4611025'!F40+'4611026'!F39+'4611070'!F39+'4611141'!F39+'4611142'!F39+'4611151'!F39</f>
        <v>#REF!</v>
      </c>
      <c r="F37" s="72" t="e">
        <f>'4611010'!G40+'4611021'!G39+'4611022'!G39+'4611025'!G40+'4611026'!G39+'4611070'!G39+'4611141'!G39+'4611142'!G39+'4611151'!G39</f>
        <v>#REF!</v>
      </c>
      <c r="G37" s="72" t="e">
        <f>'4611010'!H40+'4611021'!H39+'4611022'!H39+'4611025'!H40+'4611026'!H39+'4611070'!H39+'4611141'!H39+'4611142'!H39+'4611151'!H39</f>
        <v>#REF!</v>
      </c>
      <c r="H37" s="72" t="e">
        <f>'4611010'!I40+'4611021'!I39+'4611022'!I39+'4611025'!I40+'4611026'!I39+'4611070'!I39+'4611141'!I39+'4611142'!I39+'4611151'!I39</f>
        <v>#REF!</v>
      </c>
      <c r="I37" s="72" t="e">
        <f>'4611010'!J40+'4611021'!J39+'4611022'!J39+'4611025'!J40+'4611026'!J39+'4611070'!J39+'4611141'!J39+'4611142'!J39+'4611151'!J39</f>
        <v>#REF!</v>
      </c>
      <c r="J37" s="72" t="e">
        <f>'4611010'!K40+'4611021'!K39+'4611022'!K39+'4611025'!K40+'4611026'!K39+'4611070'!K39+'4611141'!K39+'4611142'!K39+'4611151'!K39</f>
        <v>#REF!</v>
      </c>
      <c r="K37" s="72" t="e">
        <f>'4611010'!L40+'4611021'!L39+'4611022'!L39+'4611025'!L40+'4611026'!L39+'4611070'!L39+'4611141'!L39+'4611142'!L39+'4611151'!L39</f>
        <v>#REF!</v>
      </c>
      <c r="L37" s="72" t="e">
        <f>'4611010'!M40+'4611021'!M39+'4611022'!M39+'4611025'!M40+'4611026'!M39+'4611070'!M39+'4611141'!M39+'4611142'!M39+'4611151'!M39</f>
        <v>#REF!</v>
      </c>
      <c r="M37" s="72" t="e">
        <f>'4611010'!N40+'4611021'!N39+'4611022'!N39+'4611025'!N40+'4611026'!N39+'4611070'!N39+'4611141'!N39+'4611142'!N39+'4611151'!N39</f>
        <v>#REF!</v>
      </c>
      <c r="N37" s="72" t="e">
        <f>'4611010'!O40+'4611021'!O39+'4611022'!O39+'4611025'!O40+'4611026'!O39+'4611070'!O39+'4611141'!O39+'4611142'!O39+'4611151'!O39</f>
        <v>#REF!</v>
      </c>
      <c r="O37" s="72" t="e">
        <f>'4611010'!P40+'4611021'!P39+'4611022'!P39+'4611025'!P40+'4611026'!P39+'4611070'!P39+'4611141'!P39+'4611142'!P39+'4611151'!P39</f>
        <v>#REF!</v>
      </c>
      <c r="P37" s="72" t="e">
        <f>'4611010'!Q40+'4611021'!Q39+'4611022'!Q39+'4611025'!Q40+'4611026'!Q39+'4611070'!Q39+'4611141'!Q39+'4611142'!Q39+'4611151'!Q39</f>
        <v>#REF!</v>
      </c>
      <c r="Q37" s="29" t="e">
        <f t="shared" si="10"/>
        <v>#REF!</v>
      </c>
      <c r="R37" s="65" t="e">
        <f>#REF!</f>
        <v>#REF!</v>
      </c>
      <c r="S37" s="65" t="e">
        <f t="shared" si="2"/>
        <v>#REF!</v>
      </c>
    </row>
    <row r="38" spans="1:19" ht="27.6">
      <c r="A38" s="151"/>
      <c r="B38" s="151"/>
      <c r="C38" s="152"/>
      <c r="D38" s="28" t="s">
        <v>54</v>
      </c>
      <c r="E38" s="72" t="e">
        <f>'4611010'!F41+'4611021'!F40+'4611022'!F40+'4611025'!F41+'4611026'!F40+'4611070'!F40+'4611141'!F40+'4611142'!F40+'4611151'!F40</f>
        <v>#REF!</v>
      </c>
      <c r="F38" s="72" t="e">
        <f>'4611010'!G41+'4611021'!G40+'4611022'!G40+'4611025'!G41+'4611026'!G40+'4611070'!G40+'4611141'!G40+'4611142'!G40+'4611151'!G40</f>
        <v>#REF!</v>
      </c>
      <c r="G38" s="72" t="e">
        <f>'4611010'!H41+'4611021'!H40+'4611022'!H40+'4611025'!H41+'4611026'!H40+'4611070'!H40+'4611141'!H40+'4611142'!H40+'4611151'!H40</f>
        <v>#REF!</v>
      </c>
      <c r="H38" s="72" t="e">
        <f>'4611010'!I41+'4611021'!I40+'4611022'!I40+'4611025'!I41+'4611026'!I40+'4611070'!I40+'4611141'!I40+'4611142'!I40+'4611151'!I40</f>
        <v>#REF!</v>
      </c>
      <c r="I38" s="72" t="e">
        <f>'4611010'!J41+'4611021'!J40+'4611022'!J40+'4611025'!J41+'4611026'!J40+'4611070'!J40+'4611141'!J40+'4611142'!J40+'4611151'!J40</f>
        <v>#REF!</v>
      </c>
      <c r="J38" s="72" t="e">
        <f>'4611010'!K41+'4611021'!K40+'4611022'!K40+'4611025'!K41+'4611026'!K40+'4611070'!K40+'4611141'!K40+'4611142'!K40+'4611151'!K40</f>
        <v>#REF!</v>
      </c>
      <c r="K38" s="72" t="e">
        <f>'4611010'!L41+'4611021'!L40+'4611022'!L40+'4611025'!L41+'4611026'!L40+'4611070'!L40+'4611141'!L40+'4611142'!L40+'4611151'!L40</f>
        <v>#REF!</v>
      </c>
      <c r="L38" s="72" t="e">
        <f>'4611010'!M41+'4611021'!M40+'4611022'!M40+'4611025'!M41+'4611026'!M40+'4611070'!M40+'4611141'!M40+'4611142'!M40+'4611151'!M40</f>
        <v>#REF!</v>
      </c>
      <c r="M38" s="72" t="e">
        <f>'4611010'!N41+'4611021'!N40+'4611022'!N40+'4611025'!N41+'4611026'!N40+'4611070'!N40+'4611141'!N40+'4611142'!N40+'4611151'!N40</f>
        <v>#REF!</v>
      </c>
      <c r="N38" s="72" t="e">
        <f>'4611010'!O41+'4611021'!O40+'4611022'!O40+'4611025'!O41+'4611026'!O40+'4611070'!O40+'4611141'!O40+'4611142'!O40+'4611151'!O40</f>
        <v>#REF!</v>
      </c>
      <c r="O38" s="72" t="e">
        <f>'4611010'!P41+'4611021'!P40+'4611022'!P40+'4611025'!P41+'4611026'!P40+'4611070'!P40+'4611141'!P40+'4611142'!P40+'4611151'!P40</f>
        <v>#REF!</v>
      </c>
      <c r="P38" s="72" t="e">
        <f>'4611010'!Q41+'4611021'!Q40+'4611022'!Q40+'4611025'!Q41+'4611026'!Q40+'4611070'!Q40+'4611141'!Q40+'4611142'!Q40+'4611151'!Q40</f>
        <v>#REF!</v>
      </c>
      <c r="Q38" s="29" t="e">
        <f t="shared" si="10"/>
        <v>#REF!</v>
      </c>
      <c r="R38" s="65" t="e">
        <f>#REF!</f>
        <v>#REF!</v>
      </c>
      <c r="S38" s="65" t="e">
        <f t="shared" si="2"/>
        <v>#REF!</v>
      </c>
    </row>
    <row r="39" spans="1:19" ht="15">
      <c r="A39" s="151"/>
      <c r="B39" s="151"/>
      <c r="C39" s="152"/>
      <c r="D39" s="28" t="s">
        <v>55</v>
      </c>
      <c r="E39" s="72" t="e">
        <f>'4611010'!F42+'4611021'!F41+'4611022'!F41+'4611025'!F42+'4611026'!F41+'4611070'!F41+'4611141'!F41+'4611142'!F41+'4611151'!F41</f>
        <v>#REF!</v>
      </c>
      <c r="F39" s="72" t="e">
        <f>'4611010'!G42+'4611021'!G41+'4611022'!G41+'4611025'!G42+'4611026'!G41+'4611070'!G41+'4611141'!G41+'4611142'!G41+'4611151'!G41</f>
        <v>#REF!</v>
      </c>
      <c r="G39" s="72" t="e">
        <f>'4611010'!H42+'4611021'!H41+'4611022'!H41+'4611025'!H42+'4611026'!H41+'4611070'!H41+'4611141'!H41+'4611142'!H41+'4611151'!H41</f>
        <v>#REF!</v>
      </c>
      <c r="H39" s="72" t="e">
        <f>'4611010'!I42+'4611021'!I41+'4611022'!I41+'4611025'!I42+'4611026'!I41+'4611070'!I41+'4611141'!I41+'4611142'!I41+'4611151'!I41</f>
        <v>#REF!</v>
      </c>
      <c r="I39" s="72" t="e">
        <f>'4611010'!J42+'4611021'!J41+'4611022'!J41+'4611025'!J42+'4611026'!J41+'4611070'!J41+'4611141'!J41+'4611142'!J41+'4611151'!J41</f>
        <v>#REF!</v>
      </c>
      <c r="J39" s="72" t="e">
        <f>'4611010'!K42+'4611021'!K41+'4611022'!K41+'4611025'!K42+'4611026'!K41+'4611070'!K41+'4611141'!K41+'4611142'!K41+'4611151'!K41</f>
        <v>#REF!</v>
      </c>
      <c r="K39" s="72" t="e">
        <f>'4611010'!L42+'4611021'!L41+'4611022'!L41+'4611025'!L42+'4611026'!L41+'4611070'!L41+'4611141'!L41+'4611142'!L41+'4611151'!L41</f>
        <v>#REF!</v>
      </c>
      <c r="L39" s="72" t="e">
        <f>'4611010'!M42+'4611021'!M41+'4611022'!M41+'4611025'!M42+'4611026'!M41+'4611070'!M41+'4611141'!M41+'4611142'!M41+'4611151'!M41</f>
        <v>#REF!</v>
      </c>
      <c r="M39" s="72" t="e">
        <f>'4611010'!N42+'4611021'!N41+'4611022'!N41+'4611025'!N42+'4611026'!N41+'4611070'!N41+'4611141'!N41+'4611142'!N41+'4611151'!N41</f>
        <v>#REF!</v>
      </c>
      <c r="N39" s="72" t="e">
        <f>'4611010'!O42+'4611021'!O41+'4611022'!O41+'4611025'!O42+'4611026'!O41+'4611070'!O41+'4611141'!O41+'4611142'!O41+'4611151'!O41</f>
        <v>#REF!</v>
      </c>
      <c r="O39" s="72" t="e">
        <f>'4611010'!P42+'4611021'!P41+'4611022'!P41+'4611025'!P42+'4611026'!P41+'4611070'!P41+'4611141'!P41+'4611142'!P41+'4611151'!P41</f>
        <v>#REF!</v>
      </c>
      <c r="P39" s="72" t="e">
        <f>'4611010'!Q42+'4611021'!Q41+'4611022'!Q41+'4611025'!Q42+'4611026'!Q41+'4611070'!Q41+'4611141'!Q41+'4611142'!Q41+'4611151'!Q41</f>
        <v>#REF!</v>
      </c>
      <c r="Q39" s="29" t="e">
        <f t="shared" si="10"/>
        <v>#REF!</v>
      </c>
      <c r="R39" s="65" t="e">
        <f>#REF!</f>
        <v>#REF!</v>
      </c>
      <c r="S39" s="65" t="e">
        <f t="shared" si="2"/>
        <v>#REF!</v>
      </c>
    </row>
    <row r="40" spans="1:19" ht="27.6">
      <c r="A40" s="151"/>
      <c r="B40" s="151"/>
      <c r="C40" s="152"/>
      <c r="D40" s="28" t="s">
        <v>56</v>
      </c>
      <c r="E40" s="72" t="e">
        <f>'4611010'!F43+'4611021'!F42+'4611022'!F42+'4611025'!F43+'4611026'!F42+'4611070'!F42+'4611141'!F42+'4611142'!F42+'4611151'!F42</f>
        <v>#REF!</v>
      </c>
      <c r="F40" s="72" t="e">
        <f>'4611010'!G43+'4611021'!G42+'4611022'!G42+'4611025'!G43+'4611026'!G42+'4611070'!G42+'4611141'!G42+'4611142'!G42+'4611151'!G42</f>
        <v>#REF!</v>
      </c>
      <c r="G40" s="72" t="e">
        <f>'4611010'!H43+'4611021'!H42+'4611022'!H42+'4611025'!H43+'4611026'!H42+'4611070'!H42+'4611141'!H42+'4611142'!H42+'4611151'!H42</f>
        <v>#REF!</v>
      </c>
      <c r="H40" s="72" t="e">
        <f>'4611010'!I43+'4611021'!I42+'4611022'!I42+'4611025'!I43+'4611026'!I42+'4611070'!I42+'4611141'!I42+'4611142'!I42+'4611151'!I42</f>
        <v>#REF!</v>
      </c>
      <c r="I40" s="72" t="e">
        <f>'4611010'!J43+'4611021'!J42+'4611022'!J42+'4611025'!J43+'4611026'!J42+'4611070'!J42+'4611141'!J42+'4611142'!J42+'4611151'!J42</f>
        <v>#REF!</v>
      </c>
      <c r="J40" s="72" t="e">
        <f>'4611010'!K43+'4611021'!K42+'4611022'!K42+'4611025'!K43+'4611026'!K42+'4611070'!K42+'4611141'!K42+'4611142'!K42+'4611151'!K42</f>
        <v>#REF!</v>
      </c>
      <c r="K40" s="72" t="e">
        <f>'4611010'!L43+'4611021'!L42+'4611022'!L42+'4611025'!L43+'4611026'!L42+'4611070'!L42+'4611141'!L42+'4611142'!L42+'4611151'!L42</f>
        <v>#REF!</v>
      </c>
      <c r="L40" s="72" t="e">
        <f>'4611010'!M43+'4611021'!M42+'4611022'!M42+'4611025'!M43+'4611026'!M42+'4611070'!M42+'4611141'!M42+'4611142'!M42+'4611151'!M42</f>
        <v>#REF!</v>
      </c>
      <c r="M40" s="72" t="e">
        <f>'4611010'!N43+'4611021'!N42+'4611022'!N42+'4611025'!N43+'4611026'!N42+'4611070'!N42+'4611141'!N42+'4611142'!N42+'4611151'!N42</f>
        <v>#REF!</v>
      </c>
      <c r="N40" s="72" t="e">
        <f>'4611010'!O43+'4611021'!O42+'4611022'!O42+'4611025'!O43+'4611026'!O42+'4611070'!O42+'4611141'!O42+'4611142'!O42+'4611151'!O42</f>
        <v>#REF!</v>
      </c>
      <c r="O40" s="72" t="e">
        <f>'4611010'!P43+'4611021'!P42+'4611022'!P42+'4611025'!P43+'4611026'!P42+'4611070'!P42+'4611141'!P42+'4611142'!P42+'4611151'!P42</f>
        <v>#REF!</v>
      </c>
      <c r="P40" s="72" t="e">
        <f>'4611010'!Q43+'4611021'!Q42+'4611022'!Q42+'4611025'!Q43+'4611026'!Q42+'4611070'!Q42+'4611141'!Q42+'4611142'!Q42+'4611151'!Q42</f>
        <v>#REF!</v>
      </c>
      <c r="Q40" s="29" t="e">
        <f t="shared" si="10"/>
        <v>#REF!</v>
      </c>
      <c r="R40" s="65" t="e">
        <f>#REF!</f>
        <v>#REF!</v>
      </c>
      <c r="S40" s="65" t="e">
        <f t="shared" si="2"/>
        <v>#REF!</v>
      </c>
    </row>
    <row r="41" spans="1:19" ht="15">
      <c r="A41" s="151"/>
      <c r="B41" s="151"/>
      <c r="C41" s="152"/>
      <c r="D41" s="28" t="s">
        <v>57</v>
      </c>
      <c r="E41" s="72" t="e">
        <f>'4611010'!F44+'4611021'!F43+'4611022'!F43+'4611025'!F44+'4611026'!F43+'4611070'!F43+'4611141'!F43+'4611142'!F43+'4611151'!F43</f>
        <v>#REF!</v>
      </c>
      <c r="F41" s="72" t="e">
        <f>'4611010'!G44+'4611021'!G43+'4611022'!G43+'4611025'!G44+'4611026'!G43+'4611070'!G43+'4611141'!G43+'4611142'!G43+'4611151'!G43</f>
        <v>#REF!</v>
      </c>
      <c r="G41" s="72" t="e">
        <f>'4611010'!H44+'4611021'!H43+'4611022'!H43+'4611025'!H44+'4611026'!H43+'4611070'!H43+'4611141'!H43+'4611142'!H43+'4611151'!H43</f>
        <v>#REF!</v>
      </c>
      <c r="H41" s="72" t="e">
        <f>'4611010'!I44+'4611021'!I43+'4611022'!I43+'4611025'!I44+'4611026'!I43+'4611070'!I43+'4611141'!I43+'4611142'!I43+'4611151'!I43</f>
        <v>#REF!</v>
      </c>
      <c r="I41" s="72" t="e">
        <f>'4611010'!J44+'4611021'!J43+'4611022'!J43+'4611025'!J44+'4611026'!J43+'4611070'!J43+'4611141'!J43+'4611142'!J43+'4611151'!J43</f>
        <v>#REF!</v>
      </c>
      <c r="J41" s="72" t="e">
        <f>'4611010'!K44+'4611021'!K43+'4611022'!K43+'4611025'!K44+'4611026'!K43+'4611070'!K43+'4611141'!K43+'4611142'!K43+'4611151'!K43</f>
        <v>#REF!</v>
      </c>
      <c r="K41" s="72" t="e">
        <f>'4611010'!L44+'4611021'!L43+'4611022'!L43+'4611025'!L44+'4611026'!L43+'4611070'!L43+'4611141'!L43+'4611142'!L43+'4611151'!L43</f>
        <v>#REF!</v>
      </c>
      <c r="L41" s="72" t="e">
        <f>'4611010'!M44+'4611021'!M43+'4611022'!M43+'4611025'!M44+'4611026'!M43+'4611070'!M43+'4611141'!M43+'4611142'!M43+'4611151'!M43</f>
        <v>#REF!</v>
      </c>
      <c r="M41" s="72" t="e">
        <f>'4611010'!N44+'4611021'!N43+'4611022'!N43+'4611025'!N44+'4611026'!N43+'4611070'!N43+'4611141'!N43+'4611142'!N43+'4611151'!N43</f>
        <v>#REF!</v>
      </c>
      <c r="N41" s="72" t="e">
        <f>'4611010'!O44+'4611021'!O43+'4611022'!O43+'4611025'!O44+'4611026'!O43+'4611070'!O43+'4611141'!O43+'4611142'!O43+'4611151'!O43</f>
        <v>#REF!</v>
      </c>
      <c r="O41" s="72" t="e">
        <f>'4611010'!P44+'4611021'!P43+'4611022'!P43+'4611025'!P44+'4611026'!P43+'4611070'!P43+'4611141'!P43+'4611142'!P43+'4611151'!P43</f>
        <v>#REF!</v>
      </c>
      <c r="P41" s="72" t="e">
        <f>'4611010'!Q44+'4611021'!Q43+'4611022'!Q43+'4611025'!Q44+'4611026'!Q43+'4611070'!Q43+'4611141'!Q43+'4611142'!Q43+'4611151'!Q43</f>
        <v>#REF!</v>
      </c>
      <c r="Q41" s="29" t="e">
        <f t="shared" si="10"/>
        <v>#REF!</v>
      </c>
      <c r="R41" s="65" t="e">
        <f>#REF!</f>
        <v>#REF!</v>
      </c>
      <c r="S41" s="65" t="e">
        <f t="shared" si="2"/>
        <v>#REF!</v>
      </c>
    </row>
    <row r="42" spans="1:19" ht="27.6">
      <c r="A42" s="151"/>
      <c r="B42" s="151"/>
      <c r="C42" s="152"/>
      <c r="D42" s="28" t="s">
        <v>58</v>
      </c>
      <c r="E42" s="72" t="e">
        <f>'4611010'!F45+'4611021'!F44+'4611022'!F44+'4611025'!F45+'4611026'!F44+'4611070'!F44+'4611141'!F44+'4611142'!F44+'4611151'!F44</f>
        <v>#REF!</v>
      </c>
      <c r="F42" s="72" t="e">
        <f>'4611010'!G45+'4611021'!G44+'4611022'!G44+'4611025'!G45+'4611026'!G44+'4611070'!G44+'4611141'!G44+'4611142'!G44+'4611151'!G44</f>
        <v>#REF!</v>
      </c>
      <c r="G42" s="72" t="e">
        <f>'4611010'!H45+'4611021'!H44+'4611022'!H44+'4611025'!H45+'4611026'!H44+'4611070'!H44+'4611141'!H44+'4611142'!H44+'4611151'!H44</f>
        <v>#REF!</v>
      </c>
      <c r="H42" s="72" t="e">
        <f>'4611010'!I45+'4611021'!I44+'4611022'!I44+'4611025'!I45+'4611026'!I44+'4611070'!I44+'4611141'!I44+'4611142'!I44+'4611151'!I44</f>
        <v>#REF!</v>
      </c>
      <c r="I42" s="72" t="e">
        <f>'4611010'!J45+'4611021'!J44+'4611022'!J44+'4611025'!J45+'4611026'!J44+'4611070'!J44+'4611141'!J44+'4611142'!J44+'4611151'!J44</f>
        <v>#REF!</v>
      </c>
      <c r="J42" s="72">
        <f>'4611010'!K45+'4611021'!K44+'4611022'!K44+'4611025'!K45+'4611026'!K44+'4611070'!K44+'4611141'!K44+'4611142'!K44+'4611151'!K44</f>
        <v>75.201999999999998</v>
      </c>
      <c r="K42" s="72">
        <f>'4611010'!L45+'4611021'!L44+'4611022'!L44+'4611025'!L45+'4611026'!L44+'4611070'!L44+'4611141'!L44+'4611142'!L44+'4611151'!L44</f>
        <v>75.201999999999998</v>
      </c>
      <c r="L42" s="72">
        <f>'4611010'!M45+'4611021'!M44+'4611022'!M44+'4611025'!M45+'4611026'!M44+'4611070'!M44+'4611141'!M44+'4611142'!M44+'4611151'!M44</f>
        <v>75.201999999999998</v>
      </c>
      <c r="M42" s="72">
        <f>'4611010'!N45+'4611021'!N44+'4611022'!N44+'4611025'!N45+'4611026'!N44+'4611070'!N44+'4611141'!N44+'4611142'!N44+'4611151'!N44</f>
        <v>75.201999999999998</v>
      </c>
      <c r="N42" s="72">
        <f>'4611010'!O45+'4611021'!O44+'4611022'!O44+'4611025'!O45+'4611026'!O44+'4611070'!O44+'4611141'!O44+'4611142'!O44+'4611151'!O44</f>
        <v>75.201999999999998</v>
      </c>
      <c r="O42" s="72">
        <f>'4611010'!P45+'4611021'!P44+'4611022'!P44+'4611025'!P45+'4611026'!P44+'4611070'!P44+'4611141'!P44+'4611142'!P44+'4611151'!P44</f>
        <v>75.201999999999998</v>
      </c>
      <c r="P42" s="72">
        <f>'4611010'!Q45+'4611021'!Q44+'4611022'!Q44+'4611025'!Q45+'4611026'!Q44+'4611070'!Q44+'4611141'!Q44+'4611142'!Q44+'4611151'!Q44</f>
        <v>75.201999999999998</v>
      </c>
      <c r="Q42" s="29" t="e">
        <f t="shared" si="10"/>
        <v>#REF!</v>
      </c>
      <c r="R42" s="65" t="e">
        <f>#REF!</f>
        <v>#REF!</v>
      </c>
      <c r="S42" s="65" t="e">
        <f t="shared" si="2"/>
        <v>#REF!</v>
      </c>
    </row>
    <row r="43" spans="1:19" ht="15" collapsed="1">
      <c r="A43" s="151"/>
      <c r="B43" s="151"/>
      <c r="C43" s="152"/>
      <c r="D43" s="28" t="s">
        <v>59</v>
      </c>
      <c r="E43" s="72" t="e">
        <f>'4611010'!F46+'4611021'!F45+'4611022'!F45+'4611025'!F46+'4611026'!F45+'4611070'!F45+'4611141'!F45+'4611142'!F45+'4611151'!F45</f>
        <v>#REF!</v>
      </c>
      <c r="F43" s="72" t="e">
        <f>'4611010'!G46+'4611021'!G45+'4611022'!G45+'4611025'!G46+'4611026'!G45+'4611070'!G45+'4611141'!G45+'4611142'!G45+'4611151'!G45</f>
        <v>#REF!</v>
      </c>
      <c r="G43" s="72" t="e">
        <f>'4611010'!H46+'4611021'!H45+'4611022'!H45+'4611025'!H46+'4611026'!H45+'4611070'!H45+'4611141'!H45+'4611142'!H45+'4611151'!H45</f>
        <v>#REF!</v>
      </c>
      <c r="H43" s="72" t="e">
        <f>'4611010'!I46+'4611021'!I45+'4611022'!I45+'4611025'!I46+'4611026'!I45+'4611070'!I45+'4611141'!I45+'4611142'!I45+'4611151'!I45</f>
        <v>#REF!</v>
      </c>
      <c r="I43" s="72" t="e">
        <f>'4611010'!J46+'4611021'!J45+'4611022'!J45+'4611025'!J46+'4611026'!J45+'4611070'!J45+'4611141'!J45+'4611142'!J45+'4611151'!J45</f>
        <v>#REF!</v>
      </c>
      <c r="J43" s="72" t="e">
        <f>'4611010'!K46+'4611021'!K45+'4611022'!K45+'4611025'!K46+'4611026'!K45+'4611070'!K45+'4611141'!K45+'4611142'!K45+'4611151'!K45</f>
        <v>#REF!</v>
      </c>
      <c r="K43" s="72" t="e">
        <f>'4611010'!L46+'4611021'!L45+'4611022'!L45+'4611025'!L46+'4611026'!L45+'4611070'!L45+'4611141'!L45+'4611142'!L45+'4611151'!L45</f>
        <v>#REF!</v>
      </c>
      <c r="L43" s="72" t="e">
        <f>'4611010'!M46+'4611021'!M45+'4611022'!M45+'4611025'!M46+'4611026'!M45+'4611070'!M45+'4611141'!M45+'4611142'!M45+'4611151'!M45</f>
        <v>#REF!</v>
      </c>
      <c r="M43" s="72" t="e">
        <f>'4611010'!N46+'4611021'!N45+'4611022'!N45+'4611025'!N46+'4611026'!N45+'4611070'!N45+'4611141'!N45+'4611142'!N45+'4611151'!N45</f>
        <v>#REF!</v>
      </c>
      <c r="N43" s="72" t="e">
        <f>'4611010'!O46+'4611021'!O45+'4611022'!O45+'4611025'!O46+'4611026'!O45+'4611070'!O45+'4611141'!O45+'4611142'!O45+'4611151'!O45</f>
        <v>#REF!</v>
      </c>
      <c r="O43" s="72" t="e">
        <f>'4611010'!P46+'4611021'!P45+'4611022'!P45+'4611025'!P46+'4611026'!P45+'4611070'!P45+'4611141'!P45+'4611142'!P45+'4611151'!P45</f>
        <v>#REF!</v>
      </c>
      <c r="P43" s="72" t="e">
        <f>'4611010'!Q46+'4611021'!Q45+'4611022'!Q45+'4611025'!Q46+'4611026'!Q45+'4611070'!Q45+'4611141'!Q45+'4611142'!Q45+'4611151'!Q45</f>
        <v>#REF!</v>
      </c>
      <c r="Q43" s="29" t="e">
        <f t="shared" si="10"/>
        <v>#REF!</v>
      </c>
      <c r="R43" s="65" t="e">
        <f>#REF!</f>
        <v>#REF!</v>
      </c>
      <c r="S43" s="65" t="e">
        <f t="shared" si="2"/>
        <v>#REF!</v>
      </c>
    </row>
    <row r="44" spans="1:19" ht="15" hidden="1" outlineLevel="1">
      <c r="A44" s="151"/>
      <c r="B44" s="151"/>
      <c r="C44" s="152"/>
      <c r="D44" s="28" t="s">
        <v>60</v>
      </c>
      <c r="E44" s="72" t="e">
        <f>'4611010'!F47+'4611021'!F46+'4611022'!F46+'4611025'!F47+'4611026'!F46+'4611070'!F46+'4611141'!F46+'4611142'!F46+'4611151'!F46</f>
        <v>#REF!</v>
      </c>
      <c r="F44" s="72" t="e">
        <f>'4611010'!G47+'4611021'!G46+'4611022'!G46+'4611025'!G47+'4611026'!G46+'4611070'!G46+'4611141'!G46+'4611142'!G46+'4611151'!G46</f>
        <v>#REF!</v>
      </c>
      <c r="G44" s="72" t="e">
        <f>'4611010'!H47+'4611021'!H46+'4611022'!H46+'4611025'!H47+'4611026'!H46+'4611070'!H46+'4611141'!H46+'4611142'!H46+'4611151'!H46</f>
        <v>#REF!</v>
      </c>
      <c r="H44" s="72" t="e">
        <f>'4611010'!I47+'4611021'!I46+'4611022'!I46+'4611025'!I47+'4611026'!I46+'4611070'!I46+'4611141'!I46+'4611142'!I46+'4611151'!I46</f>
        <v>#REF!</v>
      </c>
      <c r="I44" s="72" t="e">
        <f>'4611010'!J47+'4611021'!J46+'4611022'!J46+'4611025'!J47+'4611026'!J46+'4611070'!J46+'4611141'!J46+'4611142'!J46+'4611151'!J46</f>
        <v>#REF!</v>
      </c>
      <c r="J44" s="72" t="e">
        <f>'4611010'!K47+'4611021'!K46+'4611022'!K46+'4611025'!K47+'4611026'!K46+'4611070'!K46+'4611141'!K46+'4611142'!K46+'4611151'!K46</f>
        <v>#REF!</v>
      </c>
      <c r="K44" s="72" t="e">
        <f>'4611010'!L47+'4611021'!L46+'4611022'!L46+'4611025'!L47+'4611026'!L46+'4611070'!L46+'4611141'!L46+'4611142'!L46+'4611151'!L46</f>
        <v>#REF!</v>
      </c>
      <c r="L44" s="72" t="e">
        <f>'4611010'!M47+'4611021'!M46+'4611022'!M46+'4611025'!M47+'4611026'!M46+'4611070'!M46+'4611141'!M46+'4611142'!M46+'4611151'!M46</f>
        <v>#REF!</v>
      </c>
      <c r="M44" s="72" t="e">
        <f>'4611010'!N47+'4611021'!N46+'4611022'!N46+'4611025'!N47+'4611026'!N46+'4611070'!N46+'4611141'!N46+'4611142'!N46+'4611151'!N46</f>
        <v>#REF!</v>
      </c>
      <c r="N44" s="72" t="e">
        <f>'4611010'!O47+'4611021'!O46+'4611022'!O46+'4611025'!O47+'4611026'!O46+'4611070'!O46+'4611141'!O46+'4611142'!O46+'4611151'!O46</f>
        <v>#REF!</v>
      </c>
      <c r="O44" s="72" t="e">
        <f>'4611010'!P47+'4611021'!P46+'4611022'!P46+'4611025'!P47+'4611026'!P46+'4611070'!P46+'4611141'!P46+'4611142'!P46+'4611151'!P46</f>
        <v>#REF!</v>
      </c>
      <c r="P44" s="72" t="e">
        <f>'4611010'!Q47+'4611021'!Q46+'4611022'!Q46+'4611025'!Q47+'4611026'!Q46+'4611070'!Q46+'4611141'!Q46+'4611142'!Q46+'4611151'!Q46</f>
        <v>#REF!</v>
      </c>
      <c r="Q44" s="29" t="e">
        <f t="shared" si="10"/>
        <v>#REF!</v>
      </c>
      <c r="R44" s="65" t="e">
        <f>#REF!</f>
        <v>#REF!</v>
      </c>
      <c r="S44" s="65" t="e">
        <f t="shared" si="2"/>
        <v>#REF!</v>
      </c>
    </row>
    <row r="45" spans="1:19" ht="15" hidden="1" outlineLevel="1">
      <c r="A45" s="151"/>
      <c r="B45" s="151"/>
      <c r="C45" s="152"/>
      <c r="D45" s="28" t="s">
        <v>61</v>
      </c>
      <c r="E45" s="72" t="e">
        <f>'4611010'!F48+'4611021'!F47+'4611022'!F47+'4611025'!F48+'4611026'!F47+'4611070'!F47+'4611141'!F47+'4611142'!F47+'4611151'!F47</f>
        <v>#REF!</v>
      </c>
      <c r="F45" s="72" t="e">
        <f>'4611010'!G48+'4611021'!G47+'4611022'!G47+'4611025'!G48+'4611026'!G47+'4611070'!G47+'4611141'!G47+'4611142'!G47+'4611151'!G47</f>
        <v>#REF!</v>
      </c>
      <c r="G45" s="72" t="e">
        <f>'4611010'!H48+'4611021'!H47+'4611022'!H47+'4611025'!H48+'4611026'!H47+'4611070'!H47+'4611141'!H47+'4611142'!H47+'4611151'!H47</f>
        <v>#REF!</v>
      </c>
      <c r="H45" s="72" t="e">
        <f>'4611010'!I48+'4611021'!I47+'4611022'!I47+'4611025'!I48+'4611026'!I47+'4611070'!I47+'4611141'!I47+'4611142'!I47+'4611151'!I47</f>
        <v>#REF!</v>
      </c>
      <c r="I45" s="72" t="e">
        <f>'4611010'!J48+'4611021'!J47+'4611022'!J47+'4611025'!J48+'4611026'!J47+'4611070'!J47+'4611141'!J47+'4611142'!J47+'4611151'!J47</f>
        <v>#REF!</v>
      </c>
      <c r="J45" s="72" t="e">
        <f>'4611010'!K48+'4611021'!K47+'4611022'!K47+'4611025'!K48+'4611026'!K47+'4611070'!K47+'4611141'!K47+'4611142'!K47+'4611151'!K47</f>
        <v>#REF!</v>
      </c>
      <c r="K45" s="72" t="e">
        <f>'4611010'!L48+'4611021'!L47+'4611022'!L47+'4611025'!L48+'4611026'!L47+'4611070'!L47+'4611141'!L47+'4611142'!L47+'4611151'!L47</f>
        <v>#REF!</v>
      </c>
      <c r="L45" s="72" t="e">
        <f>'4611010'!M48+'4611021'!M47+'4611022'!M47+'4611025'!M48+'4611026'!M47+'4611070'!M47+'4611141'!M47+'4611142'!M47+'4611151'!M47</f>
        <v>#REF!</v>
      </c>
      <c r="M45" s="72" t="e">
        <f>'4611010'!N48+'4611021'!N47+'4611022'!N47+'4611025'!N48+'4611026'!N47+'4611070'!N47+'4611141'!N47+'4611142'!N47+'4611151'!N47</f>
        <v>#REF!</v>
      </c>
      <c r="N45" s="72" t="e">
        <f>'4611010'!O48+'4611021'!O47+'4611022'!O47+'4611025'!O48+'4611026'!O47+'4611070'!O47+'4611141'!O47+'4611142'!O47+'4611151'!O47</f>
        <v>#REF!</v>
      </c>
      <c r="O45" s="72" t="e">
        <f>'4611010'!P48+'4611021'!P47+'4611022'!P47+'4611025'!P48+'4611026'!P47+'4611070'!P47+'4611141'!P47+'4611142'!P47+'4611151'!P47</f>
        <v>#REF!</v>
      </c>
      <c r="P45" s="72" t="e">
        <f>'4611010'!Q48+'4611021'!Q47+'4611022'!Q47+'4611025'!Q48+'4611026'!Q47+'4611070'!Q47+'4611141'!Q47+'4611142'!Q47+'4611151'!Q47</f>
        <v>#REF!</v>
      </c>
      <c r="Q45" s="29" t="e">
        <f t="shared" si="10"/>
        <v>#REF!</v>
      </c>
      <c r="R45" s="65" t="e">
        <f>#REF!</f>
        <v>#REF!</v>
      </c>
      <c r="S45" s="65" t="e">
        <f t="shared" si="2"/>
        <v>#REF!</v>
      </c>
    </row>
    <row r="46" spans="1:19" ht="15" collapsed="1">
      <c r="A46" s="151"/>
      <c r="B46" s="151"/>
      <c r="C46" s="152"/>
      <c r="D46" s="28" t="s">
        <v>62</v>
      </c>
      <c r="E46" s="72" t="e">
        <f>'4611010'!F49+'4611021'!F48+'4611022'!F48+'4611025'!F49+'4611026'!F48+'4611070'!F48+'4611141'!F48+'4611142'!F48+'4611151'!F48</f>
        <v>#REF!</v>
      </c>
      <c r="F46" s="72" t="e">
        <f>'4611010'!G49+'4611021'!G48+'4611022'!G48+'4611025'!G49+'4611026'!G48+'4611070'!G48+'4611141'!G48+'4611142'!G48+'4611151'!G48</f>
        <v>#REF!</v>
      </c>
      <c r="G46" s="72" t="e">
        <f>'4611010'!H49+'4611021'!H48+'4611022'!H48+'4611025'!H49+'4611026'!H48+'4611070'!H48+'4611141'!H48+'4611142'!H48+'4611151'!H48</f>
        <v>#REF!</v>
      </c>
      <c r="H46" s="72" t="e">
        <f>'4611010'!I49+'4611021'!I48+'4611022'!I48+'4611025'!I49+'4611026'!I48+'4611070'!I48+'4611141'!I48+'4611142'!I48+'4611151'!I48</f>
        <v>#REF!</v>
      </c>
      <c r="I46" s="72" t="e">
        <f>'4611010'!J49+'4611021'!J48+'4611022'!J48+'4611025'!J49+'4611026'!J48+'4611070'!J48+'4611141'!J48+'4611142'!J48+'4611151'!J48</f>
        <v>#REF!</v>
      </c>
      <c r="J46" s="72" t="e">
        <f>'4611010'!K49+'4611021'!K48+'4611022'!K48+'4611025'!K49+'4611026'!K48+'4611070'!K48+'4611141'!K48+'4611142'!K48+'4611151'!K48</f>
        <v>#REF!</v>
      </c>
      <c r="K46" s="72" t="e">
        <f>'4611010'!L49+'4611021'!L48+'4611022'!L48+'4611025'!L49+'4611026'!L48+'4611070'!L48+'4611141'!L48+'4611142'!L48+'4611151'!L48</f>
        <v>#REF!</v>
      </c>
      <c r="L46" s="72" t="e">
        <f>'4611010'!M49+'4611021'!M48+'4611022'!M48+'4611025'!M49+'4611026'!M48+'4611070'!M48+'4611141'!M48+'4611142'!M48+'4611151'!M48</f>
        <v>#REF!</v>
      </c>
      <c r="M46" s="72" t="e">
        <f>'4611010'!N49+'4611021'!N48+'4611022'!N48+'4611025'!N49+'4611026'!N48+'4611070'!N48+'4611141'!N48+'4611142'!N48+'4611151'!N48</f>
        <v>#REF!</v>
      </c>
      <c r="N46" s="72" t="e">
        <f>'4611010'!O49+'4611021'!O48+'4611022'!O48+'4611025'!O49+'4611026'!O48+'4611070'!O48+'4611141'!O48+'4611142'!O48+'4611151'!O48</f>
        <v>#REF!</v>
      </c>
      <c r="O46" s="72" t="e">
        <f>'4611010'!P49+'4611021'!P48+'4611022'!P48+'4611025'!P49+'4611026'!P48+'4611070'!P48+'4611141'!P48+'4611142'!P48+'4611151'!P48</f>
        <v>#REF!</v>
      </c>
      <c r="P46" s="72" t="e">
        <f>'4611010'!Q49+'4611021'!Q48+'4611022'!Q48+'4611025'!Q49+'4611026'!Q48+'4611070'!Q48+'4611141'!Q48+'4611142'!Q48+'4611151'!Q48</f>
        <v>#REF!</v>
      </c>
      <c r="Q46" s="29" t="e">
        <f t="shared" si="10"/>
        <v>#REF!</v>
      </c>
      <c r="R46" s="65" t="e">
        <f>#REF!</f>
        <v>#REF!</v>
      </c>
      <c r="S46" s="65" t="e">
        <f t="shared" si="2"/>
        <v>#REF!</v>
      </c>
    </row>
    <row r="47" spans="1:19" ht="27.6" hidden="1" outlineLevel="1">
      <c r="A47" s="151"/>
      <c r="B47" s="151"/>
      <c r="C47" s="152"/>
      <c r="D47" s="28" t="s">
        <v>63</v>
      </c>
      <c r="E47" s="72" t="e">
        <f>'4611010'!F50+'4611021'!F49+'4611022'!F49+'4611025'!F50+'4611026'!F49+'4611070'!F49+'4611141'!F49+'4611142'!F49+'4611151'!F49</f>
        <v>#REF!</v>
      </c>
      <c r="F47" s="72" t="e">
        <f>'4611010'!G50+'4611021'!G49+'4611022'!G49+'4611025'!G50+'4611026'!G49+'4611070'!G49+'4611141'!G49+'4611142'!G49+'4611151'!G49</f>
        <v>#REF!</v>
      </c>
      <c r="G47" s="72" t="e">
        <f>'4611010'!H50+'4611021'!H49+'4611022'!H49+'4611025'!H50+'4611026'!H49+'4611070'!H49+'4611141'!H49+'4611142'!H49+'4611151'!H49</f>
        <v>#REF!</v>
      </c>
      <c r="H47" s="72" t="e">
        <f>'4611010'!I50+'4611021'!I49+'4611022'!I49+'4611025'!I50+'4611026'!I49+'4611070'!I49+'4611141'!I49+'4611142'!I49+'4611151'!I49</f>
        <v>#REF!</v>
      </c>
      <c r="I47" s="72" t="e">
        <f>'4611010'!J50+'4611021'!J49+'4611022'!J49+'4611025'!J50+'4611026'!J49+'4611070'!J49+'4611141'!J49+'4611142'!J49+'4611151'!J49</f>
        <v>#REF!</v>
      </c>
      <c r="J47" s="72" t="e">
        <f>'4611010'!K50+'4611021'!K49+'4611022'!K49+'4611025'!K50+'4611026'!K49+'4611070'!K49+'4611141'!K49+'4611142'!K49+'4611151'!K49</f>
        <v>#REF!</v>
      </c>
      <c r="K47" s="72" t="e">
        <f>'4611010'!L50+'4611021'!L49+'4611022'!L49+'4611025'!L50+'4611026'!L49+'4611070'!L49+'4611141'!L49+'4611142'!L49+'4611151'!L49</f>
        <v>#REF!</v>
      </c>
      <c r="L47" s="72" t="e">
        <f>'4611010'!M50+'4611021'!M49+'4611022'!M49+'4611025'!M50+'4611026'!M49+'4611070'!M49+'4611141'!M49+'4611142'!M49+'4611151'!M49</f>
        <v>#REF!</v>
      </c>
      <c r="M47" s="72" t="e">
        <f>'4611010'!N50+'4611021'!N49+'4611022'!N49+'4611025'!N50+'4611026'!N49+'4611070'!N49+'4611141'!N49+'4611142'!N49+'4611151'!N49</f>
        <v>#REF!</v>
      </c>
      <c r="N47" s="72" t="e">
        <f>'4611010'!O50+'4611021'!O49+'4611022'!O49+'4611025'!O50+'4611026'!O49+'4611070'!O49+'4611141'!O49+'4611142'!O49+'4611151'!O49</f>
        <v>#REF!</v>
      </c>
      <c r="O47" s="72" t="e">
        <f>'4611010'!P50+'4611021'!P49+'4611022'!P49+'4611025'!P50+'4611026'!P49+'4611070'!P49+'4611141'!P49+'4611142'!P49+'4611151'!P49</f>
        <v>#REF!</v>
      </c>
      <c r="P47" s="72" t="e">
        <f>'4611010'!Q50+'4611021'!Q49+'4611022'!Q49+'4611025'!Q50+'4611026'!Q49+'4611070'!Q49+'4611141'!Q49+'4611142'!Q49+'4611151'!Q49</f>
        <v>#REF!</v>
      </c>
      <c r="Q47" s="29" t="e">
        <f t="shared" si="10"/>
        <v>#REF!</v>
      </c>
      <c r="R47" s="65" t="e">
        <f>#REF!</f>
        <v>#REF!</v>
      </c>
      <c r="S47" s="65" t="e">
        <f t="shared" si="2"/>
        <v>#REF!</v>
      </c>
    </row>
    <row r="48" spans="1:19" ht="15" hidden="1" outlineLevel="1">
      <c r="A48" s="151"/>
      <c r="B48" s="151"/>
      <c r="C48" s="152"/>
      <c r="D48" s="28" t="s">
        <v>64</v>
      </c>
      <c r="E48" s="72" t="e">
        <f>'4611010'!F51+'4611021'!F50+'4611022'!F50+'4611025'!F51+'4611026'!F50+'4611070'!F50+'4611141'!F50+'4611142'!F50+'4611151'!F50</f>
        <v>#REF!</v>
      </c>
      <c r="F48" s="72" t="e">
        <f>'4611010'!G51+'4611021'!G50+'4611022'!G50+'4611025'!G51+'4611026'!G50+'4611070'!G50+'4611141'!G50+'4611142'!G50+'4611151'!G50</f>
        <v>#REF!</v>
      </c>
      <c r="G48" s="72" t="e">
        <f>'4611010'!H51+'4611021'!H50+'4611022'!H50+'4611025'!H51+'4611026'!H50+'4611070'!H50+'4611141'!H50+'4611142'!H50+'4611151'!H50</f>
        <v>#REF!</v>
      </c>
      <c r="H48" s="72" t="e">
        <f>'4611010'!I51+'4611021'!I50+'4611022'!I50+'4611025'!I51+'4611026'!I50+'4611070'!I50+'4611141'!I50+'4611142'!I50+'4611151'!I50</f>
        <v>#REF!</v>
      </c>
      <c r="I48" s="72" t="e">
        <f>'4611010'!J51+'4611021'!J50+'4611022'!J50+'4611025'!J51+'4611026'!J50+'4611070'!J50+'4611141'!J50+'4611142'!J50+'4611151'!J50</f>
        <v>#REF!</v>
      </c>
      <c r="J48" s="72" t="e">
        <f>'4611010'!K51+'4611021'!K50+'4611022'!K50+'4611025'!K51+'4611026'!K50+'4611070'!K50+'4611141'!K50+'4611142'!K50+'4611151'!K50</f>
        <v>#REF!</v>
      </c>
      <c r="K48" s="72" t="e">
        <f>'4611010'!L51+'4611021'!L50+'4611022'!L50+'4611025'!L51+'4611026'!L50+'4611070'!L50+'4611141'!L50+'4611142'!L50+'4611151'!L50</f>
        <v>#REF!</v>
      </c>
      <c r="L48" s="72" t="e">
        <f>'4611010'!M51+'4611021'!M50+'4611022'!M50+'4611025'!M51+'4611026'!M50+'4611070'!M50+'4611141'!M50+'4611142'!M50+'4611151'!M50</f>
        <v>#REF!</v>
      </c>
      <c r="M48" s="72" t="e">
        <f>'4611010'!N51+'4611021'!N50+'4611022'!N50+'4611025'!N51+'4611026'!N50+'4611070'!N50+'4611141'!N50+'4611142'!N50+'4611151'!N50</f>
        <v>#REF!</v>
      </c>
      <c r="N48" s="72" t="e">
        <f>'4611010'!O51+'4611021'!O50+'4611022'!O50+'4611025'!O51+'4611026'!O50+'4611070'!O50+'4611141'!O50+'4611142'!O50+'4611151'!O50</f>
        <v>#REF!</v>
      </c>
      <c r="O48" s="72" t="e">
        <f>'4611010'!P51+'4611021'!P50+'4611022'!P50+'4611025'!P51+'4611026'!P50+'4611070'!P50+'4611141'!P50+'4611142'!P50+'4611151'!P50</f>
        <v>#REF!</v>
      </c>
      <c r="P48" s="72" t="e">
        <f>'4611010'!Q51+'4611021'!Q50+'4611022'!Q50+'4611025'!Q51+'4611026'!Q50+'4611070'!Q50+'4611141'!Q50+'4611142'!Q50+'4611151'!Q50</f>
        <v>#REF!</v>
      </c>
      <c r="Q48" s="29" t="e">
        <f t="shared" si="10"/>
        <v>#REF!</v>
      </c>
      <c r="R48" s="65" t="e">
        <f>#REF!</f>
        <v>#REF!</v>
      </c>
      <c r="S48" s="65" t="e">
        <f t="shared" si="2"/>
        <v>#REF!</v>
      </c>
    </row>
    <row r="49" spans="1:19" ht="15">
      <c r="A49" s="151"/>
      <c r="B49" s="151"/>
      <c r="C49" s="152"/>
      <c r="D49" s="28" t="s">
        <v>65</v>
      </c>
      <c r="E49" s="72" t="e">
        <f>'4611010'!F52+'4611021'!F51+'4611022'!F51+'4611025'!F52+'4611026'!F51+'4611070'!F51+'4611141'!F51+'4611142'!F51+'4611151'!F51</f>
        <v>#REF!</v>
      </c>
      <c r="F49" s="72" t="e">
        <f>'4611010'!G52+'4611021'!G51+'4611022'!G51+'4611025'!G52+'4611026'!G51+'4611070'!G51+'4611141'!G51+'4611142'!G51+'4611151'!G51</f>
        <v>#REF!</v>
      </c>
      <c r="G49" s="72" t="e">
        <f>'4611010'!H52+'4611021'!H51+'4611022'!H51+'4611025'!H52+'4611026'!H51+'4611070'!H51+'4611141'!H51+'4611142'!H51+'4611151'!H51</f>
        <v>#REF!</v>
      </c>
      <c r="H49" s="72" t="e">
        <f>'4611010'!I52+'4611021'!I51+'4611022'!I51+'4611025'!I52+'4611026'!I51+'4611070'!I51+'4611141'!I51+'4611142'!I51+'4611151'!I51</f>
        <v>#REF!</v>
      </c>
      <c r="I49" s="72" t="e">
        <f>'4611010'!J52+'4611021'!J51+'4611022'!J51+'4611025'!J52+'4611026'!J51+'4611070'!J51+'4611141'!J51+'4611142'!J51+'4611151'!J51</f>
        <v>#REF!</v>
      </c>
      <c r="J49" s="72">
        <f>'4611010'!K52+'4611021'!K51+'4611022'!K51+'4611025'!K52+'4611026'!K51+'4611070'!K51+'4611141'!K51+'4611142'!K51+'4611151'!K51</f>
        <v>5.0430000000000001</v>
      </c>
      <c r="K49" s="72" t="e">
        <f>'4611010'!L52+'4611021'!L51+'4611022'!L51+'4611025'!L52+'4611026'!L51+'4611070'!L51+'4611141'!L51+'4611142'!L51+'4611151'!L51</f>
        <v>#REF!</v>
      </c>
      <c r="L49" s="72" t="e">
        <f>'4611010'!M52+'4611021'!M51+'4611022'!M51+'4611025'!M52+'4611026'!M51+'4611070'!M51+'4611141'!M51+'4611142'!M51+'4611151'!M51</f>
        <v>#REF!</v>
      </c>
      <c r="M49" s="72" t="e">
        <f>'4611010'!N52+'4611021'!N51+'4611022'!N51+'4611025'!N52+'4611026'!N51+'4611070'!N51+'4611141'!N51+'4611142'!N51+'4611151'!N51</f>
        <v>#REF!</v>
      </c>
      <c r="N49" s="72" t="e">
        <f>'4611010'!O52+'4611021'!O51+'4611022'!O51+'4611025'!O52+'4611026'!O51+'4611070'!O51+'4611141'!O51+'4611142'!O51+'4611151'!O51</f>
        <v>#REF!</v>
      </c>
      <c r="O49" s="72" t="e">
        <f>'4611010'!P52+'4611021'!P51+'4611022'!P51+'4611025'!P52+'4611026'!P51+'4611070'!P51+'4611141'!P51+'4611142'!P51+'4611151'!P51</f>
        <v>#REF!</v>
      </c>
      <c r="P49" s="72">
        <f>'4611010'!Q52+'4611021'!Q51+'4611022'!Q51+'4611025'!Q52+'4611026'!Q51+'4611070'!Q51+'4611141'!Q51+'4611142'!Q51+'4611151'!Q51</f>
        <v>5.05</v>
      </c>
      <c r="Q49" s="29" t="e">
        <f t="shared" si="10"/>
        <v>#REF!</v>
      </c>
      <c r="R49" s="65" t="e">
        <f>#REF!</f>
        <v>#REF!</v>
      </c>
      <c r="S49" s="65" t="e">
        <f t="shared" si="2"/>
        <v>#REF!</v>
      </c>
    </row>
    <row r="50" spans="1:19" ht="27.6">
      <c r="A50" s="151"/>
      <c r="B50" s="151"/>
      <c r="C50" s="152"/>
      <c r="D50" s="28" t="s">
        <v>66</v>
      </c>
      <c r="E50" s="72">
        <f>'4611010'!F53+'4611021'!F52+'4611022'!F52+'4611025'!F53+'4611026'!F52+'4611070'!F52+'4611141'!F52+'4611142'!F52+'4611151'!F52</f>
        <v>0</v>
      </c>
      <c r="F50" s="72">
        <f>'4611010'!G53+'4611021'!G52+'4611022'!G52+'4611025'!G53+'4611026'!G52+'4611070'!G52+'4611141'!G52+'4611142'!G52+'4611151'!G52</f>
        <v>0</v>
      </c>
      <c r="G50" s="72">
        <f>'4611010'!H53+'4611021'!H52+'4611022'!H52+'4611025'!H53+'4611026'!H52+'4611070'!H52+'4611141'!H52+'4611142'!H52+'4611151'!H52</f>
        <v>0</v>
      </c>
      <c r="H50" s="72">
        <f>'4611010'!I53+'4611021'!I52+'4611022'!I52+'4611025'!I53+'4611026'!I52+'4611070'!I52+'4611141'!I52+'4611142'!I52+'4611151'!I52</f>
        <v>0</v>
      </c>
      <c r="I50" s="72">
        <f>'4611010'!J53+'4611021'!J52+'4611022'!J52+'4611025'!J53+'4611026'!J52+'4611070'!J52+'4611141'!J52+'4611142'!J52+'4611151'!J52</f>
        <v>0</v>
      </c>
      <c r="J50" s="72">
        <f>'4611010'!K53+'4611021'!K52+'4611022'!K52+'4611025'!K53+'4611026'!K52+'4611070'!K52+'4611141'!K52+'4611142'!K52+'4611151'!K52</f>
        <v>0</v>
      </c>
      <c r="K50" s="72">
        <f>'4611010'!L53+'4611021'!L52+'4611022'!L52+'4611025'!L53+'4611026'!L52+'4611070'!L52+'4611141'!L52+'4611142'!L52+'4611151'!L52</f>
        <v>0</v>
      </c>
      <c r="L50" s="72">
        <f>'4611010'!M53+'4611021'!M52+'4611022'!M52+'4611025'!M53+'4611026'!M52+'4611070'!M52+'4611141'!M52+'4611142'!M52+'4611151'!M52</f>
        <v>0</v>
      </c>
      <c r="M50" s="72">
        <f>'4611010'!N53+'4611021'!N52+'4611022'!N52+'4611025'!N53+'4611026'!N52+'4611070'!N52+'4611141'!N52+'4611142'!N52+'4611151'!N52</f>
        <v>0</v>
      </c>
      <c r="N50" s="72">
        <f>'4611010'!O53+'4611021'!O52+'4611022'!O52+'4611025'!O53+'4611026'!O52+'4611070'!O52+'4611141'!O52+'4611142'!O52+'4611151'!O52</f>
        <v>0</v>
      </c>
      <c r="O50" s="72">
        <f>'4611010'!P53+'4611021'!P52+'4611022'!P52+'4611025'!P53+'4611026'!P52+'4611070'!P52+'4611141'!P52+'4611142'!P52+'4611151'!P52</f>
        <v>0</v>
      </c>
      <c r="P50" s="72">
        <f>'4611010'!Q53+'4611021'!Q52+'4611022'!Q52+'4611025'!Q53+'4611026'!Q52+'4611070'!Q52+'4611141'!Q52+'4611142'!Q52+'4611151'!Q52</f>
        <v>0</v>
      </c>
      <c r="Q50" s="29">
        <f t="shared" si="10"/>
        <v>0</v>
      </c>
      <c r="R50" s="65" t="e">
        <f>#REF!</f>
        <v>#REF!</v>
      </c>
      <c r="S50" s="65" t="e">
        <f t="shared" si="2"/>
        <v>#REF!</v>
      </c>
    </row>
    <row r="51" spans="1:19" ht="15">
      <c r="A51" s="151"/>
      <c r="B51" s="151"/>
      <c r="C51" s="152"/>
      <c r="D51" s="28" t="s">
        <v>67</v>
      </c>
      <c r="E51" s="72">
        <f>'4611010'!F54+'4611021'!F53+'4611022'!F53+'4611025'!F54+'4611026'!F53+'4611070'!F53+'4611141'!F53+'4611142'!F53+'4611151'!F53</f>
        <v>0</v>
      </c>
      <c r="F51" s="72">
        <f>'4611010'!G54+'4611021'!G53+'4611022'!G53+'4611025'!G54+'4611026'!G53+'4611070'!G53+'4611141'!G53+'4611142'!G53+'4611151'!G53</f>
        <v>0</v>
      </c>
      <c r="G51" s="72">
        <f>'4611010'!H54+'4611021'!H53+'4611022'!H53+'4611025'!H54+'4611026'!H53+'4611070'!H53+'4611141'!H53+'4611142'!H53+'4611151'!H53</f>
        <v>0</v>
      </c>
      <c r="H51" s="72">
        <f>'4611010'!I54+'4611021'!I53+'4611022'!I53+'4611025'!I54+'4611026'!I53+'4611070'!I53+'4611141'!I53+'4611142'!I53+'4611151'!I53</f>
        <v>0</v>
      </c>
      <c r="I51" s="72">
        <f>'4611010'!J54+'4611021'!J53+'4611022'!J53+'4611025'!J54+'4611026'!J53+'4611070'!J53+'4611141'!J53+'4611142'!J53+'4611151'!J53</f>
        <v>0</v>
      </c>
      <c r="J51" s="72">
        <f>'4611010'!K54+'4611021'!K53+'4611022'!K53+'4611025'!K54+'4611026'!K53+'4611070'!K53+'4611141'!K53+'4611142'!K53+'4611151'!K53</f>
        <v>0</v>
      </c>
      <c r="K51" s="72">
        <f>'4611010'!L54+'4611021'!L53+'4611022'!L53+'4611025'!L54+'4611026'!L53+'4611070'!L53+'4611141'!L53+'4611142'!L53+'4611151'!L53</f>
        <v>0</v>
      </c>
      <c r="L51" s="72">
        <f>'4611010'!M54+'4611021'!M53+'4611022'!M53+'4611025'!M54+'4611026'!M53+'4611070'!M53+'4611141'!M53+'4611142'!M53+'4611151'!M53</f>
        <v>0</v>
      </c>
      <c r="M51" s="72">
        <f>'4611010'!N54+'4611021'!N53+'4611022'!N53+'4611025'!N54+'4611026'!N53+'4611070'!N53+'4611141'!N53+'4611142'!N53+'4611151'!N53</f>
        <v>0</v>
      </c>
      <c r="N51" s="72">
        <f>'4611010'!O54+'4611021'!O53+'4611022'!O53+'4611025'!O54+'4611026'!O53+'4611070'!O53+'4611141'!O53+'4611142'!O53+'4611151'!O53</f>
        <v>0</v>
      </c>
      <c r="O51" s="72">
        <f>'4611010'!P54+'4611021'!P53+'4611022'!P53+'4611025'!P54+'4611026'!P53+'4611070'!P53+'4611141'!P53+'4611142'!P53+'4611151'!P53</f>
        <v>0</v>
      </c>
      <c r="P51" s="72">
        <f>'4611010'!Q54+'4611021'!Q53+'4611022'!Q53+'4611025'!Q54+'4611026'!Q53+'4611070'!Q53+'4611141'!Q53+'4611142'!Q53+'4611151'!Q53</f>
        <v>0</v>
      </c>
      <c r="Q51" s="29">
        <f t="shared" si="10"/>
        <v>0</v>
      </c>
      <c r="R51" s="65" t="e">
        <f>#REF!</f>
        <v>#REF!</v>
      </c>
      <c r="S51" s="65" t="e">
        <f t="shared" si="2"/>
        <v>#REF!</v>
      </c>
    </row>
    <row r="52" spans="1:19" ht="15">
      <c r="A52" s="151"/>
      <c r="B52" s="151"/>
      <c r="C52" s="152"/>
      <c r="D52" s="28" t="s">
        <v>68</v>
      </c>
      <c r="E52" s="72">
        <f>'4611010'!F55+'4611021'!F54+'4611022'!F54+'4611025'!F55+'4611026'!F54+'4611070'!F54+'4611141'!F54+'4611142'!F54+'4611151'!F54</f>
        <v>0</v>
      </c>
      <c r="F52" s="72">
        <f>'4611010'!G55+'4611021'!G54+'4611022'!G54+'4611025'!G55+'4611026'!G54+'4611070'!G54+'4611141'!G54+'4611142'!G54+'4611151'!G54</f>
        <v>0</v>
      </c>
      <c r="G52" s="72">
        <f>'4611010'!H55+'4611021'!H54+'4611022'!H54+'4611025'!H55+'4611026'!H54+'4611070'!H54+'4611141'!H54+'4611142'!H54+'4611151'!H54</f>
        <v>0</v>
      </c>
      <c r="H52" s="72">
        <f>'4611010'!I55+'4611021'!I54+'4611022'!I54+'4611025'!I55+'4611026'!I54+'4611070'!I54+'4611141'!I54+'4611142'!I54+'4611151'!I54</f>
        <v>0</v>
      </c>
      <c r="I52" s="72">
        <f>'4611010'!J55+'4611021'!J54+'4611022'!J54+'4611025'!J55+'4611026'!J54+'4611070'!J54+'4611141'!J54+'4611142'!J54+'4611151'!J54</f>
        <v>0</v>
      </c>
      <c r="J52" s="72">
        <f>'4611010'!K55+'4611021'!K54+'4611022'!K54+'4611025'!K55+'4611026'!K54+'4611070'!K54+'4611141'!K54+'4611142'!K54+'4611151'!K54</f>
        <v>0</v>
      </c>
      <c r="K52" s="72">
        <f>'4611010'!L55+'4611021'!L54+'4611022'!L54+'4611025'!L55+'4611026'!L54+'4611070'!L54+'4611141'!L54+'4611142'!L54+'4611151'!L54</f>
        <v>0</v>
      </c>
      <c r="L52" s="72">
        <f>'4611010'!M55+'4611021'!M54+'4611022'!M54+'4611025'!M55+'4611026'!M54+'4611070'!M54+'4611141'!M54+'4611142'!M54+'4611151'!M54</f>
        <v>0</v>
      </c>
      <c r="M52" s="72">
        <f>'4611010'!N55+'4611021'!N54+'4611022'!N54+'4611025'!N55+'4611026'!N54+'4611070'!N54+'4611141'!N54+'4611142'!N54+'4611151'!N54</f>
        <v>0</v>
      </c>
      <c r="N52" s="72">
        <f>'4611010'!O55+'4611021'!O54+'4611022'!O54+'4611025'!O55+'4611026'!O54+'4611070'!O54+'4611141'!O54+'4611142'!O54+'4611151'!O54</f>
        <v>0</v>
      </c>
      <c r="O52" s="72">
        <f>'4611010'!P55+'4611021'!P54+'4611022'!P54+'4611025'!P55+'4611026'!P54+'4611070'!P54+'4611141'!P54+'4611142'!P54+'4611151'!P54</f>
        <v>0</v>
      </c>
      <c r="P52" s="72">
        <f>'4611010'!Q55+'4611021'!Q54+'4611022'!Q54+'4611025'!Q55+'4611026'!Q54+'4611070'!Q54+'4611141'!Q54+'4611142'!Q54+'4611151'!Q54</f>
        <v>0</v>
      </c>
      <c r="Q52" s="29">
        <f t="shared" si="10"/>
        <v>0</v>
      </c>
      <c r="R52" s="65" t="e">
        <f>#REF!</f>
        <v>#REF!</v>
      </c>
      <c r="S52" s="65" t="e">
        <f t="shared" si="2"/>
        <v>#REF!</v>
      </c>
    </row>
    <row r="53" spans="1:19" ht="15" collapsed="1">
      <c r="A53" s="151"/>
      <c r="B53" s="151"/>
      <c r="C53" s="152"/>
      <c r="D53" s="28" t="s">
        <v>69</v>
      </c>
      <c r="E53" s="72">
        <f>'4611010'!F56+'4611021'!F55+'4611022'!F55+'4611025'!F56+'4611026'!F55+'4611070'!F55+'4611141'!F55+'4611142'!F55+'4611151'!F55</f>
        <v>0</v>
      </c>
      <c r="F53" s="72">
        <f>'4611010'!G56+'4611021'!G55+'4611022'!G55+'4611025'!G56+'4611026'!G55+'4611070'!G55+'4611141'!G55+'4611142'!G55+'4611151'!G55</f>
        <v>0</v>
      </c>
      <c r="G53" s="72">
        <f>'4611010'!H56+'4611021'!H55+'4611022'!H55+'4611025'!H56+'4611026'!H55+'4611070'!H55+'4611141'!H55+'4611142'!H55+'4611151'!H55</f>
        <v>0</v>
      </c>
      <c r="H53" s="72">
        <f>'4611010'!I56+'4611021'!I55+'4611022'!I55+'4611025'!I56+'4611026'!I55+'4611070'!I55+'4611141'!I55+'4611142'!I55+'4611151'!I55</f>
        <v>0</v>
      </c>
      <c r="I53" s="72">
        <f>'4611010'!J56+'4611021'!J55+'4611022'!J55+'4611025'!J56+'4611026'!J55+'4611070'!J55+'4611141'!J55+'4611142'!J55+'4611151'!J55</f>
        <v>0</v>
      </c>
      <c r="J53" s="72">
        <f>'4611010'!K56+'4611021'!K55+'4611022'!K55+'4611025'!K56+'4611026'!K55+'4611070'!K55+'4611141'!K55+'4611142'!K55+'4611151'!K55</f>
        <v>0</v>
      </c>
      <c r="K53" s="72">
        <f>'4611010'!L56+'4611021'!L55+'4611022'!L55+'4611025'!L56+'4611026'!L55+'4611070'!L55+'4611141'!L55+'4611142'!L55+'4611151'!L55</f>
        <v>0</v>
      </c>
      <c r="L53" s="72">
        <f>'4611010'!M56+'4611021'!M55+'4611022'!M55+'4611025'!M56+'4611026'!M55+'4611070'!M55+'4611141'!M55+'4611142'!M55+'4611151'!M55</f>
        <v>0</v>
      </c>
      <c r="M53" s="72">
        <f>'4611010'!N56+'4611021'!N55+'4611022'!N55+'4611025'!N56+'4611026'!N55+'4611070'!N55+'4611141'!N55+'4611142'!N55+'4611151'!N55</f>
        <v>0</v>
      </c>
      <c r="N53" s="72">
        <f>'4611010'!O56+'4611021'!O55+'4611022'!O55+'4611025'!O56+'4611026'!O55+'4611070'!O55+'4611141'!O55+'4611142'!O55+'4611151'!O55</f>
        <v>0</v>
      </c>
      <c r="O53" s="72">
        <f>'4611010'!P56+'4611021'!P55+'4611022'!P55+'4611025'!P56+'4611026'!P55+'4611070'!P55+'4611141'!P55+'4611142'!P55+'4611151'!P55</f>
        <v>0</v>
      </c>
      <c r="P53" s="72">
        <f>'4611010'!Q56+'4611021'!Q55+'4611022'!Q55+'4611025'!Q56+'4611026'!Q55+'4611070'!Q55+'4611141'!Q55+'4611142'!Q55+'4611151'!Q55</f>
        <v>0</v>
      </c>
      <c r="Q53" s="29">
        <f t="shared" si="10"/>
        <v>0</v>
      </c>
      <c r="R53" s="65" t="e">
        <f>#REF!</f>
        <v>#REF!</v>
      </c>
      <c r="S53" s="65" t="e">
        <f t="shared" si="2"/>
        <v>#REF!</v>
      </c>
    </row>
    <row r="54" spans="1:19" ht="27.6" hidden="1" outlineLevel="1">
      <c r="A54" s="151"/>
      <c r="B54" s="151"/>
      <c r="C54" s="152"/>
      <c r="D54" s="28" t="s">
        <v>70</v>
      </c>
      <c r="E54" s="72">
        <f>'4611010'!F57+'4611021'!F56+'4611022'!F56+'4611025'!F57+'4611026'!F56+'4611070'!F56+'4611141'!F56+'4611142'!F56+'4611151'!F56</f>
        <v>0</v>
      </c>
      <c r="F54" s="72">
        <f>'4611010'!G57+'4611021'!G56+'4611022'!G56+'4611025'!G57+'4611026'!G56+'4611070'!G56+'4611141'!G56+'4611142'!G56+'4611151'!G56</f>
        <v>0</v>
      </c>
      <c r="G54" s="72">
        <f>'4611010'!H57+'4611021'!H56+'4611022'!H56+'4611025'!H57+'4611026'!H56+'4611070'!H56+'4611141'!H56+'4611142'!H56+'4611151'!H56</f>
        <v>0</v>
      </c>
      <c r="H54" s="72">
        <f>'4611010'!I57+'4611021'!I56+'4611022'!I56+'4611025'!I57+'4611026'!I56+'4611070'!I56+'4611141'!I56+'4611142'!I56+'4611151'!I56</f>
        <v>0</v>
      </c>
      <c r="I54" s="72">
        <f>'4611010'!J57+'4611021'!J56+'4611022'!J56+'4611025'!J57+'4611026'!J56+'4611070'!J56+'4611141'!J56+'4611142'!J56+'4611151'!J56</f>
        <v>0</v>
      </c>
      <c r="J54" s="72">
        <f>'4611010'!K57+'4611021'!K56+'4611022'!K56+'4611025'!K57+'4611026'!K56+'4611070'!K56+'4611141'!K56+'4611142'!K56+'4611151'!K56</f>
        <v>0</v>
      </c>
      <c r="K54" s="72">
        <f>'4611010'!L57+'4611021'!L56+'4611022'!L56+'4611025'!L57+'4611026'!L56+'4611070'!L56+'4611141'!L56+'4611142'!L56+'4611151'!L56</f>
        <v>0</v>
      </c>
      <c r="L54" s="72">
        <f>'4611010'!M57+'4611021'!M56+'4611022'!M56+'4611025'!M57+'4611026'!M56+'4611070'!M56+'4611141'!M56+'4611142'!M56+'4611151'!M56</f>
        <v>0</v>
      </c>
      <c r="M54" s="72">
        <f>'4611010'!N57+'4611021'!N56+'4611022'!N56+'4611025'!N57+'4611026'!N56+'4611070'!N56+'4611141'!N56+'4611142'!N56+'4611151'!N56</f>
        <v>0</v>
      </c>
      <c r="N54" s="72">
        <f>'4611010'!O57+'4611021'!O56+'4611022'!O56+'4611025'!O57+'4611026'!O56+'4611070'!O56+'4611141'!O56+'4611142'!O56+'4611151'!O56</f>
        <v>0</v>
      </c>
      <c r="O54" s="72">
        <f>'4611010'!P57+'4611021'!P56+'4611022'!P56+'4611025'!P57+'4611026'!P56+'4611070'!P56+'4611141'!P56+'4611142'!P56+'4611151'!P56</f>
        <v>0</v>
      </c>
      <c r="P54" s="72">
        <f>'4611010'!Q57+'4611021'!Q56+'4611022'!Q56+'4611025'!Q57+'4611026'!Q56+'4611070'!Q56+'4611141'!Q56+'4611142'!Q56+'4611151'!Q56</f>
        <v>0</v>
      </c>
      <c r="Q54" s="29">
        <f t="shared" si="10"/>
        <v>0</v>
      </c>
      <c r="R54" s="65" t="e">
        <f>#REF!</f>
        <v>#REF!</v>
      </c>
      <c r="S54" s="65" t="e">
        <f t="shared" si="2"/>
        <v>#REF!</v>
      </c>
    </row>
    <row r="55" spans="1:19" ht="27.6" collapsed="1">
      <c r="A55" s="151"/>
      <c r="B55" s="151"/>
      <c r="C55" s="152"/>
      <c r="D55" s="28" t="s">
        <v>216</v>
      </c>
      <c r="E55" s="72">
        <f>'4611010'!F58+'4611021'!F57+'4611022'!F57+'4611025'!F58+'4611026'!F57+'4611070'!F57+'4611141'!F57+'4611142'!F57+'4611151'!F57</f>
        <v>0</v>
      </c>
      <c r="F55" s="72">
        <f>'4611010'!G58+'4611021'!G57+'4611022'!G57+'4611025'!G58+'4611026'!G57+'4611070'!G57+'4611141'!G57+'4611142'!G57+'4611151'!G57</f>
        <v>0</v>
      </c>
      <c r="G55" s="72">
        <f>'4611010'!H58+'4611021'!H57+'4611022'!H57+'4611025'!H58+'4611026'!H57+'4611070'!H57+'4611141'!H57+'4611142'!H57+'4611151'!H57</f>
        <v>0</v>
      </c>
      <c r="H55" s="72">
        <f>'4611010'!I58+'4611021'!I57+'4611022'!I57+'4611025'!I58+'4611026'!I57+'4611070'!I57+'4611141'!I57+'4611142'!I57+'4611151'!I57</f>
        <v>110</v>
      </c>
      <c r="I55" s="72">
        <f>'4611010'!J58+'4611021'!J57+'4611022'!J57+'4611025'!J58+'4611026'!J57+'4611070'!J57+'4611141'!J57+'4611142'!J57+'4611151'!J57</f>
        <v>0</v>
      </c>
      <c r="J55" s="72">
        <f>'4611010'!K58+'4611021'!K57+'4611022'!K57+'4611025'!K58+'4611026'!K57+'4611070'!K57+'4611141'!K57+'4611142'!K57+'4611151'!K57</f>
        <v>0</v>
      </c>
      <c r="K55" s="72">
        <f>'4611010'!L58+'4611021'!L57+'4611022'!L57+'4611025'!L58+'4611026'!L57+'4611070'!L57+'4611141'!L57+'4611142'!L57+'4611151'!L57</f>
        <v>0</v>
      </c>
      <c r="L55" s="72">
        <f>'4611010'!M58+'4611021'!M57+'4611022'!M57+'4611025'!M58+'4611026'!M57+'4611070'!M57+'4611141'!M57+'4611142'!M57+'4611151'!M57</f>
        <v>0</v>
      </c>
      <c r="M55" s="72">
        <f>'4611010'!N58+'4611021'!N57+'4611022'!N57+'4611025'!N58+'4611026'!N57+'4611070'!N57+'4611141'!N57+'4611142'!N57+'4611151'!N57</f>
        <v>0</v>
      </c>
      <c r="N55" s="72">
        <f>'4611010'!O58+'4611021'!O57+'4611022'!O57+'4611025'!O58+'4611026'!O57+'4611070'!O57+'4611141'!O57+'4611142'!O57+'4611151'!O57</f>
        <v>0</v>
      </c>
      <c r="O55" s="72">
        <f>'4611010'!P58+'4611021'!P57+'4611022'!P57+'4611025'!P58+'4611026'!P57+'4611070'!P57+'4611141'!P57+'4611142'!P57+'4611151'!P57</f>
        <v>0</v>
      </c>
      <c r="P55" s="72">
        <f>'4611010'!Q58+'4611021'!Q57+'4611022'!Q57+'4611025'!Q58+'4611026'!Q57+'4611070'!Q57+'4611141'!Q57+'4611142'!Q57+'4611151'!Q57</f>
        <v>0</v>
      </c>
      <c r="Q55" s="29">
        <f t="shared" si="10"/>
        <v>110</v>
      </c>
      <c r="R55" s="65" t="e">
        <f>#REF!</f>
        <v>#REF!</v>
      </c>
      <c r="S55" s="65" t="e">
        <f t="shared" si="2"/>
        <v>#REF!</v>
      </c>
    </row>
    <row r="56" spans="1:19" ht="15" hidden="1" outlineLevel="1">
      <c r="A56" s="151"/>
      <c r="B56" s="151"/>
      <c r="C56" s="152"/>
      <c r="D56" s="28" t="s">
        <v>72</v>
      </c>
      <c r="E56" s="72">
        <f>'4611010'!F59+'4611021'!F58+'4611022'!F58+'4611025'!F59+'4611026'!F58+'4611070'!F58+'4611141'!F58+'4611142'!F58+'4611151'!F58</f>
        <v>0</v>
      </c>
      <c r="F56" s="72">
        <f>'4611010'!G59+'4611021'!G58+'4611022'!G58+'4611025'!G59+'4611026'!G58+'4611070'!G58+'4611141'!G58+'4611142'!G58+'4611151'!G58</f>
        <v>0</v>
      </c>
      <c r="G56" s="72">
        <f>'4611010'!H59+'4611021'!H58+'4611022'!H58+'4611025'!H59+'4611026'!H58+'4611070'!H58+'4611141'!H58+'4611142'!H58+'4611151'!H58</f>
        <v>0</v>
      </c>
      <c r="H56" s="72">
        <f>'4611010'!I59+'4611021'!I58+'4611022'!I58+'4611025'!I59+'4611026'!I58+'4611070'!I58+'4611141'!I58+'4611142'!I58+'4611151'!I58</f>
        <v>0</v>
      </c>
      <c r="I56" s="72">
        <f>'4611010'!J59+'4611021'!J58+'4611022'!J58+'4611025'!J59+'4611026'!J58+'4611070'!J58+'4611141'!J58+'4611142'!J58+'4611151'!J58</f>
        <v>0</v>
      </c>
      <c r="J56" s="72">
        <f>'4611010'!K59+'4611021'!K58+'4611022'!K58+'4611025'!K59+'4611026'!K58+'4611070'!K58+'4611141'!K58+'4611142'!K58+'4611151'!K58</f>
        <v>0</v>
      </c>
      <c r="K56" s="72">
        <f>'4611010'!L59+'4611021'!L58+'4611022'!L58+'4611025'!L59+'4611026'!L58+'4611070'!L58+'4611141'!L58+'4611142'!L58+'4611151'!L58</f>
        <v>0</v>
      </c>
      <c r="L56" s="72">
        <f>'4611010'!M59+'4611021'!M58+'4611022'!M58+'4611025'!M59+'4611026'!M58+'4611070'!M58+'4611141'!M58+'4611142'!M58+'4611151'!M58</f>
        <v>0</v>
      </c>
      <c r="M56" s="72">
        <f>'4611010'!N59+'4611021'!N58+'4611022'!N58+'4611025'!N59+'4611026'!N58+'4611070'!N58+'4611141'!N58+'4611142'!N58+'4611151'!N58</f>
        <v>0</v>
      </c>
      <c r="N56" s="72">
        <f>'4611010'!O59+'4611021'!O58+'4611022'!O58+'4611025'!O59+'4611026'!O58+'4611070'!O58+'4611141'!O58+'4611142'!O58+'4611151'!O58</f>
        <v>0</v>
      </c>
      <c r="O56" s="72">
        <f>'4611010'!P59+'4611021'!P58+'4611022'!P58+'4611025'!P59+'4611026'!P58+'4611070'!P58+'4611141'!P58+'4611142'!P58+'4611151'!P58</f>
        <v>0</v>
      </c>
      <c r="P56" s="72">
        <f>'4611010'!Q59+'4611021'!Q58+'4611022'!Q58+'4611025'!Q59+'4611026'!Q58+'4611070'!Q58+'4611141'!Q58+'4611142'!Q58+'4611151'!Q58</f>
        <v>0</v>
      </c>
      <c r="Q56" s="29">
        <f t="shared" si="10"/>
        <v>0</v>
      </c>
      <c r="R56" s="65" t="e">
        <f>#REF!</f>
        <v>#REF!</v>
      </c>
      <c r="S56" s="65" t="e">
        <f t="shared" si="2"/>
        <v>#REF!</v>
      </c>
    </row>
    <row r="57" spans="1:19" ht="15" hidden="1" outlineLevel="1">
      <c r="A57" s="151"/>
      <c r="B57" s="151"/>
      <c r="C57" s="152"/>
      <c r="D57" s="28" t="s">
        <v>73</v>
      </c>
      <c r="E57" s="72">
        <f>'4611010'!F60+'4611021'!F59+'4611022'!F59+'4611025'!F60+'4611026'!F59+'4611070'!F59+'4611141'!F59+'4611142'!F59+'4611151'!F59</f>
        <v>0</v>
      </c>
      <c r="F57" s="72">
        <f>'4611010'!G60+'4611021'!G59+'4611022'!G59+'4611025'!G60+'4611026'!G59+'4611070'!G59+'4611141'!G59+'4611142'!G59+'4611151'!G59</f>
        <v>0</v>
      </c>
      <c r="G57" s="72">
        <f>'4611010'!H60+'4611021'!H59+'4611022'!H59+'4611025'!H60+'4611026'!H59+'4611070'!H59+'4611141'!H59+'4611142'!H59+'4611151'!H59</f>
        <v>0</v>
      </c>
      <c r="H57" s="72">
        <f>'4611010'!I60+'4611021'!I59+'4611022'!I59+'4611025'!I60+'4611026'!I59+'4611070'!I59+'4611141'!I59+'4611142'!I59+'4611151'!I59</f>
        <v>0</v>
      </c>
      <c r="I57" s="72">
        <f>'4611010'!J60+'4611021'!J59+'4611022'!J59+'4611025'!J60+'4611026'!J59+'4611070'!J59+'4611141'!J59+'4611142'!J59+'4611151'!J59</f>
        <v>0</v>
      </c>
      <c r="J57" s="72">
        <f>'4611010'!K60+'4611021'!K59+'4611022'!K59+'4611025'!K60+'4611026'!K59+'4611070'!K59+'4611141'!K59+'4611142'!K59+'4611151'!K59</f>
        <v>0</v>
      </c>
      <c r="K57" s="72">
        <f>'4611010'!L60+'4611021'!L59+'4611022'!L59+'4611025'!L60+'4611026'!L59+'4611070'!L59+'4611141'!L59+'4611142'!L59+'4611151'!L59</f>
        <v>0</v>
      </c>
      <c r="L57" s="72">
        <f>'4611010'!M60+'4611021'!M59+'4611022'!M59+'4611025'!M60+'4611026'!M59+'4611070'!M59+'4611141'!M59+'4611142'!M59+'4611151'!M59</f>
        <v>0</v>
      </c>
      <c r="M57" s="72">
        <f>'4611010'!N60+'4611021'!N59+'4611022'!N59+'4611025'!N60+'4611026'!N59+'4611070'!N59+'4611141'!N59+'4611142'!N59+'4611151'!N59</f>
        <v>0</v>
      </c>
      <c r="N57" s="72">
        <f>'4611010'!O60+'4611021'!O59+'4611022'!O59+'4611025'!O60+'4611026'!O59+'4611070'!O59+'4611141'!O59+'4611142'!O59+'4611151'!O59</f>
        <v>0</v>
      </c>
      <c r="O57" s="72">
        <f>'4611010'!P60+'4611021'!P59+'4611022'!P59+'4611025'!P60+'4611026'!P59+'4611070'!P59+'4611141'!P59+'4611142'!P59+'4611151'!P59</f>
        <v>0</v>
      </c>
      <c r="P57" s="72">
        <f>'4611010'!Q60+'4611021'!Q59+'4611022'!Q59+'4611025'!Q60+'4611026'!Q59+'4611070'!Q59+'4611141'!Q59+'4611142'!Q59+'4611151'!Q59</f>
        <v>0</v>
      </c>
      <c r="Q57" s="29">
        <f t="shared" si="10"/>
        <v>0</v>
      </c>
      <c r="R57" s="65" t="e">
        <f>#REF!</f>
        <v>#REF!</v>
      </c>
      <c r="S57" s="65" t="e">
        <f t="shared" si="2"/>
        <v>#REF!</v>
      </c>
    </row>
    <row r="58" spans="1:19" ht="27.6" hidden="1" outlineLevel="1">
      <c r="A58" s="155"/>
      <c r="B58" s="155"/>
      <c r="C58" s="148"/>
      <c r="D58" s="28" t="s">
        <v>74</v>
      </c>
      <c r="E58" s="72">
        <f>'4611010'!F61+'4611021'!F60+'4611022'!F60+'4611025'!F61+'4611026'!F60+'4611070'!F60+'4611141'!F60+'4611142'!F60+'4611151'!F60</f>
        <v>0</v>
      </c>
      <c r="F58" s="72">
        <f>'4611010'!G61+'4611021'!G60+'4611022'!G60+'4611025'!G61+'4611026'!G60+'4611070'!G60+'4611141'!G60+'4611142'!G60+'4611151'!G60</f>
        <v>0</v>
      </c>
      <c r="G58" s="72">
        <f>'4611010'!H61+'4611021'!H60+'4611022'!H60+'4611025'!H61+'4611026'!H60+'4611070'!H60+'4611141'!H60+'4611142'!H60+'4611151'!H60</f>
        <v>0</v>
      </c>
      <c r="H58" s="72">
        <f>'4611010'!I61+'4611021'!I60+'4611022'!I60+'4611025'!I61+'4611026'!I60+'4611070'!I60+'4611141'!I60+'4611142'!I60+'4611151'!I60</f>
        <v>0</v>
      </c>
      <c r="I58" s="72">
        <f>'4611010'!J61+'4611021'!J60+'4611022'!J60+'4611025'!J61+'4611026'!J60+'4611070'!J60+'4611141'!J60+'4611142'!J60+'4611151'!J60</f>
        <v>0</v>
      </c>
      <c r="J58" s="72">
        <f>'4611010'!K61+'4611021'!K60+'4611022'!K60+'4611025'!K61+'4611026'!K60+'4611070'!K60+'4611141'!K60+'4611142'!K60+'4611151'!K60</f>
        <v>0</v>
      </c>
      <c r="K58" s="72">
        <f>'4611010'!L61+'4611021'!L60+'4611022'!L60+'4611025'!L61+'4611026'!L60+'4611070'!L60+'4611141'!L60+'4611142'!L60+'4611151'!L60</f>
        <v>0</v>
      </c>
      <c r="L58" s="72">
        <f>'4611010'!M61+'4611021'!M60+'4611022'!M60+'4611025'!M61+'4611026'!M60+'4611070'!M60+'4611141'!M60+'4611142'!M60+'4611151'!M60</f>
        <v>0</v>
      </c>
      <c r="M58" s="72">
        <f>'4611010'!N61+'4611021'!N60+'4611022'!N60+'4611025'!N61+'4611026'!N60+'4611070'!N60+'4611141'!N60+'4611142'!N60+'4611151'!N60</f>
        <v>0</v>
      </c>
      <c r="N58" s="72">
        <f>'4611010'!O61+'4611021'!O60+'4611022'!O60+'4611025'!O61+'4611026'!O60+'4611070'!O60+'4611141'!O60+'4611142'!O60+'4611151'!O60</f>
        <v>0</v>
      </c>
      <c r="O58" s="72">
        <f>'4611010'!P61+'4611021'!P60+'4611022'!P60+'4611025'!P61+'4611026'!P60+'4611070'!P60+'4611141'!P60+'4611142'!P60+'4611151'!P60</f>
        <v>0</v>
      </c>
      <c r="P58" s="72">
        <f>'4611010'!Q61+'4611021'!Q60+'4611022'!Q60+'4611025'!Q61+'4611026'!Q60+'4611070'!Q60+'4611141'!Q60+'4611142'!Q60+'4611151'!Q60</f>
        <v>0</v>
      </c>
      <c r="Q58" s="29">
        <f t="shared" si="10"/>
        <v>0</v>
      </c>
      <c r="R58" s="65" t="e">
        <f>#REF!</f>
        <v>#REF!</v>
      </c>
      <c r="S58" s="65" t="e">
        <f t="shared" si="2"/>
        <v>#REF!</v>
      </c>
    </row>
    <row r="59" spans="1:19" ht="27.6">
      <c r="A59" s="155"/>
      <c r="B59" s="148"/>
      <c r="C59" s="148"/>
      <c r="D59" s="28" t="s">
        <v>246</v>
      </c>
      <c r="E59" s="72">
        <f>'4611010'!F62+'4611021'!F61+'4611022'!F61+'4611025'!F62+'4611026'!F61+'4611070'!F61+'4611141'!F61+'4611142'!F61+'4611151'!F61</f>
        <v>0</v>
      </c>
      <c r="F59" s="72">
        <f>'4611010'!G62+'4611021'!G61+'4611022'!G61+'4611025'!G62+'4611026'!G61+'4611070'!G61+'4611141'!G61+'4611142'!G61+'4611151'!G61</f>
        <v>0</v>
      </c>
      <c r="G59" s="72">
        <f>'4611010'!H62+'4611021'!H61+'4611022'!H61+'4611025'!H62+'4611026'!H61+'4611070'!H61+'4611141'!H61+'4611142'!H61+'4611151'!H61</f>
        <v>0</v>
      </c>
      <c r="H59" s="72">
        <f>'4611010'!I62+'4611021'!I61+'4611022'!I61+'4611025'!I62+'4611026'!I61+'4611070'!I61+'4611141'!I61+'4611142'!I61+'4611151'!I61</f>
        <v>0</v>
      </c>
      <c r="I59" s="72" t="e">
        <f>'4611010'!J62+'4611021'!J61+'4611022'!J61+'4611025'!J62+'4611026'!J61+'4611070'!J61+'4611141'!J61+'4611142'!J61+'4611151'!J61</f>
        <v>#REF!</v>
      </c>
      <c r="J59" s="72">
        <f>'4611010'!K62+'4611021'!K61+'4611022'!K61+'4611025'!K62+'4611026'!K61+'4611070'!K61+'4611141'!K61+'4611142'!K61+'4611151'!K61</f>
        <v>0</v>
      </c>
      <c r="K59" s="72">
        <f>'4611010'!L62+'4611021'!L61+'4611022'!L61+'4611025'!L62+'4611026'!L61+'4611070'!L61+'4611141'!L61+'4611142'!L61+'4611151'!L61</f>
        <v>0</v>
      </c>
      <c r="L59" s="72">
        <f>'4611010'!M62+'4611021'!M61+'4611022'!M61+'4611025'!M62+'4611026'!M61+'4611070'!M61+'4611141'!M61+'4611142'!M61+'4611151'!M61</f>
        <v>0</v>
      </c>
      <c r="M59" s="72">
        <f>'4611010'!N62+'4611021'!N61+'4611022'!N61+'4611025'!N62+'4611026'!N61+'4611070'!N61+'4611141'!N61+'4611142'!N61+'4611151'!N61</f>
        <v>0</v>
      </c>
      <c r="N59" s="72">
        <f>'4611010'!O62+'4611021'!O61+'4611022'!O61+'4611025'!O62+'4611026'!O61+'4611070'!O61+'4611141'!O61+'4611142'!O61+'4611151'!O61</f>
        <v>0</v>
      </c>
      <c r="O59" s="72">
        <f>'4611010'!P62+'4611021'!P61+'4611022'!P61+'4611025'!P62+'4611026'!P61+'4611070'!P61+'4611141'!P61+'4611142'!P61+'4611151'!P61</f>
        <v>0</v>
      </c>
      <c r="P59" s="72">
        <f>'4611010'!Q62+'4611021'!Q61+'4611022'!Q61+'4611025'!Q62+'4611026'!Q61+'4611070'!Q61+'4611141'!Q61+'4611142'!Q61+'4611151'!Q61</f>
        <v>0</v>
      </c>
      <c r="Q59" s="29" t="e">
        <f t="shared" si="10"/>
        <v>#REF!</v>
      </c>
      <c r="R59" s="65" t="e">
        <f>#REF!</f>
        <v>#REF!</v>
      </c>
      <c r="S59" s="65" t="e">
        <f t="shared" si="2"/>
        <v>#REF!</v>
      </c>
    </row>
    <row r="60" spans="1:19" ht="15">
      <c r="A60" s="155"/>
      <c r="B60" s="148" t="e">
        <f>Q60-C60</f>
        <v>#REF!</v>
      </c>
      <c r="C60" s="148">
        <v>25775.155999999999</v>
      </c>
      <c r="D60" s="78" t="s">
        <v>77</v>
      </c>
      <c r="E60" s="29" t="e">
        <f t="shared" ref="E60:Q60" si="11">SUM(E15:E59)</f>
        <v>#REF!</v>
      </c>
      <c r="F60" s="29" t="e">
        <f t="shared" si="11"/>
        <v>#REF!</v>
      </c>
      <c r="G60" s="29" t="e">
        <f t="shared" si="11"/>
        <v>#REF!</v>
      </c>
      <c r="H60" s="29" t="e">
        <f t="shared" si="11"/>
        <v>#REF!</v>
      </c>
      <c r="I60" s="29" t="e">
        <f t="shared" si="11"/>
        <v>#REF!</v>
      </c>
      <c r="J60" s="29" t="e">
        <f t="shared" si="11"/>
        <v>#REF!</v>
      </c>
      <c r="K60" s="29" t="e">
        <f t="shared" si="11"/>
        <v>#REF!</v>
      </c>
      <c r="L60" s="29" t="e">
        <f t="shared" si="11"/>
        <v>#REF!</v>
      </c>
      <c r="M60" s="29" t="e">
        <f t="shared" si="11"/>
        <v>#REF!</v>
      </c>
      <c r="N60" s="29" t="e">
        <f t="shared" si="11"/>
        <v>#REF!</v>
      </c>
      <c r="O60" s="29" t="e">
        <f t="shared" si="11"/>
        <v>#REF!</v>
      </c>
      <c r="P60" s="29" t="e">
        <f t="shared" si="11"/>
        <v>#REF!</v>
      </c>
      <c r="Q60" s="29" t="e">
        <f t="shared" si="11"/>
        <v>#REF!</v>
      </c>
      <c r="R60" s="65" t="e">
        <f>#REF!</f>
        <v>#REF!</v>
      </c>
      <c r="S60" s="65" t="e">
        <f t="shared" si="2"/>
        <v>#REF!</v>
      </c>
    </row>
    <row r="61" spans="1:19" ht="15">
      <c r="A61" s="139"/>
      <c r="B61" s="139"/>
      <c r="C61" s="140"/>
      <c r="D61" s="334" t="s">
        <v>78</v>
      </c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7"/>
      <c r="R61" s="146" t="e">
        <f>#REF!</f>
        <v>#REF!</v>
      </c>
      <c r="S61" s="146" t="e">
        <f t="shared" si="2"/>
        <v>#REF!</v>
      </c>
    </row>
    <row r="62" spans="1:19" ht="27.6">
      <c r="A62" s="151"/>
      <c r="B62" s="151"/>
      <c r="C62" s="152"/>
      <c r="D62" s="39" t="s">
        <v>247</v>
      </c>
      <c r="E62" s="75">
        <f>'4611010'!F65+'4611021'!F64+'4611022'!F64+'4611025'!F65+'4611026'!F64+'4611070'!F64+'4611141'!F64+'4611142'!F64+'4611151'!F64</f>
        <v>0</v>
      </c>
      <c r="F62" s="75">
        <f>'4611010'!G65+'4611021'!G64+'4611022'!G64+'4611025'!G65+'4611026'!G64+'4611070'!G64+'4611141'!G64+'4611142'!G64+'4611151'!G64</f>
        <v>0</v>
      </c>
      <c r="G62" s="75">
        <f>'4611010'!H65+'4611021'!H64+'4611022'!H64+'4611025'!H65+'4611026'!H64+'4611070'!H64+'4611141'!H64+'4611142'!H64+'4611151'!H64</f>
        <v>0</v>
      </c>
      <c r="H62" s="75">
        <f>'4611010'!I65+'4611021'!I64+'4611022'!I64+'4611025'!I65+'4611026'!I64+'4611070'!I64+'4611141'!I64+'4611142'!I64+'4611151'!I64</f>
        <v>15.2</v>
      </c>
      <c r="I62" s="75" t="e">
        <f>'4611010'!J65+'4611021'!J64+'4611022'!J64+'4611025'!J65+'4611026'!J64+'4611070'!J64+'4611141'!J64+'4611142'!J64+'4611151'!J64</f>
        <v>#REF!</v>
      </c>
      <c r="J62" s="75">
        <f>'4611010'!K65+'4611021'!K64+'4611022'!K64+'4611025'!K65+'4611026'!K64+'4611070'!K64+'4611141'!K64+'4611142'!K64+'4611151'!K64</f>
        <v>0</v>
      </c>
      <c r="K62" s="75" t="e">
        <f>'4611010'!L65+'4611021'!L64+'4611022'!L64+'4611025'!L65+'4611026'!L64+'4611070'!L64+'4611141'!L64+'4611142'!L64+'4611151'!L64</f>
        <v>#REF!</v>
      </c>
      <c r="L62" s="75">
        <f>'4611010'!M65+'4611021'!M64+'4611022'!M64+'4611025'!M65+'4611026'!M64+'4611070'!M64+'4611141'!M64+'4611142'!M64+'4611151'!M64</f>
        <v>0</v>
      </c>
      <c r="M62" s="75">
        <f>'4611010'!N65+'4611021'!N64+'4611022'!N64+'4611025'!N65+'4611026'!N64+'4611070'!N64+'4611141'!N64+'4611142'!N64+'4611151'!N64</f>
        <v>0</v>
      </c>
      <c r="N62" s="75">
        <f>'4611010'!O65+'4611021'!O64+'4611022'!O64+'4611025'!O65+'4611026'!O64+'4611070'!O64+'4611141'!O64+'4611142'!O64+'4611151'!O64</f>
        <v>0</v>
      </c>
      <c r="O62" s="75">
        <f>'4611010'!P65+'4611021'!P64+'4611022'!P64+'4611025'!P65+'4611026'!P64+'4611070'!P64+'4611141'!P64+'4611142'!P64+'4611151'!P64</f>
        <v>0</v>
      </c>
      <c r="P62" s="75">
        <f>'4611010'!Q65+'4611021'!Q64+'4611022'!Q64+'4611025'!Q65+'4611026'!Q64+'4611070'!Q64+'4611141'!Q64+'4611142'!Q64+'4611151'!Q64</f>
        <v>0</v>
      </c>
      <c r="Q62" s="29" t="e">
        <f t="shared" ref="Q62:Q63" si="12">SUM(E62:P62)</f>
        <v>#REF!</v>
      </c>
      <c r="R62" s="65" t="e">
        <f>#REF!</f>
        <v>#REF!</v>
      </c>
      <c r="S62" s="65" t="e">
        <f t="shared" si="2"/>
        <v>#REF!</v>
      </c>
    </row>
    <row r="63" spans="1:19" ht="15">
      <c r="A63" s="155"/>
      <c r="B63" s="148" t="e">
        <f>Q63-C63</f>
        <v>#REF!</v>
      </c>
      <c r="C63" s="148">
        <v>1879.498</v>
      </c>
      <c r="D63" s="78" t="s">
        <v>80</v>
      </c>
      <c r="E63" s="29">
        <f t="shared" ref="E63:P63" si="13">E62</f>
        <v>0</v>
      </c>
      <c r="F63" s="29">
        <f t="shared" si="13"/>
        <v>0</v>
      </c>
      <c r="G63" s="29">
        <f t="shared" si="13"/>
        <v>0</v>
      </c>
      <c r="H63" s="29">
        <f t="shared" si="13"/>
        <v>15.2</v>
      </c>
      <c r="I63" s="29" t="e">
        <f t="shared" si="13"/>
        <v>#REF!</v>
      </c>
      <c r="J63" s="29">
        <f t="shared" si="13"/>
        <v>0</v>
      </c>
      <c r="K63" s="29" t="e">
        <f t="shared" si="13"/>
        <v>#REF!</v>
      </c>
      <c r="L63" s="29">
        <f t="shared" si="13"/>
        <v>0</v>
      </c>
      <c r="M63" s="29">
        <f t="shared" si="13"/>
        <v>0</v>
      </c>
      <c r="N63" s="29">
        <f t="shared" si="13"/>
        <v>0</v>
      </c>
      <c r="O63" s="29">
        <f t="shared" si="13"/>
        <v>0</v>
      </c>
      <c r="P63" s="29">
        <f t="shared" si="13"/>
        <v>0</v>
      </c>
      <c r="Q63" s="29" t="e">
        <f t="shared" si="12"/>
        <v>#REF!</v>
      </c>
      <c r="R63" s="65" t="e">
        <f>#REF!</f>
        <v>#REF!</v>
      </c>
      <c r="S63" s="65" t="e">
        <f t="shared" si="2"/>
        <v>#REF!</v>
      </c>
    </row>
    <row r="64" spans="1:19" ht="15">
      <c r="A64" s="139"/>
      <c r="B64" s="139"/>
      <c r="C64" s="140"/>
      <c r="D64" s="334" t="s">
        <v>81</v>
      </c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7"/>
      <c r="R64" s="146" t="e">
        <f>#REF!</f>
        <v>#REF!</v>
      </c>
      <c r="S64" s="146" t="e">
        <f t="shared" si="2"/>
        <v>#REF!</v>
      </c>
    </row>
    <row r="65" spans="1:19" ht="27.6">
      <c r="A65" s="151"/>
      <c r="B65" s="151"/>
      <c r="C65" s="152"/>
      <c r="D65" s="39" t="s">
        <v>82</v>
      </c>
      <c r="E65" s="73" t="e">
        <f>'4611010'!F68+'4611021'!F67+'4611022'!F67+'4611025'!F68+'4611026'!F67+'4611070'!F67+'4611141'!F67+'4611142'!F67+'4611151'!F67</f>
        <v>#REF!</v>
      </c>
      <c r="F65" s="73" t="e">
        <f>'4611010'!G68+'4611021'!G67+'4611022'!G67+'4611025'!G68+'4611026'!G67+'4611070'!G67+'4611141'!G67+'4611142'!G67+'4611151'!G67</f>
        <v>#REF!</v>
      </c>
      <c r="G65" s="73" t="e">
        <f>'4611010'!H68+'4611021'!H67+'4611022'!H67+'4611025'!H68+'4611026'!H67+'4611070'!H67+'4611141'!H67+'4611142'!H67+'4611151'!H67</f>
        <v>#REF!</v>
      </c>
      <c r="H65" s="73" t="e">
        <f>'4611010'!I68+'4611021'!I67+'4611022'!I67+'4611025'!I68+'4611026'!I67+'4611070'!I67+'4611141'!I67+'4611142'!I67+'4611151'!I67</f>
        <v>#REF!</v>
      </c>
      <c r="I65" s="73" t="e">
        <f>'4611010'!J68+'4611021'!J67+'4611022'!J67+'4611025'!J68+'4611026'!J67+'4611070'!J67+'4611141'!J67+'4611142'!J67+'4611151'!J67</f>
        <v>#REF!</v>
      </c>
      <c r="J65" s="73" t="e">
        <f>'4611010'!K68+'4611021'!K67+'4611022'!K67+'4611025'!K68+'4611026'!K67+'4611070'!K67+'4611141'!K67+'4611142'!K67+'4611151'!K67</f>
        <v>#REF!</v>
      </c>
      <c r="K65" s="73">
        <f>'4611010'!L68+'4611021'!L67+'4611022'!L67+'4611025'!L68+'4611026'!L67+'4611070'!L67+'4611141'!L67+'4611142'!L67+'4611151'!L67</f>
        <v>0</v>
      </c>
      <c r="L65" s="73">
        <f>'4611010'!M68+'4611021'!M67+'4611022'!M67+'4611025'!M68+'4611026'!M67+'4611070'!M67+'4611141'!M67+'4611142'!M67+'4611151'!M67</f>
        <v>0</v>
      </c>
      <c r="M65" s="73" t="e">
        <f>'4611010'!N68+'4611021'!N67+'4611022'!N67+'4611025'!N68+'4611026'!N67+'4611070'!N67+'4611141'!N67+'4611142'!N67+'4611151'!N67</f>
        <v>#REF!</v>
      </c>
      <c r="N65" s="73" t="e">
        <f>'4611010'!O68+'4611021'!O67+'4611022'!O67+'4611025'!O68+'4611026'!O67+'4611070'!O67+'4611141'!O67+'4611142'!O67+'4611151'!O67</f>
        <v>#REF!</v>
      </c>
      <c r="O65" s="73" t="e">
        <f>'4611010'!P68+'4611021'!P67+'4611022'!P67+'4611025'!P68+'4611026'!P67+'4611070'!P67+'4611141'!P67+'4611142'!P67+'4611151'!P67</f>
        <v>#REF!</v>
      </c>
      <c r="P65" s="73" t="e">
        <f>'4611010'!Q68+'4611021'!Q67+'4611022'!Q67+'4611025'!Q68+'4611026'!Q67+'4611070'!Q67+'4611141'!Q67+'4611142'!Q67+'4611151'!Q67</f>
        <v>#REF!</v>
      </c>
      <c r="Q65" s="29" t="e">
        <f t="shared" ref="Q65:Q66" si="14">SUM(E65:P65)</f>
        <v>#REF!</v>
      </c>
      <c r="R65" s="65" t="e">
        <f>#REF!</f>
        <v>#REF!</v>
      </c>
      <c r="S65" s="65" t="e">
        <f t="shared" si="2"/>
        <v>#REF!</v>
      </c>
    </row>
    <row r="66" spans="1:19" ht="15">
      <c r="A66" s="155"/>
      <c r="B66" s="148" t="e">
        <f>Q66-C66</f>
        <v>#REF!</v>
      </c>
      <c r="C66" s="148">
        <v>24562.550999999999</v>
      </c>
      <c r="D66" s="78" t="s">
        <v>83</v>
      </c>
      <c r="E66" s="29" t="e">
        <f t="shared" ref="E66:P66" si="15">E65</f>
        <v>#REF!</v>
      </c>
      <c r="F66" s="29" t="e">
        <f t="shared" si="15"/>
        <v>#REF!</v>
      </c>
      <c r="G66" s="29" t="e">
        <f t="shared" si="15"/>
        <v>#REF!</v>
      </c>
      <c r="H66" s="29" t="e">
        <f t="shared" si="15"/>
        <v>#REF!</v>
      </c>
      <c r="I66" s="29" t="e">
        <f t="shared" si="15"/>
        <v>#REF!</v>
      </c>
      <c r="J66" s="29" t="e">
        <f t="shared" si="15"/>
        <v>#REF!</v>
      </c>
      <c r="K66" s="29">
        <f t="shared" si="15"/>
        <v>0</v>
      </c>
      <c r="L66" s="29">
        <f t="shared" si="15"/>
        <v>0</v>
      </c>
      <c r="M66" s="29" t="e">
        <f t="shared" si="15"/>
        <v>#REF!</v>
      </c>
      <c r="N66" s="29" t="e">
        <f t="shared" si="15"/>
        <v>#REF!</v>
      </c>
      <c r="O66" s="29" t="e">
        <f t="shared" si="15"/>
        <v>#REF!</v>
      </c>
      <c r="P66" s="29" t="e">
        <f t="shared" si="15"/>
        <v>#REF!</v>
      </c>
      <c r="Q66" s="29" t="e">
        <f t="shared" si="14"/>
        <v>#REF!</v>
      </c>
      <c r="R66" s="65" t="e">
        <f>#REF!</f>
        <v>#REF!</v>
      </c>
      <c r="S66" s="65" t="e">
        <f t="shared" si="2"/>
        <v>#REF!</v>
      </c>
    </row>
    <row r="67" spans="1:19" ht="15">
      <c r="A67" s="139"/>
      <c r="B67" s="139"/>
      <c r="C67" s="140"/>
      <c r="D67" s="334" t="s">
        <v>84</v>
      </c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7"/>
      <c r="R67" s="146" t="e">
        <f>#REF!</f>
        <v>#REF!</v>
      </c>
      <c r="S67" s="146" t="e">
        <f t="shared" si="2"/>
        <v>#REF!</v>
      </c>
    </row>
    <row r="68" spans="1:19" ht="27.6">
      <c r="A68" s="151"/>
      <c r="B68" s="151"/>
      <c r="C68" s="152"/>
      <c r="D68" s="38" t="s">
        <v>85</v>
      </c>
      <c r="E68" s="79">
        <f>'4611010'!F71+'4611021'!F70+'4611022'!F70+'4611025'!F71+'4611026'!F70+'4611070'!F70+'4611141'!F70+'4611142'!F70+'4611151'!F70</f>
        <v>800</v>
      </c>
      <c r="F68" s="79">
        <f>'4611010'!G71+'4611021'!G70+'4611022'!G70+'4611025'!G71+'4611026'!G70+'4611070'!G70+'4611141'!G70+'4611142'!G70+'4611151'!G70</f>
        <v>800</v>
      </c>
      <c r="G68" s="79">
        <f>'4611010'!H71+'4611021'!H70+'4611022'!H70+'4611025'!H71+'4611026'!H70+'4611070'!H70+'4611141'!H70+'4611142'!H70+'4611151'!H70</f>
        <v>800</v>
      </c>
      <c r="H68" s="79">
        <f>'4611010'!I71+'4611021'!I70+'4611022'!I70+'4611025'!I71+'4611026'!I70+'4611070'!I70+'4611141'!I70+'4611142'!I70+'4611151'!I70</f>
        <v>800</v>
      </c>
      <c r="I68" s="79">
        <f>'4611010'!J71+'4611021'!J70+'4611022'!J70+'4611025'!J71+'4611026'!J70+'4611070'!J70+'4611141'!J70+'4611142'!J70+'4611151'!J70</f>
        <v>800</v>
      </c>
      <c r="J68" s="79">
        <f>'4611010'!K71+'4611021'!K70+'4611022'!K70+'4611025'!K71+'4611026'!K70+'4611070'!K70+'4611141'!K70+'4611142'!K70+'4611151'!K70</f>
        <v>800</v>
      </c>
      <c r="K68" s="79">
        <f>'4611010'!L71+'4611021'!L70+'4611022'!L70+'4611025'!L71+'4611026'!L70+'4611070'!L70+'4611141'!L70+'4611142'!L70+'4611151'!L70</f>
        <v>2486.0439999999999</v>
      </c>
      <c r="L68" s="79">
        <f>'4611010'!M71+'4611021'!M70+'4611022'!M70+'4611025'!M71+'4611026'!M70+'4611070'!M70+'4611141'!M70+'4611142'!M70+'4611151'!M70</f>
        <v>2486.0439999999999</v>
      </c>
      <c r="M68" s="79">
        <f>'4611010'!N71+'4611021'!N70+'4611022'!N70+'4611025'!N71+'4611026'!N70+'4611070'!N70+'4611141'!N70+'4611142'!N70+'4611151'!N70</f>
        <v>2486.0439999999999</v>
      </c>
      <c r="N68" s="79">
        <f>'4611010'!O71+'4611021'!O70+'4611022'!O70+'4611025'!O71+'4611026'!O70+'4611070'!O70+'4611141'!O70+'4611142'!O70+'4611151'!O70</f>
        <v>2486.0439999999999</v>
      </c>
      <c r="O68" s="79">
        <f>'4611010'!P71+'4611021'!P70+'4611022'!P70+'4611025'!P71+'4611026'!P70+'4611070'!P70+'4611141'!P70+'4611142'!P70+'4611151'!P70</f>
        <v>2486.0439999999999</v>
      </c>
      <c r="P68" s="79">
        <f>'4611010'!Q71+'4611021'!Q70+'4611022'!Q70+'4611025'!Q71+'4611026'!Q70+'4611070'!Q70+'4611141'!Q70+'4611142'!Q70+'4611151'!Q70</f>
        <v>2486.0439999999999</v>
      </c>
      <c r="Q68" s="29">
        <f t="shared" ref="Q68:Q154" si="16">SUM(E68:P68)</f>
        <v>19716.264000000003</v>
      </c>
      <c r="R68" s="65" t="e">
        <f>#REF!</f>
        <v>#REF!</v>
      </c>
      <c r="S68" s="65" t="e">
        <f t="shared" si="2"/>
        <v>#REF!</v>
      </c>
    </row>
    <row r="69" spans="1:19" ht="27.75" customHeight="1">
      <c r="A69" s="151"/>
      <c r="B69" s="151"/>
      <c r="C69" s="152"/>
      <c r="D69" s="38" t="s">
        <v>86</v>
      </c>
      <c r="E69" s="79">
        <f>'4611010'!F72+'4611021'!F71+'4611022'!F71+'4611025'!F72+'4611026'!F71+'4611070'!F71+'4611141'!F71+'4611142'!F71+'4611151'!F71</f>
        <v>0</v>
      </c>
      <c r="F69" s="79">
        <f>'4611010'!G72+'4611021'!G71+'4611022'!G71+'4611025'!G72+'4611026'!G71+'4611070'!G71+'4611141'!G71+'4611142'!G71+'4611151'!G71</f>
        <v>0</v>
      </c>
      <c r="G69" s="79">
        <f>'4611010'!H72+'4611021'!H71+'4611022'!H71+'4611025'!H72+'4611026'!H71+'4611070'!H71+'4611141'!H71+'4611142'!H71+'4611151'!H71</f>
        <v>0</v>
      </c>
      <c r="H69" s="79">
        <f>'4611010'!I72+'4611021'!I71+'4611022'!I71+'4611025'!I72+'4611026'!I71+'4611070'!I71+'4611141'!I71+'4611142'!I71+'4611151'!I71</f>
        <v>0</v>
      </c>
      <c r="I69" s="79">
        <f>'4611010'!J72+'4611021'!J71+'4611022'!J71+'4611025'!J72+'4611026'!J71+'4611070'!J71+'4611141'!J71+'4611142'!J71+'4611151'!J71</f>
        <v>0</v>
      </c>
      <c r="J69" s="79">
        <f>'4611010'!K72+'4611021'!K71+'4611022'!K71+'4611025'!K72+'4611026'!K71+'4611070'!K71+'4611141'!K71+'4611142'!K71+'4611151'!K71</f>
        <v>0</v>
      </c>
      <c r="K69" s="79">
        <f>'4611010'!L72+'4611021'!L71+'4611022'!L71+'4611025'!L72+'4611026'!L71+'4611070'!L71+'4611141'!L71+'4611142'!L71+'4611151'!L71</f>
        <v>0</v>
      </c>
      <c r="L69" s="79">
        <f>'4611010'!M72+'4611021'!M71+'4611022'!M71+'4611025'!M72+'4611026'!M71+'4611070'!M71+'4611141'!M71+'4611142'!M71+'4611151'!M71</f>
        <v>0</v>
      </c>
      <c r="M69" s="79" t="e">
        <f>'4611010'!N72+'4611021'!N71+'4611022'!N71+'4611025'!N72+'4611026'!N71+'4611070'!N71+'4611141'!N71+'4611142'!N71+'4611151'!N71</f>
        <v>#REF!</v>
      </c>
      <c r="N69" s="79" t="e">
        <f>'4611010'!O72+'4611021'!O71+'4611022'!O71+'4611025'!O72+'4611026'!O71+'4611070'!O71+'4611141'!O71+'4611142'!O71+'4611151'!O71</f>
        <v>#REF!</v>
      </c>
      <c r="O69" s="79">
        <f>'4611010'!P72+'4611021'!P71+'4611022'!P71+'4611025'!P72+'4611026'!P71+'4611070'!P71+'4611141'!P71+'4611142'!P71+'4611151'!P71</f>
        <v>0</v>
      </c>
      <c r="P69" s="79">
        <f>'4611010'!Q72+'4611021'!Q71+'4611022'!Q71+'4611025'!Q72+'4611026'!Q71+'4611070'!Q71+'4611141'!Q71+'4611142'!Q71+'4611151'!Q71</f>
        <v>0</v>
      </c>
      <c r="Q69" s="29" t="e">
        <f t="shared" si="16"/>
        <v>#REF!</v>
      </c>
      <c r="R69" s="65" t="e">
        <f>#REF!</f>
        <v>#REF!</v>
      </c>
      <c r="S69" s="65" t="e">
        <f t="shared" si="2"/>
        <v>#REF!</v>
      </c>
    </row>
    <row r="70" spans="1:19" ht="27.6">
      <c r="A70" s="151"/>
      <c r="B70" s="151"/>
      <c r="C70" s="152"/>
      <c r="D70" s="38" t="s">
        <v>87</v>
      </c>
      <c r="E70" s="79">
        <f>'4611010'!F73+'4611021'!F72+'4611022'!F72+'4611025'!F73+'4611026'!F72+'4611070'!F72+'4611141'!F72+'4611142'!F72+'4611151'!F72</f>
        <v>0</v>
      </c>
      <c r="F70" s="79">
        <f>'4611010'!G73+'4611021'!G72+'4611022'!G72+'4611025'!G73+'4611026'!G72+'4611070'!G72+'4611141'!G72+'4611142'!G72+'4611151'!G72</f>
        <v>1</v>
      </c>
      <c r="G70" s="79">
        <f>'4611010'!H73+'4611021'!H72+'4611022'!H72+'4611025'!H73+'4611026'!H72+'4611070'!H72+'4611141'!H72+'4611142'!H72+'4611151'!H72</f>
        <v>0</v>
      </c>
      <c r="H70" s="79">
        <f>'4611010'!I73+'4611021'!I72+'4611022'!I72+'4611025'!I73+'4611026'!I72+'4611070'!I72+'4611141'!I72+'4611142'!I72+'4611151'!I72</f>
        <v>0</v>
      </c>
      <c r="I70" s="79">
        <f>'4611010'!J73+'4611021'!J72+'4611022'!J72+'4611025'!J73+'4611026'!J72+'4611070'!J72+'4611141'!J72+'4611142'!J72+'4611151'!J72</f>
        <v>0</v>
      </c>
      <c r="J70" s="79" t="e">
        <f>'4611010'!K73+'4611021'!K72+'4611022'!K72+'4611025'!K73+'4611026'!K72+'4611070'!K72+'4611141'!K72+'4611142'!K72+'4611151'!K72</f>
        <v>#REF!</v>
      </c>
      <c r="K70" s="79">
        <f>'4611010'!L73+'4611021'!L72+'4611022'!L72+'4611025'!L73+'4611026'!L72+'4611070'!L72+'4611141'!L72+'4611142'!L72+'4611151'!L72</f>
        <v>101.553</v>
      </c>
      <c r="L70" s="79">
        <f>'4611010'!M73+'4611021'!M72+'4611022'!M72+'4611025'!M73+'4611026'!M72+'4611070'!M72+'4611141'!M72+'4611142'!M72+'4611151'!M72</f>
        <v>1</v>
      </c>
      <c r="M70" s="79">
        <f>'4611010'!N73+'4611021'!N72+'4611022'!N72+'4611025'!N73+'4611026'!N72+'4611070'!N72+'4611141'!N72+'4611142'!N72+'4611151'!N72</f>
        <v>0</v>
      </c>
      <c r="N70" s="79">
        <f>'4611010'!O73+'4611021'!O72+'4611022'!O72+'4611025'!O73+'4611026'!O72+'4611070'!O72+'4611141'!O72+'4611142'!O72+'4611151'!O72</f>
        <v>0</v>
      </c>
      <c r="O70" s="79">
        <f>'4611010'!P73+'4611021'!P72+'4611022'!P72+'4611025'!P73+'4611026'!P72+'4611070'!P72+'4611141'!P72+'4611142'!P72+'4611151'!P72</f>
        <v>0</v>
      </c>
      <c r="P70" s="79">
        <f>'4611010'!Q73+'4611021'!Q72+'4611022'!Q72+'4611025'!Q73+'4611026'!Q72+'4611070'!Q72+'4611141'!Q72+'4611142'!Q72+'4611151'!Q72</f>
        <v>0</v>
      </c>
      <c r="Q70" s="29" t="e">
        <f t="shared" si="16"/>
        <v>#REF!</v>
      </c>
      <c r="R70" s="65" t="e">
        <f>#REF!</f>
        <v>#REF!</v>
      </c>
      <c r="S70" s="65" t="e">
        <f t="shared" si="2"/>
        <v>#REF!</v>
      </c>
    </row>
    <row r="71" spans="1:19" ht="27.6">
      <c r="A71" s="151"/>
      <c r="B71" s="151"/>
      <c r="C71" s="152"/>
      <c r="D71" s="38" t="s">
        <v>88</v>
      </c>
      <c r="E71" s="79">
        <f>'4611010'!F74+'4611021'!F73+'4611022'!F73+'4611025'!F74+'4611026'!F73+'4611070'!F73+'4611141'!F73+'4611142'!F73+'4611151'!F73</f>
        <v>0</v>
      </c>
      <c r="F71" s="79">
        <f>'4611010'!G74+'4611021'!G73+'4611022'!G73+'4611025'!G74+'4611026'!G73+'4611070'!G73+'4611141'!G73+'4611142'!G73+'4611151'!G73</f>
        <v>0</v>
      </c>
      <c r="G71" s="79">
        <f>'4611010'!H74+'4611021'!H73+'4611022'!H73+'4611025'!H74+'4611026'!H73+'4611070'!H73+'4611141'!H73+'4611142'!H73+'4611151'!H73</f>
        <v>0</v>
      </c>
      <c r="H71" s="79">
        <f>'4611010'!I74+'4611021'!I73+'4611022'!I73+'4611025'!I74+'4611026'!I73+'4611070'!I73+'4611141'!I73+'4611142'!I73+'4611151'!I73</f>
        <v>0</v>
      </c>
      <c r="I71" s="79" t="e">
        <f>'4611010'!J74+'4611021'!J73+'4611022'!J73+'4611025'!J74+'4611026'!J73+'4611070'!J73+'4611141'!J73+'4611142'!J73+'4611151'!J73</f>
        <v>#REF!</v>
      </c>
      <c r="J71" s="79">
        <f>'4611010'!K74+'4611021'!K73+'4611022'!K73+'4611025'!K74+'4611026'!K73+'4611070'!K73+'4611141'!K73+'4611142'!K73+'4611151'!K73</f>
        <v>0</v>
      </c>
      <c r="K71" s="79">
        <f>'4611010'!L74+'4611021'!L73+'4611022'!L73+'4611025'!L74+'4611026'!L73+'4611070'!L73+'4611141'!L73+'4611142'!L73+'4611151'!L73</f>
        <v>92</v>
      </c>
      <c r="L71" s="79">
        <f>'4611010'!M74+'4611021'!M73+'4611022'!M73+'4611025'!M74+'4611026'!M73+'4611070'!M73+'4611141'!M73+'4611142'!M73+'4611151'!M73</f>
        <v>0</v>
      </c>
      <c r="M71" s="79">
        <f>'4611010'!N74+'4611021'!N73+'4611022'!N73+'4611025'!N74+'4611026'!N73+'4611070'!N73+'4611141'!N73+'4611142'!N73+'4611151'!N73</f>
        <v>0</v>
      </c>
      <c r="N71" s="79">
        <f>'4611010'!O74+'4611021'!O73+'4611022'!O73+'4611025'!O74+'4611026'!O73+'4611070'!O73+'4611141'!O73+'4611142'!O73+'4611151'!O73</f>
        <v>0</v>
      </c>
      <c r="O71" s="79">
        <f>'4611010'!P74+'4611021'!P73+'4611022'!P73+'4611025'!P74+'4611026'!P73+'4611070'!P73+'4611141'!P73+'4611142'!P73+'4611151'!P73</f>
        <v>0</v>
      </c>
      <c r="P71" s="79">
        <f>'4611010'!Q74+'4611021'!Q73+'4611022'!Q73+'4611025'!Q74+'4611026'!Q73+'4611070'!Q73+'4611141'!Q73+'4611142'!Q73+'4611151'!Q73</f>
        <v>0</v>
      </c>
      <c r="Q71" s="29" t="e">
        <f t="shared" si="16"/>
        <v>#REF!</v>
      </c>
      <c r="R71" s="65" t="e">
        <f>#REF!</f>
        <v>#REF!</v>
      </c>
      <c r="S71" s="65" t="e">
        <f t="shared" si="2"/>
        <v>#REF!</v>
      </c>
    </row>
    <row r="72" spans="1:19" ht="27.6">
      <c r="A72" s="151"/>
      <c r="B72" s="151"/>
      <c r="C72" s="152"/>
      <c r="D72" s="38" t="s">
        <v>89</v>
      </c>
      <c r="E72" s="79">
        <f>'4611010'!F75+'4611021'!F74+'4611022'!F74+'4611025'!F75+'4611026'!F74+'4611070'!F74+'4611141'!F74+'4611142'!F74+'4611151'!F74</f>
        <v>0</v>
      </c>
      <c r="F72" s="79">
        <f>'4611010'!G75+'4611021'!G74+'4611022'!G74+'4611025'!G75+'4611026'!G74+'4611070'!G74+'4611141'!G74+'4611142'!G74+'4611151'!G74</f>
        <v>0</v>
      </c>
      <c r="G72" s="79">
        <f>'4611010'!H75+'4611021'!H74+'4611022'!H74+'4611025'!H75+'4611026'!H74+'4611070'!H74+'4611141'!H74+'4611142'!H74+'4611151'!H74</f>
        <v>0</v>
      </c>
      <c r="H72" s="79">
        <f>'4611010'!I75+'4611021'!I74+'4611022'!I74+'4611025'!I75+'4611026'!I74+'4611070'!I74+'4611141'!I74+'4611142'!I74+'4611151'!I74</f>
        <v>0</v>
      </c>
      <c r="I72" s="79">
        <f>'4611010'!J75+'4611021'!J74+'4611022'!J74+'4611025'!J75+'4611026'!J74+'4611070'!J74+'4611141'!J74+'4611142'!J74+'4611151'!J74</f>
        <v>0</v>
      </c>
      <c r="J72" s="79" t="e">
        <f>'4611010'!K75+'4611021'!K74+'4611022'!K74+'4611025'!K75+'4611026'!K74+'4611070'!K74+'4611141'!K74+'4611142'!K74+'4611151'!K74</f>
        <v>#REF!</v>
      </c>
      <c r="K72" s="79">
        <f>'4611010'!L75+'4611021'!L74+'4611022'!L74+'4611025'!L75+'4611026'!L74+'4611070'!L74+'4611141'!L74+'4611142'!L74+'4611151'!L74</f>
        <v>0</v>
      </c>
      <c r="L72" s="79">
        <f>'4611010'!M75+'4611021'!M74+'4611022'!M74+'4611025'!M75+'4611026'!M74+'4611070'!M74+'4611141'!M74+'4611142'!M74+'4611151'!M74</f>
        <v>0</v>
      </c>
      <c r="M72" s="79">
        <f>'4611010'!N75+'4611021'!N74+'4611022'!N74+'4611025'!N75+'4611026'!N74+'4611070'!N74+'4611141'!N74+'4611142'!N74+'4611151'!N74</f>
        <v>0</v>
      </c>
      <c r="N72" s="79">
        <f>'4611010'!O75+'4611021'!O74+'4611022'!O74+'4611025'!O75+'4611026'!O74+'4611070'!O74+'4611141'!O74+'4611142'!O74+'4611151'!O74</f>
        <v>0</v>
      </c>
      <c r="O72" s="79">
        <f>'4611010'!P75+'4611021'!P74+'4611022'!P74+'4611025'!P75+'4611026'!P74+'4611070'!P74+'4611141'!P74+'4611142'!P74+'4611151'!P74</f>
        <v>0</v>
      </c>
      <c r="P72" s="79">
        <f>'4611010'!Q75+'4611021'!Q74+'4611022'!Q74+'4611025'!Q75+'4611026'!Q74+'4611070'!Q74+'4611141'!Q74+'4611142'!Q74+'4611151'!Q74</f>
        <v>64.558999999999997</v>
      </c>
      <c r="Q72" s="29" t="e">
        <f t="shared" si="16"/>
        <v>#REF!</v>
      </c>
      <c r="R72" s="65" t="e">
        <f>#REF!</f>
        <v>#REF!</v>
      </c>
      <c r="S72" s="65" t="e">
        <f t="shared" si="2"/>
        <v>#REF!</v>
      </c>
    </row>
    <row r="73" spans="1:19" ht="41.4">
      <c r="A73" s="151"/>
      <c r="B73" s="151"/>
      <c r="C73" s="152"/>
      <c r="D73" s="38" t="s">
        <v>248</v>
      </c>
      <c r="E73" s="79">
        <f>'4611010'!F76+'4611021'!F75+'4611022'!F75+'4611025'!F76+'4611026'!F75+'4611070'!F75+'4611141'!F75+'4611142'!F75+'4611151'!F75</f>
        <v>0</v>
      </c>
      <c r="F73" s="79">
        <f>'4611010'!G76+'4611021'!G75+'4611022'!G75+'4611025'!G76+'4611026'!G75+'4611070'!G75+'4611141'!G75+'4611142'!G75+'4611151'!G75</f>
        <v>0</v>
      </c>
      <c r="G73" s="79" t="e">
        <f>'4611010'!H76+'4611021'!H75+'4611022'!H75+'4611025'!H76+'4611026'!H75+'4611070'!H75+'4611141'!H75+'4611142'!H75+'4611151'!H75</f>
        <v>#REF!</v>
      </c>
      <c r="H73" s="79">
        <f>'4611010'!I76+'4611021'!I75+'4611022'!I75+'4611025'!I76+'4611026'!I75+'4611070'!I75+'4611141'!I75+'4611142'!I75+'4611151'!I75</f>
        <v>0</v>
      </c>
      <c r="I73" s="79">
        <f>'4611010'!J76+'4611021'!J75+'4611022'!J75+'4611025'!J76+'4611026'!J75+'4611070'!J75+'4611141'!J75+'4611142'!J75+'4611151'!J75</f>
        <v>8</v>
      </c>
      <c r="J73" s="79">
        <f>'4611010'!K76+'4611021'!K75+'4611022'!K75+'4611025'!K76+'4611026'!K75+'4611070'!K75+'4611141'!K75+'4611142'!K75+'4611151'!K75</f>
        <v>0</v>
      </c>
      <c r="K73" s="79">
        <f>'4611010'!L76+'4611021'!L75+'4611022'!L75+'4611025'!L76+'4611026'!L75+'4611070'!L75+'4611141'!L75+'4611142'!L75+'4611151'!L75</f>
        <v>0</v>
      </c>
      <c r="L73" s="79">
        <f>'4611010'!M76+'4611021'!M75+'4611022'!M75+'4611025'!M76+'4611026'!M75+'4611070'!M75+'4611141'!M75+'4611142'!M75+'4611151'!M75</f>
        <v>0</v>
      </c>
      <c r="M73" s="79">
        <f>'4611010'!N76+'4611021'!N75+'4611022'!N75+'4611025'!N76+'4611026'!N75+'4611070'!N75+'4611141'!N75+'4611142'!N75+'4611151'!N75</f>
        <v>0</v>
      </c>
      <c r="N73" s="79">
        <f>'4611010'!O76+'4611021'!O75+'4611022'!O75+'4611025'!O76+'4611026'!O75+'4611070'!O75+'4611141'!O75+'4611142'!O75+'4611151'!O75</f>
        <v>0</v>
      </c>
      <c r="O73" s="79">
        <f>'4611010'!P76+'4611021'!P75+'4611022'!P75+'4611025'!P76+'4611026'!P75+'4611070'!P75+'4611141'!P75+'4611142'!P75+'4611151'!P75</f>
        <v>0</v>
      </c>
      <c r="P73" s="79">
        <f>'4611010'!Q76+'4611021'!Q75+'4611022'!Q75+'4611025'!Q76+'4611026'!Q75+'4611070'!Q75+'4611141'!Q75+'4611142'!Q75+'4611151'!Q75</f>
        <v>0</v>
      </c>
      <c r="Q73" s="29" t="e">
        <f t="shared" si="16"/>
        <v>#REF!</v>
      </c>
      <c r="R73" s="65" t="e">
        <f>#REF!</f>
        <v>#REF!</v>
      </c>
      <c r="S73" s="65" t="e">
        <f t="shared" si="2"/>
        <v>#REF!</v>
      </c>
    </row>
    <row r="74" spans="1:19" ht="27.6">
      <c r="A74" s="151"/>
      <c r="B74" s="151"/>
      <c r="C74" s="152"/>
      <c r="D74" s="38" t="s">
        <v>91</v>
      </c>
      <c r="E74" s="79" t="e">
        <f>'4611010'!F77+'4611021'!F76+'4611022'!F76+'4611025'!F77+'4611026'!F76+'4611070'!F76+'4611141'!F76+'4611142'!F76+'4611151'!F76</f>
        <v>#REF!</v>
      </c>
      <c r="F74" s="79" t="e">
        <f>'4611010'!G77+'4611021'!G76+'4611022'!G76+'4611025'!G77+'4611026'!G76+'4611070'!G76+'4611141'!G76+'4611142'!G76+'4611151'!G76</f>
        <v>#REF!</v>
      </c>
      <c r="G74" s="79" t="e">
        <f>'4611010'!H77+'4611021'!H76+'4611022'!H76+'4611025'!H77+'4611026'!H76+'4611070'!H76+'4611141'!H76+'4611142'!H76+'4611151'!H76</f>
        <v>#REF!</v>
      </c>
      <c r="H74" s="79" t="e">
        <f>'4611010'!I77+'4611021'!I76+'4611022'!I76+'4611025'!I77+'4611026'!I76+'4611070'!I76+'4611141'!I76+'4611142'!I76+'4611151'!I76</f>
        <v>#REF!</v>
      </c>
      <c r="I74" s="79" t="e">
        <f>'4611010'!J77+'4611021'!J76+'4611022'!J76+'4611025'!J77+'4611026'!J76+'4611070'!J76+'4611141'!J76+'4611142'!J76+'4611151'!J76</f>
        <v>#REF!</v>
      </c>
      <c r="J74" s="79" t="e">
        <f>'4611010'!K77+'4611021'!K76+'4611022'!K76+'4611025'!K77+'4611026'!K76+'4611070'!K76+'4611141'!K76+'4611142'!K76+'4611151'!K76</f>
        <v>#REF!</v>
      </c>
      <c r="K74" s="79" t="e">
        <f>'4611010'!L77+'4611021'!L76+'4611022'!L76+'4611025'!L77+'4611026'!L76+'4611070'!L76+'4611141'!L76+'4611142'!L76+'4611151'!L76</f>
        <v>#REF!</v>
      </c>
      <c r="L74" s="79" t="e">
        <f>'4611010'!M77+'4611021'!M76+'4611022'!M76+'4611025'!M77+'4611026'!M76+'4611070'!M76+'4611141'!M76+'4611142'!M76+'4611151'!M76</f>
        <v>#REF!</v>
      </c>
      <c r="M74" s="79" t="e">
        <f>'4611010'!N77+'4611021'!N76+'4611022'!N76+'4611025'!N77+'4611026'!N76+'4611070'!N76+'4611141'!N76+'4611142'!N76+'4611151'!N76</f>
        <v>#REF!</v>
      </c>
      <c r="N74" s="79" t="e">
        <f>'4611010'!O77+'4611021'!O76+'4611022'!O76+'4611025'!O77+'4611026'!O76+'4611070'!O76+'4611141'!O76+'4611142'!O76+'4611151'!O76</f>
        <v>#REF!</v>
      </c>
      <c r="O74" s="79" t="e">
        <f>'4611010'!P77+'4611021'!P76+'4611022'!P76+'4611025'!P77+'4611026'!P76+'4611070'!P76+'4611141'!P76+'4611142'!P76+'4611151'!P76</f>
        <v>#REF!</v>
      </c>
      <c r="P74" s="79" t="e">
        <f>'4611010'!Q77+'4611021'!Q76+'4611022'!Q76+'4611025'!Q77+'4611026'!Q76+'4611070'!Q76+'4611141'!Q76+'4611142'!Q76+'4611151'!Q76</f>
        <v>#REF!</v>
      </c>
      <c r="Q74" s="29" t="e">
        <f t="shared" si="16"/>
        <v>#REF!</v>
      </c>
      <c r="R74" s="65" t="e">
        <f>#REF!</f>
        <v>#REF!</v>
      </c>
      <c r="S74" s="65" t="e">
        <f t="shared" si="2"/>
        <v>#REF!</v>
      </c>
    </row>
    <row r="75" spans="1:19" ht="27.6">
      <c r="A75" s="151"/>
      <c r="B75" s="151"/>
      <c r="C75" s="152"/>
      <c r="D75" s="38" t="s">
        <v>92</v>
      </c>
      <c r="E75" s="79" t="e">
        <f>'4611010'!F78+'4611021'!F77+'4611022'!F77+'4611025'!F78+'4611026'!F77+'4611070'!F77+'4611141'!F77+'4611142'!F77+'4611151'!F77</f>
        <v>#REF!</v>
      </c>
      <c r="F75" s="79" t="e">
        <f>'4611010'!G78+'4611021'!G77+'4611022'!G77+'4611025'!G78+'4611026'!G77+'4611070'!G77+'4611141'!G77+'4611142'!G77+'4611151'!G77</f>
        <v>#REF!</v>
      </c>
      <c r="G75" s="79" t="e">
        <f>'4611010'!H78+'4611021'!H77+'4611022'!H77+'4611025'!H78+'4611026'!H77+'4611070'!H77+'4611141'!H77+'4611142'!H77+'4611151'!H77</f>
        <v>#REF!</v>
      </c>
      <c r="H75" s="79" t="e">
        <f>'4611010'!I78+'4611021'!I77+'4611022'!I77+'4611025'!I78+'4611026'!I77+'4611070'!I77+'4611141'!I77+'4611142'!I77+'4611151'!I77</f>
        <v>#REF!</v>
      </c>
      <c r="I75" s="79" t="e">
        <f>'4611010'!J78+'4611021'!J77+'4611022'!J77+'4611025'!J78+'4611026'!J77+'4611070'!J77+'4611141'!J77+'4611142'!J77+'4611151'!J77</f>
        <v>#REF!</v>
      </c>
      <c r="J75" s="79" t="e">
        <f>'4611010'!K78+'4611021'!K77+'4611022'!K77+'4611025'!K78+'4611026'!K77+'4611070'!K77+'4611141'!K77+'4611142'!K77+'4611151'!K77</f>
        <v>#REF!</v>
      </c>
      <c r="K75" s="79" t="e">
        <f>'4611010'!L78+'4611021'!L77+'4611022'!L77+'4611025'!L78+'4611026'!L77+'4611070'!L77+'4611141'!L77+'4611142'!L77+'4611151'!L77</f>
        <v>#REF!</v>
      </c>
      <c r="L75" s="79" t="e">
        <f>'4611010'!M78+'4611021'!M77+'4611022'!M77+'4611025'!M78+'4611026'!M77+'4611070'!M77+'4611141'!M77+'4611142'!M77+'4611151'!M77</f>
        <v>#REF!</v>
      </c>
      <c r="M75" s="79" t="e">
        <f>'4611010'!N78+'4611021'!N77+'4611022'!N77+'4611025'!N78+'4611026'!N77+'4611070'!N77+'4611141'!N77+'4611142'!N77+'4611151'!N77</f>
        <v>#REF!</v>
      </c>
      <c r="N75" s="79" t="e">
        <f>'4611010'!O78+'4611021'!O77+'4611022'!O77+'4611025'!O78+'4611026'!O77+'4611070'!O77+'4611141'!O77+'4611142'!O77+'4611151'!O77</f>
        <v>#REF!</v>
      </c>
      <c r="O75" s="79" t="e">
        <f>'4611010'!P78+'4611021'!P77+'4611022'!P77+'4611025'!P78+'4611026'!P77+'4611070'!P77+'4611141'!P77+'4611142'!P77+'4611151'!P77</f>
        <v>#REF!</v>
      </c>
      <c r="P75" s="79" t="e">
        <f>'4611010'!Q78+'4611021'!Q77+'4611022'!Q77+'4611025'!Q78+'4611026'!Q77+'4611070'!Q77+'4611141'!Q77+'4611142'!Q77+'4611151'!Q77</f>
        <v>#REF!</v>
      </c>
      <c r="Q75" s="29" t="e">
        <f t="shared" si="16"/>
        <v>#REF!</v>
      </c>
      <c r="R75" s="65" t="e">
        <f>#REF!</f>
        <v>#REF!</v>
      </c>
      <c r="S75" s="65" t="e">
        <f t="shared" si="2"/>
        <v>#REF!</v>
      </c>
    </row>
    <row r="76" spans="1:19" ht="15">
      <c r="A76" s="151"/>
      <c r="B76" s="151"/>
      <c r="C76" s="152"/>
      <c r="D76" s="38" t="s">
        <v>93</v>
      </c>
      <c r="E76" s="79" t="e">
        <f>'4611010'!F79+'4611021'!F78+'4611022'!F78+'4611025'!F79+'4611026'!F78+'4611070'!F78+'4611141'!F78+'4611142'!F78+'4611151'!F78</f>
        <v>#REF!</v>
      </c>
      <c r="F76" s="79" t="e">
        <f>'4611010'!G79+'4611021'!G78+'4611022'!G78+'4611025'!G79+'4611026'!G78+'4611070'!G78+'4611141'!G78+'4611142'!G78+'4611151'!G78</f>
        <v>#REF!</v>
      </c>
      <c r="G76" s="79" t="e">
        <f>'4611010'!H79+'4611021'!H78+'4611022'!H78+'4611025'!H79+'4611026'!H78+'4611070'!H78+'4611141'!H78+'4611142'!H78+'4611151'!H78</f>
        <v>#REF!</v>
      </c>
      <c r="H76" s="79" t="e">
        <f>'4611010'!I79+'4611021'!I78+'4611022'!I78+'4611025'!I79+'4611026'!I78+'4611070'!I78+'4611141'!I78+'4611142'!I78+'4611151'!I78</f>
        <v>#REF!</v>
      </c>
      <c r="I76" s="79" t="e">
        <f>'4611010'!J79+'4611021'!J78+'4611022'!J78+'4611025'!J79+'4611026'!J78+'4611070'!J78+'4611141'!J78+'4611142'!J78+'4611151'!J78</f>
        <v>#REF!</v>
      </c>
      <c r="J76" s="79" t="e">
        <f>'4611010'!K79+'4611021'!K78+'4611022'!K78+'4611025'!K79+'4611026'!K78+'4611070'!K78+'4611141'!K78+'4611142'!K78+'4611151'!K78</f>
        <v>#REF!</v>
      </c>
      <c r="K76" s="79" t="e">
        <f>'4611010'!L79+'4611021'!L78+'4611022'!L78+'4611025'!L79+'4611026'!L78+'4611070'!L78+'4611141'!L78+'4611142'!L78+'4611151'!L78</f>
        <v>#REF!</v>
      </c>
      <c r="L76" s="79" t="e">
        <f>'4611010'!M79+'4611021'!M78+'4611022'!M78+'4611025'!M79+'4611026'!M78+'4611070'!M78+'4611141'!M78+'4611142'!M78+'4611151'!M78</f>
        <v>#REF!</v>
      </c>
      <c r="M76" s="79" t="e">
        <f>'4611010'!N79+'4611021'!N78+'4611022'!N78+'4611025'!N79+'4611026'!N78+'4611070'!N78+'4611141'!N78+'4611142'!N78+'4611151'!N78</f>
        <v>#REF!</v>
      </c>
      <c r="N76" s="79" t="e">
        <f>'4611010'!O79+'4611021'!O78+'4611022'!O78+'4611025'!O79+'4611026'!O78+'4611070'!O78+'4611141'!O78+'4611142'!O78+'4611151'!O78</f>
        <v>#REF!</v>
      </c>
      <c r="O76" s="79" t="e">
        <f>'4611010'!P79+'4611021'!P78+'4611022'!P78+'4611025'!P79+'4611026'!P78+'4611070'!P78+'4611141'!P78+'4611142'!P78+'4611151'!P78</f>
        <v>#REF!</v>
      </c>
      <c r="P76" s="79" t="e">
        <f>'4611010'!Q79+'4611021'!Q78+'4611022'!Q78+'4611025'!Q79+'4611026'!Q78+'4611070'!Q78+'4611141'!Q78+'4611142'!Q78+'4611151'!Q78</f>
        <v>#REF!</v>
      </c>
      <c r="Q76" s="29" t="e">
        <f t="shared" si="16"/>
        <v>#REF!</v>
      </c>
      <c r="R76" s="65" t="e">
        <f>#REF!</f>
        <v>#REF!</v>
      </c>
      <c r="S76" s="65" t="e">
        <f t="shared" si="2"/>
        <v>#REF!</v>
      </c>
    </row>
    <row r="77" spans="1:19" ht="15">
      <c r="A77" s="151"/>
      <c r="B77" s="151"/>
      <c r="C77" s="152"/>
      <c r="D77" s="38" t="s">
        <v>94</v>
      </c>
      <c r="E77" s="79" t="e">
        <f>'4611010'!F80+'4611021'!F79+'4611022'!F79+'4611025'!F80+'4611026'!F79+'4611070'!F79+'4611141'!F79+'4611142'!F79+'4611151'!F79</f>
        <v>#REF!</v>
      </c>
      <c r="F77" s="79" t="e">
        <f>'4611010'!G80+'4611021'!G79+'4611022'!G79+'4611025'!G80+'4611026'!G79+'4611070'!G79+'4611141'!G79+'4611142'!G79+'4611151'!G79</f>
        <v>#REF!</v>
      </c>
      <c r="G77" s="79" t="e">
        <f>'4611010'!H80+'4611021'!H79+'4611022'!H79+'4611025'!H80+'4611026'!H79+'4611070'!H79+'4611141'!H79+'4611142'!H79+'4611151'!H79</f>
        <v>#REF!</v>
      </c>
      <c r="H77" s="79" t="e">
        <f>'4611010'!I80+'4611021'!I79+'4611022'!I79+'4611025'!I80+'4611026'!I79+'4611070'!I79+'4611141'!I79+'4611142'!I79+'4611151'!I79</f>
        <v>#REF!</v>
      </c>
      <c r="I77" s="79" t="e">
        <f>'4611010'!J80+'4611021'!J79+'4611022'!J79+'4611025'!J80+'4611026'!J79+'4611070'!J79+'4611141'!J79+'4611142'!J79+'4611151'!J79</f>
        <v>#REF!</v>
      </c>
      <c r="J77" s="79" t="e">
        <f>'4611010'!K80+'4611021'!K79+'4611022'!K79+'4611025'!K80+'4611026'!K79+'4611070'!K79+'4611141'!K79+'4611142'!K79+'4611151'!K79</f>
        <v>#REF!</v>
      </c>
      <c r="K77" s="79" t="e">
        <f>'4611010'!L80+'4611021'!L79+'4611022'!L79+'4611025'!L80+'4611026'!L79+'4611070'!L79+'4611141'!L79+'4611142'!L79+'4611151'!L79</f>
        <v>#REF!</v>
      </c>
      <c r="L77" s="79" t="e">
        <f>'4611010'!M80+'4611021'!M79+'4611022'!M79+'4611025'!M80+'4611026'!M79+'4611070'!M79+'4611141'!M79+'4611142'!M79+'4611151'!M79</f>
        <v>#REF!</v>
      </c>
      <c r="M77" s="79" t="e">
        <f>'4611010'!N80+'4611021'!N79+'4611022'!N79+'4611025'!N80+'4611026'!N79+'4611070'!N79+'4611141'!N79+'4611142'!N79+'4611151'!N79</f>
        <v>#REF!</v>
      </c>
      <c r="N77" s="79" t="e">
        <f>'4611010'!O80+'4611021'!O79+'4611022'!O79+'4611025'!O80+'4611026'!O79+'4611070'!O79+'4611141'!O79+'4611142'!O79+'4611151'!O79</f>
        <v>#REF!</v>
      </c>
      <c r="O77" s="79" t="e">
        <f>'4611010'!P80+'4611021'!P79+'4611022'!P79+'4611025'!P80+'4611026'!P79+'4611070'!P79+'4611141'!P79+'4611142'!P79+'4611151'!P79</f>
        <v>#REF!</v>
      </c>
      <c r="P77" s="79" t="e">
        <f>'4611010'!Q80+'4611021'!Q79+'4611022'!Q79+'4611025'!Q80+'4611026'!Q79+'4611070'!Q79+'4611141'!Q79+'4611142'!Q79+'4611151'!Q79</f>
        <v>#REF!</v>
      </c>
      <c r="Q77" s="29" t="e">
        <f t="shared" si="16"/>
        <v>#REF!</v>
      </c>
      <c r="R77" s="65" t="e">
        <f>#REF!</f>
        <v>#REF!</v>
      </c>
      <c r="S77" s="65" t="e">
        <f t="shared" si="2"/>
        <v>#REF!</v>
      </c>
    </row>
    <row r="78" spans="1:19" ht="15">
      <c r="A78" s="151"/>
      <c r="B78" s="151"/>
      <c r="C78" s="152"/>
      <c r="D78" s="39" t="s">
        <v>95</v>
      </c>
      <c r="E78" s="79" t="e">
        <f>'4611010'!F81+'4611021'!F80+'4611022'!F80+'4611025'!F81+'4611026'!F80+'4611070'!F80+'4611141'!F80+'4611142'!F80+'4611151'!F80</f>
        <v>#REF!</v>
      </c>
      <c r="F78" s="79" t="e">
        <f>'4611010'!G81+'4611021'!G80+'4611022'!G80+'4611025'!G81+'4611026'!G80+'4611070'!G80+'4611141'!G80+'4611142'!G80+'4611151'!G80</f>
        <v>#REF!</v>
      </c>
      <c r="G78" s="79" t="e">
        <f>'4611010'!H81+'4611021'!H80+'4611022'!H80+'4611025'!H81+'4611026'!H80+'4611070'!H80+'4611141'!H80+'4611142'!H80+'4611151'!H80</f>
        <v>#REF!</v>
      </c>
      <c r="H78" s="79" t="e">
        <f>'4611010'!I81+'4611021'!I80+'4611022'!I80+'4611025'!I81+'4611026'!I80+'4611070'!I80+'4611141'!I80+'4611142'!I80+'4611151'!I80</f>
        <v>#REF!</v>
      </c>
      <c r="I78" s="79" t="e">
        <f>'4611010'!J81+'4611021'!J80+'4611022'!J80+'4611025'!J81+'4611026'!J80+'4611070'!J80+'4611141'!J80+'4611142'!J80+'4611151'!J80</f>
        <v>#REF!</v>
      </c>
      <c r="J78" s="79" t="e">
        <f>'4611010'!K81+'4611021'!K80+'4611022'!K80+'4611025'!K81+'4611026'!K80+'4611070'!K80+'4611141'!K80+'4611142'!K80+'4611151'!K80</f>
        <v>#REF!</v>
      </c>
      <c r="K78" s="79" t="e">
        <f>'4611010'!L81+'4611021'!L80+'4611022'!L80+'4611025'!L81+'4611026'!L80+'4611070'!L80+'4611141'!L80+'4611142'!L80+'4611151'!L80</f>
        <v>#REF!</v>
      </c>
      <c r="L78" s="79" t="e">
        <f>'4611010'!M81+'4611021'!M80+'4611022'!M80+'4611025'!M81+'4611026'!M80+'4611070'!M80+'4611141'!M80+'4611142'!M80+'4611151'!M80</f>
        <v>#REF!</v>
      </c>
      <c r="M78" s="79" t="e">
        <f>'4611010'!N81+'4611021'!N80+'4611022'!N80+'4611025'!N81+'4611026'!N80+'4611070'!N80+'4611141'!N80+'4611142'!N80+'4611151'!N80</f>
        <v>#REF!</v>
      </c>
      <c r="N78" s="79" t="e">
        <f>'4611010'!O81+'4611021'!O80+'4611022'!O80+'4611025'!O81+'4611026'!O80+'4611070'!O80+'4611141'!O80+'4611142'!O80+'4611151'!O80</f>
        <v>#REF!</v>
      </c>
      <c r="O78" s="79" t="e">
        <f>'4611010'!P81+'4611021'!P80+'4611022'!P80+'4611025'!P81+'4611026'!P80+'4611070'!P80+'4611141'!P80+'4611142'!P80+'4611151'!P80</f>
        <v>#REF!</v>
      </c>
      <c r="P78" s="79" t="e">
        <f>'4611010'!Q81+'4611021'!Q80+'4611022'!Q80+'4611025'!Q81+'4611026'!Q80+'4611070'!Q80+'4611141'!Q80+'4611142'!Q80+'4611151'!Q80</f>
        <v>#REF!</v>
      </c>
      <c r="Q78" s="29" t="e">
        <f t="shared" si="16"/>
        <v>#REF!</v>
      </c>
      <c r="R78" s="65" t="e">
        <f>#REF!</f>
        <v>#REF!</v>
      </c>
      <c r="S78" s="65" t="e">
        <f t="shared" si="2"/>
        <v>#REF!</v>
      </c>
    </row>
    <row r="79" spans="1:19" ht="27.6" collapsed="1">
      <c r="A79" s="151"/>
      <c r="B79" s="151"/>
      <c r="C79" s="152"/>
      <c r="D79" s="39" t="s">
        <v>96</v>
      </c>
      <c r="E79" s="79" t="e">
        <f>'4611010'!F82+'4611021'!F81+'4611022'!F81+'4611025'!F82+'4611026'!F81+'4611070'!F81+'4611141'!F81+'4611142'!F81+'4611151'!F81</f>
        <v>#REF!</v>
      </c>
      <c r="F79" s="79" t="e">
        <f>'4611010'!G82+'4611021'!G81+'4611022'!G81+'4611025'!G82+'4611026'!G81+'4611070'!G81+'4611141'!G81+'4611142'!G81+'4611151'!G81</f>
        <v>#REF!</v>
      </c>
      <c r="G79" s="79" t="e">
        <f>'4611010'!H82+'4611021'!H81+'4611022'!H81+'4611025'!H82+'4611026'!H81+'4611070'!H81+'4611141'!H81+'4611142'!H81+'4611151'!H81</f>
        <v>#REF!</v>
      </c>
      <c r="H79" s="79" t="e">
        <f>'4611010'!I82+'4611021'!I81+'4611022'!I81+'4611025'!I82+'4611026'!I81+'4611070'!I81+'4611141'!I81+'4611142'!I81+'4611151'!I81</f>
        <v>#REF!</v>
      </c>
      <c r="I79" s="79" t="e">
        <f>'4611010'!J82+'4611021'!J81+'4611022'!J81+'4611025'!J82+'4611026'!J81+'4611070'!J81+'4611141'!J81+'4611142'!J81+'4611151'!J81</f>
        <v>#REF!</v>
      </c>
      <c r="J79" s="79" t="e">
        <f>'4611010'!K82+'4611021'!K81+'4611022'!K81+'4611025'!K82+'4611026'!K81+'4611070'!K81+'4611141'!K81+'4611142'!K81+'4611151'!K81</f>
        <v>#REF!</v>
      </c>
      <c r="K79" s="79" t="e">
        <f>'4611010'!L82+'4611021'!L81+'4611022'!L81+'4611025'!L82+'4611026'!L81+'4611070'!L81+'4611141'!L81+'4611142'!L81+'4611151'!L81</f>
        <v>#REF!</v>
      </c>
      <c r="L79" s="79" t="e">
        <f>'4611010'!M82+'4611021'!M81+'4611022'!M81+'4611025'!M82+'4611026'!M81+'4611070'!M81+'4611141'!M81+'4611142'!M81+'4611151'!M81</f>
        <v>#REF!</v>
      </c>
      <c r="M79" s="79" t="e">
        <f>'4611010'!N82+'4611021'!N81+'4611022'!N81+'4611025'!N82+'4611026'!N81+'4611070'!N81+'4611141'!N81+'4611142'!N81+'4611151'!N81</f>
        <v>#REF!</v>
      </c>
      <c r="N79" s="79" t="e">
        <f>'4611010'!O82+'4611021'!O81+'4611022'!O81+'4611025'!O82+'4611026'!O81+'4611070'!O81+'4611141'!O81+'4611142'!O81+'4611151'!O81</f>
        <v>#REF!</v>
      </c>
      <c r="O79" s="79" t="e">
        <f>'4611010'!P82+'4611021'!P81+'4611022'!P81+'4611025'!P82+'4611026'!P81+'4611070'!P81+'4611141'!P81+'4611142'!P81+'4611151'!P81</f>
        <v>#REF!</v>
      </c>
      <c r="P79" s="79" t="e">
        <f>'4611010'!Q82+'4611021'!Q81+'4611022'!Q81+'4611025'!Q82+'4611026'!Q81+'4611070'!Q81+'4611141'!Q81+'4611142'!Q81+'4611151'!Q81</f>
        <v>#REF!</v>
      </c>
      <c r="Q79" s="29" t="e">
        <f t="shared" si="16"/>
        <v>#REF!</v>
      </c>
      <c r="R79" s="65" t="e">
        <f>#REF!</f>
        <v>#REF!</v>
      </c>
      <c r="S79" s="65" t="e">
        <f t="shared" si="2"/>
        <v>#REF!</v>
      </c>
    </row>
    <row r="80" spans="1:19" ht="27.6" hidden="1" outlineLevel="1">
      <c r="A80" s="151"/>
      <c r="B80" s="151"/>
      <c r="C80" s="152"/>
      <c r="D80" s="38" t="s">
        <v>97</v>
      </c>
      <c r="E80" s="79" t="e">
        <f>'4611010'!F83+'4611021'!F82+'4611022'!F82+'4611025'!F83+'4611026'!F82+'4611070'!F82+'4611141'!F82+'4611142'!F82+'4611151'!F82</f>
        <v>#REF!</v>
      </c>
      <c r="F80" s="79" t="e">
        <f>'4611010'!G83+'4611021'!G82+'4611022'!G82+'4611025'!G83+'4611026'!G82+'4611070'!G82+'4611141'!G82+'4611142'!G82+'4611151'!G82</f>
        <v>#REF!</v>
      </c>
      <c r="G80" s="79" t="e">
        <f>'4611010'!H83+'4611021'!H82+'4611022'!H82+'4611025'!H83+'4611026'!H82+'4611070'!H82+'4611141'!H82+'4611142'!H82+'4611151'!H82</f>
        <v>#REF!</v>
      </c>
      <c r="H80" s="79" t="e">
        <f>'4611010'!I83+'4611021'!I82+'4611022'!I82+'4611025'!I83+'4611026'!I82+'4611070'!I82+'4611141'!I82+'4611142'!I82+'4611151'!I82</f>
        <v>#REF!</v>
      </c>
      <c r="I80" s="79" t="e">
        <f>'4611010'!J83+'4611021'!J82+'4611022'!J82+'4611025'!J83+'4611026'!J82+'4611070'!J82+'4611141'!J82+'4611142'!J82+'4611151'!J82</f>
        <v>#REF!</v>
      </c>
      <c r="J80" s="79" t="e">
        <f>'4611010'!K83+'4611021'!K82+'4611022'!K82+'4611025'!K83+'4611026'!K82+'4611070'!K82+'4611141'!K82+'4611142'!K82+'4611151'!K82</f>
        <v>#REF!</v>
      </c>
      <c r="K80" s="79" t="e">
        <f>'4611010'!L83+'4611021'!L82+'4611022'!L82+'4611025'!L83+'4611026'!L82+'4611070'!L82+'4611141'!L82+'4611142'!L82+'4611151'!L82</f>
        <v>#REF!</v>
      </c>
      <c r="L80" s="79" t="e">
        <f>'4611010'!M83+'4611021'!M82+'4611022'!M82+'4611025'!M83+'4611026'!M82+'4611070'!M82+'4611141'!M82+'4611142'!M82+'4611151'!M82</f>
        <v>#REF!</v>
      </c>
      <c r="M80" s="79" t="e">
        <f>'4611010'!N83+'4611021'!N82+'4611022'!N82+'4611025'!N83+'4611026'!N82+'4611070'!N82+'4611141'!N82+'4611142'!N82+'4611151'!N82</f>
        <v>#REF!</v>
      </c>
      <c r="N80" s="79" t="e">
        <f>'4611010'!O83+'4611021'!O82+'4611022'!O82+'4611025'!O83+'4611026'!O82+'4611070'!O82+'4611141'!O82+'4611142'!O82+'4611151'!O82</f>
        <v>#REF!</v>
      </c>
      <c r="O80" s="79" t="e">
        <f>'4611010'!P83+'4611021'!P82+'4611022'!P82+'4611025'!P83+'4611026'!P82+'4611070'!P82+'4611141'!P82+'4611142'!P82+'4611151'!P82</f>
        <v>#REF!</v>
      </c>
      <c r="P80" s="79" t="e">
        <f>'4611010'!Q83+'4611021'!Q82+'4611022'!Q82+'4611025'!Q83+'4611026'!Q82+'4611070'!Q82+'4611141'!Q82+'4611142'!Q82+'4611151'!Q82</f>
        <v>#REF!</v>
      </c>
      <c r="Q80" s="29" t="e">
        <f t="shared" si="16"/>
        <v>#REF!</v>
      </c>
      <c r="R80" s="65" t="e">
        <f>#REF!</f>
        <v>#REF!</v>
      </c>
      <c r="S80" s="65" t="e">
        <f t="shared" si="2"/>
        <v>#REF!</v>
      </c>
    </row>
    <row r="81" spans="1:19" ht="27.6">
      <c r="A81" s="151"/>
      <c r="B81" s="151"/>
      <c r="C81" s="152"/>
      <c r="D81" s="38" t="s">
        <v>283</v>
      </c>
      <c r="E81" s="79" t="e">
        <f>'4611010'!F84+'4611021'!F83+'4611022'!F83+'4611025'!F84+'4611026'!F83+'4611070'!F83+'4611141'!F83+'4611142'!F83+'4611151'!F83</f>
        <v>#REF!</v>
      </c>
      <c r="F81" s="79" t="e">
        <f>'4611010'!G84+'4611021'!G83+'4611022'!G83+'4611025'!G84+'4611026'!G83+'4611070'!G83+'4611141'!G83+'4611142'!G83+'4611151'!G83</f>
        <v>#REF!</v>
      </c>
      <c r="G81" s="79" t="e">
        <f>'4611010'!H84+'4611021'!H83+'4611022'!H83+'4611025'!H84+'4611026'!H83+'4611070'!H83+'4611141'!H83+'4611142'!H83+'4611151'!H83</f>
        <v>#REF!</v>
      </c>
      <c r="H81" s="79" t="e">
        <f>'4611010'!I84+'4611021'!I83+'4611022'!I83+'4611025'!I84+'4611026'!I83+'4611070'!I83+'4611141'!I83+'4611142'!I83+'4611151'!I83</f>
        <v>#REF!</v>
      </c>
      <c r="I81" s="79" t="e">
        <f>'4611010'!J84+'4611021'!J83+'4611022'!J83+'4611025'!J84+'4611026'!J83+'4611070'!J83+'4611141'!J83+'4611142'!J83+'4611151'!J83</f>
        <v>#REF!</v>
      </c>
      <c r="J81" s="79" t="e">
        <f>'4611010'!K84+'4611021'!K83+'4611022'!K83+'4611025'!K84+'4611026'!K83+'4611070'!K83+'4611141'!K83+'4611142'!K83+'4611151'!K83</f>
        <v>#REF!</v>
      </c>
      <c r="K81" s="79" t="e">
        <f>'4611010'!L84+'4611021'!L83+'4611022'!L83+'4611025'!L84+'4611026'!L83+'4611070'!L83+'4611141'!L83+'4611142'!L83+'4611151'!L83</f>
        <v>#REF!</v>
      </c>
      <c r="L81" s="79" t="e">
        <f>'4611010'!M84+'4611021'!M83+'4611022'!M83+'4611025'!M84+'4611026'!M83+'4611070'!M83+'4611141'!M83+'4611142'!M83+'4611151'!M83</f>
        <v>#REF!</v>
      </c>
      <c r="M81" s="79" t="e">
        <f>'4611010'!N84+'4611021'!N83+'4611022'!N83+'4611025'!N84+'4611026'!N83+'4611070'!N83+'4611141'!N83+'4611142'!N83+'4611151'!N83</f>
        <v>#REF!</v>
      </c>
      <c r="N81" s="79" t="e">
        <f>'4611010'!O84+'4611021'!O83+'4611022'!O83+'4611025'!O84+'4611026'!O83+'4611070'!O83+'4611141'!O83+'4611142'!O83+'4611151'!O83</f>
        <v>#REF!</v>
      </c>
      <c r="O81" s="79" t="e">
        <f>'4611010'!P84+'4611021'!P83+'4611022'!P83+'4611025'!P84+'4611026'!P83+'4611070'!P83+'4611141'!P83+'4611142'!P83+'4611151'!P83</f>
        <v>#REF!</v>
      </c>
      <c r="P81" s="79" t="e">
        <f>'4611010'!Q84+'4611021'!Q83+'4611022'!Q83+'4611025'!Q84+'4611026'!Q83+'4611070'!Q83+'4611141'!Q83+'4611142'!Q83+'4611151'!Q83</f>
        <v>#REF!</v>
      </c>
      <c r="Q81" s="29" t="e">
        <f t="shared" si="16"/>
        <v>#REF!</v>
      </c>
      <c r="R81" s="65" t="e">
        <f>#REF!</f>
        <v>#REF!</v>
      </c>
      <c r="S81" s="65" t="e">
        <f t="shared" si="2"/>
        <v>#REF!</v>
      </c>
    </row>
    <row r="82" spans="1:19" ht="41.4">
      <c r="A82" s="151"/>
      <c r="B82" s="151"/>
      <c r="C82" s="152"/>
      <c r="D82" s="156" t="s">
        <v>249</v>
      </c>
      <c r="E82" s="79" t="e">
        <f>'4611010'!F85+'4611021'!F84+'4611025'!F88</f>
        <v>#REF!</v>
      </c>
      <c r="F82" s="79" t="e">
        <f>'4611010'!G85+'4611021'!G84+'4611025'!G88</f>
        <v>#REF!</v>
      </c>
      <c r="G82" s="79" t="e">
        <f>'4611010'!H85+'4611021'!H84+'4611025'!H88</f>
        <v>#REF!</v>
      </c>
      <c r="H82" s="79" t="e">
        <f>'4611010'!I85+'4611021'!I84+'4611025'!I88</f>
        <v>#REF!</v>
      </c>
      <c r="I82" s="79">
        <f>'4611010'!J85+'4611021'!J84+'4611025'!J88</f>
        <v>1371.5309999999999</v>
      </c>
      <c r="J82" s="79">
        <f>'4611010'!K85+'4611021'!K84+'4611025'!K88</f>
        <v>0</v>
      </c>
      <c r="K82" s="79">
        <f>'4611010'!L85+'4611021'!L84+'4611025'!L88</f>
        <v>664.32999999999993</v>
      </c>
      <c r="L82" s="79">
        <f>'4611010'!M85+'4611021'!M84+'4611025'!M88</f>
        <v>261.01</v>
      </c>
      <c r="M82" s="79">
        <f>'4611010'!N85+'4611021'!N84+'4611025'!N88</f>
        <v>846.67</v>
      </c>
      <c r="N82" s="79">
        <f>'4611010'!O85+'4611021'!O84+'4611025'!O88</f>
        <v>0</v>
      </c>
      <c r="O82" s="79">
        <f>'4611010'!P85+'4611021'!P84+'4611025'!P88</f>
        <v>0</v>
      </c>
      <c r="P82" s="79">
        <f>'4611010'!Q85+'4611021'!Q84+'4611025'!Q88</f>
        <v>277.50700000000001</v>
      </c>
      <c r="Q82" s="29" t="e">
        <f t="shared" si="16"/>
        <v>#REF!</v>
      </c>
      <c r="R82" s="65" t="e">
        <f>#REF!</f>
        <v>#REF!</v>
      </c>
      <c r="S82" s="65" t="e">
        <f t="shared" si="2"/>
        <v>#REF!</v>
      </c>
    </row>
    <row r="83" spans="1:19" ht="15">
      <c r="A83" s="151"/>
      <c r="B83" s="151"/>
      <c r="C83" s="152"/>
      <c r="D83" s="39" t="s">
        <v>284</v>
      </c>
      <c r="E83" s="79">
        <f>'4611010'!F86</f>
        <v>0</v>
      </c>
      <c r="F83" s="79">
        <f>'4611010'!G86</f>
        <v>0</v>
      </c>
      <c r="G83" s="79">
        <f>'4611010'!H86</f>
        <v>0</v>
      </c>
      <c r="H83" s="79">
        <f>'4611010'!I86</f>
        <v>0</v>
      </c>
      <c r="I83" s="79">
        <f>'4611010'!J86</f>
        <v>0</v>
      </c>
      <c r="J83" s="79">
        <f>'4611010'!K86</f>
        <v>0</v>
      </c>
      <c r="K83" s="79">
        <f>'4611010'!L86</f>
        <v>684.47900000000004</v>
      </c>
      <c r="L83" s="79">
        <f>'4611010'!M86</f>
        <v>0</v>
      </c>
      <c r="M83" s="79">
        <f>'4611010'!N86</f>
        <v>0</v>
      </c>
      <c r="N83" s="79">
        <f>'4611010'!O86</f>
        <v>0</v>
      </c>
      <c r="O83" s="79">
        <f>'4611010'!P86</f>
        <v>0</v>
      </c>
      <c r="P83" s="79">
        <f>'4611010'!Q86</f>
        <v>0</v>
      </c>
      <c r="Q83" s="29">
        <f t="shared" si="16"/>
        <v>684.47900000000004</v>
      </c>
      <c r="R83" s="65" t="e">
        <f>#REF!</f>
        <v>#REF!</v>
      </c>
      <c r="S83" s="65" t="e">
        <f t="shared" si="2"/>
        <v>#REF!</v>
      </c>
    </row>
    <row r="84" spans="1:19" ht="27.6">
      <c r="A84" s="151"/>
      <c r="B84" s="151"/>
      <c r="C84" s="152"/>
      <c r="D84" s="39" t="s">
        <v>101</v>
      </c>
      <c r="E84" s="79" t="e">
        <f>'4611010'!F87+'4611021'!F86+'4611022'!F85+'4611025'!F86+'4611026'!F85+'4611070'!F85+'4611141'!F85+'4611142'!F85+'4611151'!F85</f>
        <v>#REF!</v>
      </c>
      <c r="F84" s="79" t="e">
        <f>'4611010'!G87+'4611021'!G86+'4611022'!G85+'4611025'!G86+'4611026'!G85+'4611070'!G85+'4611141'!G85+'4611142'!G85+'4611151'!G85</f>
        <v>#REF!</v>
      </c>
      <c r="G84" s="79" t="e">
        <f>'4611010'!H87+'4611021'!H86+'4611022'!H85+'4611025'!H86+'4611026'!H85+'4611070'!H85+'4611141'!H85+'4611142'!H85+'4611151'!H85</f>
        <v>#REF!</v>
      </c>
      <c r="H84" s="79" t="e">
        <f>'4611010'!I87+'4611021'!I86+'4611022'!I85+'4611025'!I86+'4611026'!I85+'4611070'!I85+'4611141'!I85+'4611142'!I85+'4611151'!I85</f>
        <v>#REF!</v>
      </c>
      <c r="I84" s="79" t="e">
        <f>'4611010'!J87+'4611021'!J86+'4611022'!J85+'4611025'!J86+'4611026'!J85+'4611070'!J85+'4611141'!J85+'4611142'!J85+'4611151'!J85</f>
        <v>#REF!</v>
      </c>
      <c r="J84" s="79" t="e">
        <f>'4611010'!K87+'4611021'!K86+'4611022'!K85+'4611025'!K86+'4611026'!K85+'4611070'!K85+'4611141'!K85+'4611142'!K85+'4611151'!K85</f>
        <v>#REF!</v>
      </c>
      <c r="K84" s="79" t="e">
        <f>'4611010'!L87+'4611021'!L86+'4611022'!L85+'4611025'!L86+'4611026'!L85+'4611070'!L85+'4611141'!L85+'4611142'!L85+'4611151'!L85</f>
        <v>#REF!</v>
      </c>
      <c r="L84" s="79" t="e">
        <f>'4611010'!M87+'4611021'!M86+'4611022'!M85+'4611025'!M86+'4611026'!M85+'4611070'!M85+'4611141'!M85+'4611142'!M85+'4611151'!M85</f>
        <v>#REF!</v>
      </c>
      <c r="M84" s="79" t="e">
        <f>'4611010'!N87+'4611021'!N86+'4611022'!N85+'4611025'!N86+'4611026'!N85+'4611070'!N85+'4611141'!N85+'4611142'!N85+'4611151'!N85</f>
        <v>#REF!</v>
      </c>
      <c r="N84" s="79" t="e">
        <f>'4611010'!O87+'4611021'!O86+'4611022'!O85+'4611025'!O86+'4611026'!O85+'4611070'!O85+'4611141'!O85+'4611142'!O85+'4611151'!O85</f>
        <v>#REF!</v>
      </c>
      <c r="O84" s="79" t="e">
        <f>'4611010'!P87+'4611021'!P86+'4611022'!P85+'4611025'!P86+'4611026'!P85+'4611070'!P85+'4611141'!P85+'4611142'!P85+'4611151'!P85</f>
        <v>#REF!</v>
      </c>
      <c r="P84" s="79" t="e">
        <f>'4611010'!Q87+'4611021'!Q86+'4611022'!Q85+'4611025'!Q86+'4611026'!Q85+'4611070'!Q85+'4611141'!Q85+'4611142'!Q85+'4611151'!Q85</f>
        <v>#REF!</v>
      </c>
      <c r="Q84" s="29" t="e">
        <f t="shared" si="16"/>
        <v>#REF!</v>
      </c>
      <c r="R84" s="65" t="e">
        <f>#REF!</f>
        <v>#REF!</v>
      </c>
      <c r="S84" s="65" t="e">
        <f t="shared" si="2"/>
        <v>#REF!</v>
      </c>
    </row>
    <row r="85" spans="1:19" ht="27.6">
      <c r="A85" s="151"/>
      <c r="B85" s="151"/>
      <c r="C85" s="152"/>
      <c r="D85" s="39" t="s">
        <v>250</v>
      </c>
      <c r="E85" s="79" t="e">
        <f>'4611010'!F88+'4611021'!F87+'4611022'!F86+'4611025'!F87+'4611026'!F86+'4611070'!F86+'4611141'!F86+'4611142'!F86+'4611151'!F86</f>
        <v>#REF!</v>
      </c>
      <c r="F85" s="79" t="e">
        <f>'4611010'!G88+'4611021'!G87+'4611022'!G86+'4611025'!G87+'4611026'!G86+'4611070'!G86+'4611141'!G86+'4611142'!G86+'4611151'!G86</f>
        <v>#REF!</v>
      </c>
      <c r="G85" s="79" t="e">
        <f>'4611010'!H88+'4611021'!H87+'4611022'!H86+'4611025'!H87+'4611026'!H86+'4611070'!H86+'4611141'!H86+'4611142'!H86+'4611151'!H86</f>
        <v>#REF!</v>
      </c>
      <c r="H85" s="79" t="e">
        <f>'4611010'!I88+'4611021'!I87+'4611022'!I86+'4611025'!I87+'4611026'!I86+'4611070'!I86+'4611141'!I86+'4611142'!I86+'4611151'!I86</f>
        <v>#REF!</v>
      </c>
      <c r="I85" s="79" t="e">
        <f>'4611010'!J88+'4611021'!J87+'4611022'!J86+'4611025'!J87+'4611026'!J86+'4611070'!J86+'4611141'!J86+'4611142'!J86+'4611151'!J86</f>
        <v>#REF!</v>
      </c>
      <c r="J85" s="79" t="e">
        <f>'4611010'!K88+'4611021'!K87+'4611022'!K86+'4611025'!K87+'4611026'!K86+'4611070'!K86+'4611141'!K86+'4611142'!K86+'4611151'!K86</f>
        <v>#REF!</v>
      </c>
      <c r="K85" s="79" t="e">
        <f>'4611010'!L88+'4611021'!L87+'4611022'!L86+'4611025'!L87+'4611026'!L86+'4611070'!L86+'4611141'!L86+'4611142'!L86+'4611151'!L86</f>
        <v>#REF!</v>
      </c>
      <c r="L85" s="79" t="e">
        <f>'4611010'!M88+'4611021'!M87+'4611022'!M86+'4611025'!M87+'4611026'!M86+'4611070'!M86+'4611141'!M86+'4611142'!M86+'4611151'!M86</f>
        <v>#REF!</v>
      </c>
      <c r="M85" s="79" t="e">
        <f>'4611010'!N88+'4611021'!N87+'4611022'!N86+'4611025'!N87+'4611026'!N86+'4611070'!N86+'4611141'!N86+'4611142'!N86+'4611151'!N86</f>
        <v>#REF!</v>
      </c>
      <c r="N85" s="79" t="e">
        <f>'4611010'!O88+'4611021'!O87+'4611022'!O86+'4611025'!O87+'4611026'!O86+'4611070'!O86+'4611141'!O86+'4611142'!O86+'4611151'!O86</f>
        <v>#REF!</v>
      </c>
      <c r="O85" s="79" t="e">
        <f>'4611010'!P88+'4611021'!P87+'4611022'!P86+'4611025'!P87+'4611026'!P86+'4611070'!P86+'4611141'!P86+'4611142'!P86+'4611151'!P86</f>
        <v>#REF!</v>
      </c>
      <c r="P85" s="79" t="e">
        <f>'4611010'!Q88+'4611021'!Q87+'4611022'!Q86+'4611025'!Q87+'4611026'!Q86+'4611070'!Q86+'4611141'!Q86+'4611142'!Q86+'4611151'!Q86</f>
        <v>#REF!</v>
      </c>
      <c r="Q85" s="29" t="e">
        <f t="shared" si="16"/>
        <v>#REF!</v>
      </c>
      <c r="R85" s="65" t="e">
        <f>#REF!</f>
        <v>#REF!</v>
      </c>
      <c r="S85" s="65" t="e">
        <f t="shared" si="2"/>
        <v>#REF!</v>
      </c>
    </row>
    <row r="86" spans="1:19" ht="41.4">
      <c r="A86" s="151"/>
      <c r="B86" s="151"/>
      <c r="C86" s="152"/>
      <c r="D86" s="38" t="s">
        <v>218</v>
      </c>
      <c r="E86" s="79" t="e">
        <f>'4611010'!F89+'4611021'!F88+'4611022'!F87+'4611025'!F89+'4611026'!F87+'4611070'!F87+'4611141'!F87+'4611142'!F87+'4611151'!F87</f>
        <v>#REF!</v>
      </c>
      <c r="F86" s="79" t="e">
        <f>'4611010'!G89+'4611021'!G88+'4611022'!G87+'4611025'!G89+'4611026'!G87+'4611070'!G87+'4611141'!G87+'4611142'!G87+'4611151'!G87</f>
        <v>#REF!</v>
      </c>
      <c r="G86" s="79" t="e">
        <f>'4611010'!H89+'4611021'!H88+'4611022'!H87+'4611025'!H89+'4611026'!H87+'4611070'!H87+'4611141'!H87+'4611142'!H87+'4611151'!H87</f>
        <v>#REF!</v>
      </c>
      <c r="H86" s="79" t="e">
        <f>'4611010'!I89+'4611021'!I88+'4611022'!I87+'4611025'!I89+'4611026'!I87+'4611070'!I87+'4611141'!I87+'4611142'!I87+'4611151'!I87</f>
        <v>#REF!</v>
      </c>
      <c r="I86" s="79" t="e">
        <f>'4611010'!J89+'4611021'!J88+'4611022'!J87+'4611025'!J89+'4611026'!J87+'4611070'!J87+'4611141'!J87+'4611142'!J87+'4611151'!J87</f>
        <v>#REF!</v>
      </c>
      <c r="J86" s="79" t="e">
        <f>'4611010'!K89+'4611021'!K88+'4611022'!K87+'4611025'!K89+'4611026'!K87+'4611070'!K87+'4611141'!K87+'4611142'!K87+'4611151'!K87</f>
        <v>#REF!</v>
      </c>
      <c r="K86" s="79" t="e">
        <f>'4611010'!L89+'4611021'!L88+'4611022'!L87+'4611025'!L89+'4611026'!L87+'4611070'!L87+'4611141'!L87+'4611142'!L87+'4611151'!L87</f>
        <v>#REF!</v>
      </c>
      <c r="L86" s="79" t="e">
        <f>'4611010'!M89+'4611021'!M88+'4611022'!M87+'4611025'!M89+'4611026'!M87+'4611070'!M87+'4611141'!M87+'4611142'!M87+'4611151'!M87</f>
        <v>#REF!</v>
      </c>
      <c r="M86" s="79" t="e">
        <f>'4611010'!N89+'4611021'!N88+'4611022'!N87+'4611025'!N89+'4611026'!N87+'4611070'!N87+'4611141'!N87+'4611142'!N87+'4611151'!N87</f>
        <v>#REF!</v>
      </c>
      <c r="N86" s="79" t="e">
        <f>'4611010'!O89+'4611021'!O88+'4611022'!O87+'4611025'!O89+'4611026'!O87+'4611070'!O87+'4611141'!O87+'4611142'!O87+'4611151'!O87</f>
        <v>#REF!</v>
      </c>
      <c r="O86" s="79" t="e">
        <f>'4611010'!P89+'4611021'!P88+'4611022'!P87+'4611025'!P89+'4611026'!P87+'4611070'!P87+'4611141'!P87+'4611142'!P87+'4611151'!P87</f>
        <v>#REF!</v>
      </c>
      <c r="P86" s="79" t="e">
        <f>'4611010'!Q89+'4611021'!Q88+'4611022'!Q87+'4611025'!Q89+'4611026'!Q87+'4611070'!Q87+'4611141'!Q87+'4611142'!Q87+'4611151'!Q87</f>
        <v>#REF!</v>
      </c>
      <c r="Q86" s="29" t="e">
        <f t="shared" si="16"/>
        <v>#REF!</v>
      </c>
      <c r="R86" s="65" t="e">
        <f>#REF!</f>
        <v>#REF!</v>
      </c>
      <c r="S86" s="65" t="e">
        <f t="shared" si="2"/>
        <v>#REF!</v>
      </c>
    </row>
    <row r="87" spans="1:19" ht="27.6">
      <c r="A87" s="151"/>
      <c r="B87" s="151"/>
      <c r="C87" s="152"/>
      <c r="D87" s="38" t="s">
        <v>104</v>
      </c>
      <c r="E87" s="79" t="e">
        <f>'4611010'!F90+'4611021'!F89+'4611022'!F88+'4611025'!F90+'4611026'!F88+'4611070'!F88+'4611141'!F88+'4611142'!F88+'4611151'!F88</f>
        <v>#REF!</v>
      </c>
      <c r="F87" s="79" t="e">
        <f>'4611010'!G90+'4611021'!G89+'4611022'!G88+'4611025'!G90+'4611026'!G88+'4611070'!G88+'4611141'!G88+'4611142'!G88+'4611151'!G88</f>
        <v>#REF!</v>
      </c>
      <c r="G87" s="79" t="e">
        <f>'4611010'!H90+'4611021'!H89+'4611022'!H88+'4611025'!H90+'4611026'!H88+'4611070'!H88+'4611141'!H88+'4611142'!H88+'4611151'!H88</f>
        <v>#REF!</v>
      </c>
      <c r="H87" s="79" t="e">
        <f>'4611010'!I90+'4611021'!I89+'4611022'!I88+'4611025'!I90+'4611026'!I88+'4611070'!I88+'4611141'!I88+'4611142'!I88+'4611151'!I88</f>
        <v>#REF!</v>
      </c>
      <c r="I87" s="79" t="e">
        <f>'4611010'!J90+'4611021'!J89+'4611022'!J88+'4611025'!J90+'4611026'!J88+'4611070'!J88+'4611141'!J88+'4611142'!J88+'4611151'!J88</f>
        <v>#REF!</v>
      </c>
      <c r="J87" s="79" t="e">
        <f>'4611010'!K90+'4611021'!K89+'4611022'!K88+'4611025'!K90+'4611026'!K88+'4611070'!K88+'4611141'!K88+'4611142'!K88+'4611151'!K88</f>
        <v>#REF!</v>
      </c>
      <c r="K87" s="79" t="e">
        <f>'4611010'!L90+'4611021'!L89+'4611022'!L88+'4611025'!L90+'4611026'!L88+'4611070'!L88+'4611141'!L88+'4611142'!L88+'4611151'!L88</f>
        <v>#REF!</v>
      </c>
      <c r="L87" s="79" t="e">
        <f>'4611010'!M90+'4611021'!M89+'4611022'!M88+'4611025'!M90+'4611026'!M88+'4611070'!M88+'4611141'!M88+'4611142'!M88+'4611151'!M88</f>
        <v>#REF!</v>
      </c>
      <c r="M87" s="79" t="e">
        <f>'4611010'!N90+'4611021'!N89+'4611022'!N88+'4611025'!N90+'4611026'!N88+'4611070'!N88+'4611141'!N88+'4611142'!N88+'4611151'!N88</f>
        <v>#REF!</v>
      </c>
      <c r="N87" s="79" t="e">
        <f>'4611010'!O90+'4611021'!O89+'4611022'!O88+'4611025'!O90+'4611026'!O88+'4611070'!O88+'4611141'!O88+'4611142'!O88+'4611151'!O88</f>
        <v>#REF!</v>
      </c>
      <c r="O87" s="79" t="e">
        <f>'4611010'!P90+'4611021'!P89+'4611022'!P88+'4611025'!P90+'4611026'!P88+'4611070'!P88+'4611141'!P88+'4611142'!P88+'4611151'!P88</f>
        <v>#REF!</v>
      </c>
      <c r="P87" s="79" t="e">
        <f>'4611010'!Q90+'4611021'!Q89+'4611022'!Q88+'4611025'!Q90+'4611026'!Q88+'4611070'!Q88+'4611141'!Q88+'4611142'!Q88+'4611151'!Q88</f>
        <v>#REF!</v>
      </c>
      <c r="Q87" s="29" t="e">
        <f t="shared" si="16"/>
        <v>#REF!</v>
      </c>
      <c r="R87" s="65" t="e">
        <f>#REF!</f>
        <v>#REF!</v>
      </c>
      <c r="S87" s="65" t="e">
        <f t="shared" si="2"/>
        <v>#REF!</v>
      </c>
    </row>
    <row r="88" spans="1:19" ht="27.6">
      <c r="A88" s="151"/>
      <c r="B88" s="151"/>
      <c r="C88" s="152"/>
      <c r="D88" s="38" t="s">
        <v>105</v>
      </c>
      <c r="E88" s="79" t="e">
        <f>'4611010'!F91+'4611021'!F90+'4611022'!F89+'4611025'!F91+'4611026'!F89+'4611070'!F89+'4611141'!F89+'4611142'!F89+'4611151'!F89</f>
        <v>#REF!</v>
      </c>
      <c r="F88" s="79" t="e">
        <f>'4611010'!G91+'4611021'!G90+'4611022'!G89+'4611025'!G91+'4611026'!G89+'4611070'!G89+'4611141'!G89+'4611142'!G89+'4611151'!G89</f>
        <v>#REF!</v>
      </c>
      <c r="G88" s="79" t="e">
        <f>'4611010'!H91+'4611021'!H90+'4611022'!H89+'4611025'!H91+'4611026'!H89+'4611070'!H89+'4611141'!H89+'4611142'!H89+'4611151'!H89</f>
        <v>#REF!</v>
      </c>
      <c r="H88" s="79" t="e">
        <f>'4611010'!I91+'4611021'!I90+'4611022'!I89+'4611025'!I91+'4611026'!I89+'4611070'!I89+'4611141'!I89+'4611142'!I89+'4611151'!I89</f>
        <v>#REF!</v>
      </c>
      <c r="I88" s="79" t="e">
        <f>'4611010'!J91+'4611021'!J90+'4611022'!J89+'4611025'!J91+'4611026'!J89+'4611070'!J89+'4611141'!J89+'4611142'!J89+'4611151'!J89</f>
        <v>#REF!</v>
      </c>
      <c r="J88" s="79" t="e">
        <f>'4611010'!K91+'4611021'!K90+'4611022'!K89+'4611025'!K91+'4611026'!K89+'4611070'!K89+'4611141'!K89+'4611142'!K89+'4611151'!K89</f>
        <v>#REF!</v>
      </c>
      <c r="K88" s="79" t="e">
        <f>'4611010'!L91+'4611021'!L90+'4611022'!L89+'4611025'!L91+'4611026'!L89+'4611070'!L89+'4611141'!L89+'4611142'!L89+'4611151'!L89</f>
        <v>#REF!</v>
      </c>
      <c r="L88" s="79" t="e">
        <f>'4611010'!M91+'4611021'!M90+'4611022'!M89+'4611025'!M91+'4611026'!M89+'4611070'!M89+'4611141'!M89+'4611142'!M89+'4611151'!M89</f>
        <v>#REF!</v>
      </c>
      <c r="M88" s="79" t="e">
        <f>'4611010'!N91+'4611021'!N90+'4611022'!N89+'4611025'!N91+'4611026'!N89+'4611070'!N89+'4611141'!N89+'4611142'!N89+'4611151'!N89</f>
        <v>#REF!</v>
      </c>
      <c r="N88" s="79" t="e">
        <f>'4611010'!O91+'4611021'!O90+'4611022'!O89+'4611025'!O91+'4611026'!O89+'4611070'!O89+'4611141'!O89+'4611142'!O89+'4611151'!O89</f>
        <v>#REF!</v>
      </c>
      <c r="O88" s="79" t="e">
        <f>'4611010'!P91+'4611021'!P90+'4611022'!P89+'4611025'!P91+'4611026'!P89+'4611070'!P89+'4611141'!P89+'4611142'!P89+'4611151'!P89</f>
        <v>#REF!</v>
      </c>
      <c r="P88" s="79" t="e">
        <f>'4611010'!Q91+'4611021'!Q90+'4611022'!Q89+'4611025'!Q91+'4611026'!Q89+'4611070'!Q89+'4611141'!Q89+'4611142'!Q89+'4611151'!Q89</f>
        <v>#REF!</v>
      </c>
      <c r="Q88" s="29" t="e">
        <f t="shared" si="16"/>
        <v>#REF!</v>
      </c>
      <c r="R88" s="65" t="e">
        <f>#REF!</f>
        <v>#REF!</v>
      </c>
      <c r="S88" s="65" t="e">
        <f t="shared" si="2"/>
        <v>#REF!</v>
      </c>
    </row>
    <row r="89" spans="1:19" ht="82.8">
      <c r="A89" s="151"/>
      <c r="B89" s="151"/>
      <c r="C89" s="152"/>
      <c r="D89" s="38" t="s">
        <v>106</v>
      </c>
      <c r="E89" s="79" t="e">
        <f>'4611010'!F92+'4611021'!F91+'4611022'!F90+'4611025'!F92+'4611026'!F90+'4611070'!F90+'4611141'!F90+'4611142'!F90+'4611151'!F90</f>
        <v>#REF!</v>
      </c>
      <c r="F89" s="79" t="e">
        <f>'4611010'!G92+'4611021'!G91+'4611022'!G90+'4611025'!G92+'4611026'!G90+'4611070'!G90+'4611141'!G90+'4611142'!G90+'4611151'!G90</f>
        <v>#REF!</v>
      </c>
      <c r="G89" s="79" t="e">
        <f>'4611010'!H92+'4611021'!H91+'4611022'!H90+'4611025'!H92+'4611026'!H90+'4611070'!H90+'4611141'!H90+'4611142'!H90+'4611151'!H90</f>
        <v>#REF!</v>
      </c>
      <c r="H89" s="79" t="e">
        <f>'4611010'!I92+'4611021'!I91+'4611022'!I90+'4611025'!I92+'4611026'!I90+'4611070'!I90+'4611141'!I90+'4611142'!I90+'4611151'!I90</f>
        <v>#REF!</v>
      </c>
      <c r="I89" s="79" t="e">
        <f>'4611010'!J92+'4611021'!J91+'4611022'!J90+'4611025'!J92+'4611026'!J90+'4611070'!J90+'4611141'!J90+'4611142'!J90+'4611151'!J90</f>
        <v>#REF!</v>
      </c>
      <c r="J89" s="79" t="e">
        <f>'4611010'!K92+'4611021'!K91+'4611022'!K90+'4611025'!K92+'4611026'!K90+'4611070'!K90+'4611141'!K90+'4611142'!K90+'4611151'!K90</f>
        <v>#REF!</v>
      </c>
      <c r="K89" s="79" t="e">
        <f>'4611010'!L92+'4611021'!L91+'4611022'!L90+'4611025'!L92+'4611026'!L90+'4611070'!L90+'4611141'!L90+'4611142'!L90+'4611151'!L90</f>
        <v>#REF!</v>
      </c>
      <c r="L89" s="79" t="e">
        <f>'4611010'!M92+'4611021'!M91+'4611022'!M90+'4611025'!M92+'4611026'!M90+'4611070'!M90+'4611141'!M90+'4611142'!M90+'4611151'!M90</f>
        <v>#REF!</v>
      </c>
      <c r="M89" s="79" t="e">
        <f>'4611010'!N92+'4611021'!N91+'4611022'!N90+'4611025'!N92+'4611026'!N90+'4611070'!N90+'4611141'!N90+'4611142'!N90+'4611151'!N90</f>
        <v>#REF!</v>
      </c>
      <c r="N89" s="79" t="e">
        <f>'4611010'!O92+'4611021'!O91+'4611022'!O90+'4611025'!O92+'4611026'!O90+'4611070'!O90+'4611141'!O90+'4611142'!O90+'4611151'!O90</f>
        <v>#REF!</v>
      </c>
      <c r="O89" s="79" t="e">
        <f>'4611010'!P92+'4611021'!P91+'4611022'!P90+'4611025'!P92+'4611026'!P90+'4611070'!P90+'4611141'!P90+'4611142'!P90+'4611151'!P90</f>
        <v>#REF!</v>
      </c>
      <c r="P89" s="79" t="e">
        <f>'4611010'!Q92+'4611021'!Q91+'4611022'!Q90+'4611025'!Q92+'4611026'!Q90+'4611070'!Q90+'4611141'!Q90+'4611142'!Q90+'4611151'!Q90</f>
        <v>#REF!</v>
      </c>
      <c r="Q89" s="29" t="e">
        <f t="shared" si="16"/>
        <v>#REF!</v>
      </c>
      <c r="R89" s="65" t="e">
        <f>#REF!</f>
        <v>#REF!</v>
      </c>
      <c r="S89" s="65" t="e">
        <f t="shared" si="2"/>
        <v>#REF!</v>
      </c>
    </row>
    <row r="90" spans="1:19" ht="27.6">
      <c r="A90" s="151"/>
      <c r="B90" s="151"/>
      <c r="C90" s="152"/>
      <c r="D90" s="38" t="s">
        <v>107</v>
      </c>
      <c r="E90" s="79" t="e">
        <f>'4611010'!F93+'4611021'!F92+'4611022'!F91+'4611025'!F93+'4611026'!F91+'4611070'!F91+'4611141'!F91+'4611142'!F91+'4611151'!F91</f>
        <v>#REF!</v>
      </c>
      <c r="F90" s="79" t="e">
        <f>'4611010'!G93+'4611021'!G92+'4611022'!G91+'4611025'!G93+'4611026'!G91+'4611070'!G91+'4611141'!G91+'4611142'!G91+'4611151'!G91</f>
        <v>#REF!</v>
      </c>
      <c r="G90" s="79" t="e">
        <f>'4611010'!H93+'4611021'!H92+'4611022'!H91+'4611025'!H93+'4611026'!H91+'4611070'!H91+'4611141'!H91+'4611142'!H91+'4611151'!H91</f>
        <v>#REF!</v>
      </c>
      <c r="H90" s="79" t="e">
        <f>'4611010'!I93+'4611021'!I92+'4611022'!I91+'4611025'!I93+'4611026'!I91+'4611070'!I91+'4611141'!I91+'4611142'!I91+'4611151'!I91</f>
        <v>#REF!</v>
      </c>
      <c r="I90" s="79" t="e">
        <f>'4611010'!J93+'4611021'!J92+'4611022'!J91+'4611025'!J93+'4611026'!J91+'4611070'!J91+'4611141'!J91+'4611142'!J91+'4611151'!J91</f>
        <v>#REF!</v>
      </c>
      <c r="J90" s="79" t="e">
        <f>'4611010'!K93+'4611021'!K92+'4611022'!K91+'4611025'!K93+'4611026'!K91+'4611070'!K91+'4611141'!K91+'4611142'!K91+'4611151'!K91</f>
        <v>#REF!</v>
      </c>
      <c r="K90" s="79" t="e">
        <f>'4611010'!L93+'4611021'!L92+'4611022'!L91+'4611025'!L93+'4611026'!L91+'4611070'!L91+'4611141'!L91+'4611142'!L91+'4611151'!L91</f>
        <v>#REF!</v>
      </c>
      <c r="L90" s="79" t="e">
        <f>'4611010'!M93+'4611021'!M92+'4611022'!M91+'4611025'!M93+'4611026'!M91+'4611070'!M91+'4611141'!M91+'4611142'!M91+'4611151'!M91</f>
        <v>#REF!</v>
      </c>
      <c r="M90" s="79" t="e">
        <f>'4611010'!N93+'4611021'!N92+'4611022'!N91+'4611025'!N93+'4611026'!N91+'4611070'!N91+'4611141'!N91+'4611142'!N91+'4611151'!N91</f>
        <v>#REF!</v>
      </c>
      <c r="N90" s="79" t="e">
        <f>'4611010'!O93+'4611021'!O92+'4611022'!O91+'4611025'!O93+'4611026'!O91+'4611070'!O91+'4611141'!O91+'4611142'!O91+'4611151'!O91</f>
        <v>#REF!</v>
      </c>
      <c r="O90" s="79" t="e">
        <f>'4611010'!P93+'4611021'!P92+'4611022'!P91+'4611025'!P93+'4611026'!P91+'4611070'!P91+'4611141'!P91+'4611142'!P91+'4611151'!P91</f>
        <v>#REF!</v>
      </c>
      <c r="P90" s="79" t="e">
        <f>'4611010'!Q93+'4611021'!Q92+'4611022'!Q91+'4611025'!Q93+'4611026'!Q91+'4611070'!Q91+'4611141'!Q91+'4611142'!Q91+'4611151'!Q91</f>
        <v>#REF!</v>
      </c>
      <c r="Q90" s="29" t="e">
        <f t="shared" si="16"/>
        <v>#REF!</v>
      </c>
      <c r="R90" s="65" t="e">
        <f>#REF!</f>
        <v>#REF!</v>
      </c>
      <c r="S90" s="65" t="e">
        <f t="shared" si="2"/>
        <v>#REF!</v>
      </c>
    </row>
    <row r="91" spans="1:19" ht="15">
      <c r="A91" s="151"/>
      <c r="B91" s="151"/>
      <c r="C91" s="152"/>
      <c r="D91" s="38" t="s">
        <v>108</v>
      </c>
      <c r="E91" s="79" t="e">
        <f>'4611010'!F94+'4611021'!F93+'4611022'!F92+'4611025'!F94+'4611026'!F92+'4611070'!F92+'4611141'!F92+'4611142'!F92+'4611151'!F92</f>
        <v>#REF!</v>
      </c>
      <c r="F91" s="79" t="e">
        <f>'4611010'!G94+'4611021'!G93+'4611022'!G92+'4611025'!G94+'4611026'!G92+'4611070'!G92+'4611141'!G92+'4611142'!G92+'4611151'!G92</f>
        <v>#REF!</v>
      </c>
      <c r="G91" s="79" t="e">
        <f>'4611010'!H94+'4611021'!H93+'4611022'!H92+'4611025'!H94+'4611026'!H92+'4611070'!H92+'4611141'!H92+'4611142'!H92+'4611151'!H92</f>
        <v>#REF!</v>
      </c>
      <c r="H91" s="79" t="e">
        <f>'4611010'!I94+'4611021'!I93+'4611022'!I92+'4611025'!I94+'4611026'!I92+'4611070'!I92+'4611141'!I92+'4611142'!I92+'4611151'!I92</f>
        <v>#REF!</v>
      </c>
      <c r="I91" s="79" t="e">
        <f>'4611010'!J94+'4611021'!J93+'4611022'!J92+'4611025'!J94+'4611026'!J92+'4611070'!J92+'4611141'!J92+'4611142'!J92+'4611151'!J92</f>
        <v>#REF!</v>
      </c>
      <c r="J91" s="79" t="e">
        <f>'4611010'!K94+'4611021'!K93+'4611022'!K92+'4611025'!K94+'4611026'!K92+'4611070'!K92+'4611141'!K92+'4611142'!K92+'4611151'!K92</f>
        <v>#REF!</v>
      </c>
      <c r="K91" s="79" t="e">
        <f>'4611010'!L94+'4611021'!L93+'4611022'!L92+'4611025'!L94+'4611026'!L92+'4611070'!L92+'4611141'!L92+'4611142'!L92+'4611151'!L92</f>
        <v>#REF!</v>
      </c>
      <c r="L91" s="79" t="e">
        <f>'4611010'!M94+'4611021'!M93+'4611022'!M92+'4611025'!M94+'4611026'!M92+'4611070'!M92+'4611141'!M92+'4611142'!M92+'4611151'!M92</f>
        <v>#REF!</v>
      </c>
      <c r="M91" s="79" t="e">
        <f>'4611010'!N94+'4611021'!N93+'4611022'!N92+'4611025'!N94+'4611026'!N92+'4611070'!N92+'4611141'!N92+'4611142'!N92+'4611151'!N92</f>
        <v>#REF!</v>
      </c>
      <c r="N91" s="79" t="e">
        <f>'4611010'!O94+'4611021'!O93+'4611022'!O92+'4611025'!O94+'4611026'!O92+'4611070'!O92+'4611141'!O92+'4611142'!O92+'4611151'!O92</f>
        <v>#REF!</v>
      </c>
      <c r="O91" s="79" t="e">
        <f>'4611010'!P94+'4611021'!P93+'4611022'!P92+'4611025'!P94+'4611026'!P92+'4611070'!P92+'4611141'!P92+'4611142'!P92+'4611151'!P92</f>
        <v>#REF!</v>
      </c>
      <c r="P91" s="79" t="e">
        <f>'4611010'!Q94+'4611021'!Q93+'4611022'!Q92+'4611025'!Q94+'4611026'!Q92+'4611070'!Q92+'4611141'!Q92+'4611142'!Q92+'4611151'!Q92</f>
        <v>#REF!</v>
      </c>
      <c r="Q91" s="29" t="e">
        <f t="shared" si="16"/>
        <v>#REF!</v>
      </c>
      <c r="R91" s="65" t="e">
        <f>#REF!</f>
        <v>#REF!</v>
      </c>
      <c r="S91" s="65" t="e">
        <f t="shared" si="2"/>
        <v>#REF!</v>
      </c>
    </row>
    <row r="92" spans="1:19" ht="15">
      <c r="A92" s="151"/>
      <c r="B92" s="151"/>
      <c r="C92" s="152"/>
      <c r="D92" s="38" t="s">
        <v>109</v>
      </c>
      <c r="E92" s="79" t="e">
        <f>'4611010'!F95+'4611021'!F94+'4611022'!F93+'4611025'!F95+'4611026'!F93+'4611070'!F93+'4611141'!F93+'4611142'!F93+'4611151'!F93</f>
        <v>#REF!</v>
      </c>
      <c r="F92" s="79" t="e">
        <f>'4611010'!G95+'4611021'!G94+'4611022'!G93+'4611025'!G95+'4611026'!G93+'4611070'!G93+'4611141'!G93+'4611142'!G93+'4611151'!G93</f>
        <v>#REF!</v>
      </c>
      <c r="G92" s="79" t="e">
        <f>'4611010'!H95+'4611021'!H94+'4611022'!H93+'4611025'!H95+'4611026'!H93+'4611070'!H93+'4611141'!H93+'4611142'!H93+'4611151'!H93</f>
        <v>#REF!</v>
      </c>
      <c r="H92" s="79" t="e">
        <f>'4611010'!I95+'4611021'!I94+'4611022'!I93+'4611025'!I95+'4611026'!I93+'4611070'!I93+'4611141'!I93+'4611142'!I93+'4611151'!I93</f>
        <v>#REF!</v>
      </c>
      <c r="I92" s="79" t="e">
        <f>'4611010'!J95+'4611021'!J94+'4611022'!J93+'4611025'!J95+'4611026'!J93+'4611070'!J93+'4611141'!J93+'4611142'!J93+'4611151'!J93</f>
        <v>#REF!</v>
      </c>
      <c r="J92" s="79" t="e">
        <f>'4611010'!K95+'4611021'!K94+'4611022'!K93+'4611025'!K95+'4611026'!K93+'4611070'!K93+'4611141'!K93+'4611142'!K93+'4611151'!K93</f>
        <v>#REF!</v>
      </c>
      <c r="K92" s="79" t="e">
        <f>'4611010'!L95+'4611021'!L94+'4611022'!L93+'4611025'!L95+'4611026'!L93+'4611070'!L93+'4611141'!L93+'4611142'!L93+'4611151'!L93</f>
        <v>#REF!</v>
      </c>
      <c r="L92" s="79" t="e">
        <f>'4611010'!M95+'4611021'!M94+'4611022'!M93+'4611025'!M95+'4611026'!M93+'4611070'!M93+'4611141'!M93+'4611142'!M93+'4611151'!M93</f>
        <v>#REF!</v>
      </c>
      <c r="M92" s="79" t="e">
        <f>'4611010'!N95+'4611021'!N94+'4611022'!N93+'4611025'!N95+'4611026'!N93+'4611070'!N93+'4611141'!N93+'4611142'!N93+'4611151'!N93</f>
        <v>#REF!</v>
      </c>
      <c r="N92" s="79" t="e">
        <f>'4611010'!O95+'4611021'!O94+'4611022'!O93+'4611025'!O95+'4611026'!O93+'4611070'!O93+'4611141'!O93+'4611142'!O93+'4611151'!O93</f>
        <v>#REF!</v>
      </c>
      <c r="O92" s="79" t="e">
        <f>'4611010'!P95+'4611021'!P94+'4611022'!P93+'4611025'!P95+'4611026'!P93+'4611070'!P93+'4611141'!P93+'4611142'!P93+'4611151'!P93</f>
        <v>#REF!</v>
      </c>
      <c r="P92" s="79" t="e">
        <f>'4611010'!Q95+'4611021'!Q94+'4611022'!Q93+'4611025'!Q95+'4611026'!Q93+'4611070'!Q93+'4611141'!Q93+'4611142'!Q93+'4611151'!Q93</f>
        <v>#REF!</v>
      </c>
      <c r="Q92" s="29" t="e">
        <f t="shared" si="16"/>
        <v>#REF!</v>
      </c>
      <c r="R92" s="65" t="e">
        <f>#REF!</f>
        <v>#REF!</v>
      </c>
      <c r="S92" s="65" t="e">
        <f t="shared" si="2"/>
        <v>#REF!</v>
      </c>
    </row>
    <row r="93" spans="1:19" ht="15">
      <c r="A93" s="151"/>
      <c r="B93" s="151"/>
      <c r="C93" s="152"/>
      <c r="D93" s="38" t="s">
        <v>285</v>
      </c>
      <c r="E93" s="79" t="e">
        <f>'4611010'!F96+'4611021'!F95+'4611022'!F94+'4611025'!F96+'4611026'!F94+'4611070'!F94+'4611141'!F94+'4611142'!F94+'4611151'!F94</f>
        <v>#REF!</v>
      </c>
      <c r="F93" s="79" t="e">
        <f>'4611010'!G96+'4611021'!G95+'4611022'!G94+'4611025'!G96+'4611026'!G94+'4611070'!G94+'4611141'!G94+'4611142'!G94+'4611151'!G94</f>
        <v>#REF!</v>
      </c>
      <c r="G93" s="79" t="e">
        <f>'4611010'!H96+'4611021'!H95+'4611022'!H94+'4611025'!H96+'4611026'!H94+'4611070'!H94+'4611141'!H94+'4611142'!H94+'4611151'!H94</f>
        <v>#REF!</v>
      </c>
      <c r="H93" s="79" t="e">
        <f>'4611010'!I96+'4611021'!I95+'4611022'!I94+'4611025'!I96+'4611026'!I94+'4611070'!I94+'4611141'!I94+'4611142'!I94+'4611151'!I94</f>
        <v>#REF!</v>
      </c>
      <c r="I93" s="79" t="e">
        <f>'4611010'!J96+'4611021'!J95+'4611022'!J94+'4611025'!J96+'4611026'!J94+'4611070'!J94+'4611141'!J94+'4611142'!J94+'4611151'!J94</f>
        <v>#REF!</v>
      </c>
      <c r="J93" s="79" t="e">
        <f>'4611010'!K96+'4611021'!K95+'4611022'!K94+'4611025'!K96+'4611026'!K94+'4611070'!K94+'4611141'!K94+'4611142'!K94+'4611151'!K94</f>
        <v>#REF!</v>
      </c>
      <c r="K93" s="79" t="e">
        <f>'4611010'!L96+'4611021'!L95+'4611022'!L94+'4611025'!L96+'4611026'!L94+'4611070'!L94+'4611141'!L94+'4611142'!L94+'4611151'!L94</f>
        <v>#REF!</v>
      </c>
      <c r="L93" s="79" t="e">
        <f>'4611010'!M96+'4611021'!M95+'4611022'!M94+'4611025'!M96+'4611026'!M94+'4611070'!M94+'4611141'!M94+'4611142'!M94+'4611151'!M94</f>
        <v>#REF!</v>
      </c>
      <c r="M93" s="79" t="e">
        <f>'4611010'!N96+'4611021'!N95+'4611022'!N94+'4611025'!N96+'4611026'!N94+'4611070'!N94+'4611141'!N94+'4611142'!N94+'4611151'!N94</f>
        <v>#REF!</v>
      </c>
      <c r="N93" s="79" t="e">
        <f>'4611010'!O96+'4611021'!O95+'4611022'!O94+'4611025'!O96+'4611026'!O94+'4611070'!O94+'4611141'!O94+'4611142'!O94+'4611151'!O94</f>
        <v>#REF!</v>
      </c>
      <c r="O93" s="79" t="e">
        <f>'4611010'!P96+'4611021'!P95+'4611022'!P94+'4611025'!P96+'4611026'!P94+'4611070'!P94+'4611141'!P94+'4611142'!P94+'4611151'!P94</f>
        <v>#REF!</v>
      </c>
      <c r="P93" s="79" t="e">
        <f>'4611010'!Q96+'4611021'!Q95+'4611022'!Q94+'4611025'!Q96+'4611026'!Q94+'4611070'!Q94+'4611141'!Q94+'4611142'!Q94+'4611151'!Q94</f>
        <v>#REF!</v>
      </c>
      <c r="Q93" s="29" t="e">
        <f t="shared" si="16"/>
        <v>#REF!</v>
      </c>
      <c r="R93" s="65" t="e">
        <f>#REF!</f>
        <v>#REF!</v>
      </c>
      <c r="S93" s="65" t="e">
        <f t="shared" si="2"/>
        <v>#REF!</v>
      </c>
    </row>
    <row r="94" spans="1:19" ht="55.2">
      <c r="A94" s="151"/>
      <c r="B94" s="151"/>
      <c r="C94" s="152"/>
      <c r="D94" s="38" t="s">
        <v>111</v>
      </c>
      <c r="E94" s="79" t="e">
        <f>'4611010'!F97+'4611021'!F96+'4611022'!F95+'4611025'!F97+'4611026'!F95+'4611070'!F95+'4611141'!F95+'4611142'!F95+'4611151'!F95</f>
        <v>#REF!</v>
      </c>
      <c r="F94" s="79" t="e">
        <f>'4611010'!G97+'4611021'!G96+'4611022'!G95+'4611025'!G97+'4611026'!G95+'4611070'!G95+'4611141'!G95+'4611142'!G95+'4611151'!G95</f>
        <v>#REF!</v>
      </c>
      <c r="G94" s="79" t="e">
        <f>'4611010'!H97+'4611021'!H96+'4611022'!H95+'4611025'!H97+'4611026'!H95+'4611070'!H95+'4611141'!H95+'4611142'!H95+'4611151'!H95</f>
        <v>#REF!</v>
      </c>
      <c r="H94" s="79" t="e">
        <f>'4611010'!I97+'4611021'!I96+'4611022'!I95+'4611025'!I97+'4611026'!I95+'4611070'!I95+'4611141'!I95+'4611142'!I95+'4611151'!I95</f>
        <v>#REF!</v>
      </c>
      <c r="I94" s="79" t="e">
        <f>'4611010'!J97+'4611021'!J96+'4611022'!J95+'4611025'!J97+'4611026'!J95+'4611070'!J95+'4611141'!J95+'4611142'!J95+'4611151'!J95</f>
        <v>#REF!</v>
      </c>
      <c r="J94" s="79" t="e">
        <f>'4611010'!K97+'4611021'!K96+'4611022'!K95+'4611025'!K97+'4611026'!K95+'4611070'!K95+'4611141'!K95+'4611142'!K95+'4611151'!K95</f>
        <v>#REF!</v>
      </c>
      <c r="K94" s="79" t="e">
        <f>'4611010'!L97+'4611021'!L96+'4611022'!L95+'4611025'!L97+'4611026'!L95+'4611070'!L95+'4611141'!L95+'4611142'!L95+'4611151'!L95</f>
        <v>#REF!</v>
      </c>
      <c r="L94" s="79" t="e">
        <f>'4611010'!M97+'4611021'!M96+'4611022'!M95+'4611025'!M97+'4611026'!M95+'4611070'!M95+'4611141'!M95+'4611142'!M95+'4611151'!M95</f>
        <v>#REF!</v>
      </c>
      <c r="M94" s="79" t="e">
        <f>'4611010'!N97+'4611021'!N96+'4611022'!N95+'4611025'!N97+'4611026'!N95+'4611070'!N95+'4611141'!N95+'4611142'!N95+'4611151'!N95</f>
        <v>#REF!</v>
      </c>
      <c r="N94" s="79" t="e">
        <f>'4611010'!O97+'4611021'!O96+'4611022'!O95+'4611025'!O97+'4611026'!O95+'4611070'!O95+'4611141'!O95+'4611142'!O95+'4611151'!O95</f>
        <v>#REF!</v>
      </c>
      <c r="O94" s="79" t="e">
        <f>'4611010'!P97+'4611021'!P96+'4611022'!P95+'4611025'!P97+'4611026'!P95+'4611070'!P95+'4611141'!P95+'4611142'!P95+'4611151'!P95</f>
        <v>#REF!</v>
      </c>
      <c r="P94" s="79" t="e">
        <f>'4611010'!Q97+'4611021'!Q96+'4611022'!Q95+'4611025'!Q97+'4611026'!Q95+'4611070'!Q95+'4611141'!Q95+'4611142'!Q95+'4611151'!Q95</f>
        <v>#REF!</v>
      </c>
      <c r="Q94" s="29" t="e">
        <f t="shared" si="16"/>
        <v>#REF!</v>
      </c>
      <c r="R94" s="65" t="e">
        <f>#REF!</f>
        <v>#REF!</v>
      </c>
      <c r="S94" s="65" t="e">
        <f t="shared" si="2"/>
        <v>#REF!</v>
      </c>
    </row>
    <row r="95" spans="1:19" ht="27.6">
      <c r="A95" s="151"/>
      <c r="B95" s="151"/>
      <c r="C95" s="152"/>
      <c r="D95" s="38" t="s">
        <v>112</v>
      </c>
      <c r="E95" s="79" t="e">
        <f>'4611010'!F98+'4611021'!F97+'4611022'!F96+'4611025'!F98+'4611026'!F96+'4611070'!F96+'4611141'!F96+'4611142'!F96+'4611151'!F96</f>
        <v>#REF!</v>
      </c>
      <c r="F95" s="79" t="e">
        <f>'4611010'!G98+'4611021'!G97+'4611022'!G96+'4611025'!G98+'4611026'!G96+'4611070'!G96+'4611141'!G96+'4611142'!G96+'4611151'!G96</f>
        <v>#REF!</v>
      </c>
      <c r="G95" s="79" t="e">
        <f>'4611010'!H98+'4611021'!H97+'4611022'!H96+'4611025'!H98+'4611026'!H96+'4611070'!H96+'4611141'!H96+'4611142'!H96+'4611151'!H96</f>
        <v>#REF!</v>
      </c>
      <c r="H95" s="79" t="e">
        <f>'4611010'!I98+'4611021'!I97+'4611022'!I96+'4611025'!I98+'4611026'!I96+'4611070'!I96+'4611141'!I96+'4611142'!I96+'4611151'!I96</f>
        <v>#REF!</v>
      </c>
      <c r="I95" s="79" t="e">
        <f>'4611010'!J98+'4611021'!J97+'4611022'!J96+'4611025'!J98+'4611026'!J96+'4611070'!J96+'4611141'!J96+'4611142'!J96+'4611151'!J96</f>
        <v>#REF!</v>
      </c>
      <c r="J95" s="79" t="e">
        <f>'4611010'!K98+'4611021'!K97+'4611022'!K96+'4611025'!K98+'4611026'!K96+'4611070'!K96+'4611141'!K96+'4611142'!K96+'4611151'!K96</f>
        <v>#REF!</v>
      </c>
      <c r="K95" s="79" t="e">
        <f>'4611010'!L98+'4611021'!L97+'4611022'!L96+'4611025'!L98+'4611026'!L96+'4611070'!L96+'4611141'!L96+'4611142'!L96+'4611151'!L96</f>
        <v>#REF!</v>
      </c>
      <c r="L95" s="79" t="e">
        <f>'4611010'!M98+'4611021'!M97+'4611022'!M96+'4611025'!M98+'4611026'!M96+'4611070'!M96+'4611141'!M96+'4611142'!M96+'4611151'!M96</f>
        <v>#REF!</v>
      </c>
      <c r="M95" s="79" t="e">
        <f>'4611010'!N98+'4611021'!N97+'4611022'!N96+'4611025'!N98+'4611026'!N96+'4611070'!N96+'4611141'!N96+'4611142'!N96+'4611151'!N96</f>
        <v>#REF!</v>
      </c>
      <c r="N95" s="79" t="e">
        <f>'4611010'!O98+'4611021'!O97+'4611022'!O96+'4611025'!O98+'4611026'!O96+'4611070'!O96+'4611141'!O96+'4611142'!O96+'4611151'!O96</f>
        <v>#REF!</v>
      </c>
      <c r="O95" s="79" t="e">
        <f>'4611010'!P98+'4611021'!P97+'4611022'!P96+'4611025'!P98+'4611026'!P96+'4611070'!P96+'4611141'!P96+'4611142'!P96+'4611151'!P96</f>
        <v>#REF!</v>
      </c>
      <c r="P95" s="79" t="e">
        <f>'4611010'!Q98+'4611021'!Q97+'4611022'!Q96+'4611025'!Q98+'4611026'!Q96+'4611070'!Q96+'4611141'!Q96+'4611142'!Q96+'4611151'!Q96</f>
        <v>#REF!</v>
      </c>
      <c r="Q95" s="29" t="e">
        <f t="shared" si="16"/>
        <v>#REF!</v>
      </c>
      <c r="R95" s="65" t="e">
        <f>#REF!</f>
        <v>#REF!</v>
      </c>
      <c r="S95" s="65" t="e">
        <f t="shared" si="2"/>
        <v>#REF!</v>
      </c>
    </row>
    <row r="96" spans="1:19" ht="41.4">
      <c r="A96" s="151"/>
      <c r="B96" s="151"/>
      <c r="C96" s="152"/>
      <c r="D96" s="38" t="s">
        <v>113</v>
      </c>
      <c r="E96" s="79" t="e">
        <f>'4611010'!F99+'4611021'!F98+'4611022'!F97+'4611025'!F99+'4611026'!F97+'4611070'!F97+'4611141'!F97+'4611142'!F97+'4611151'!F97</f>
        <v>#REF!</v>
      </c>
      <c r="F96" s="79" t="e">
        <f>'4611010'!G99+'4611021'!G98+'4611022'!G97+'4611025'!G99+'4611026'!G97+'4611070'!G97+'4611141'!G97+'4611142'!G97+'4611151'!G97</f>
        <v>#REF!</v>
      </c>
      <c r="G96" s="79" t="e">
        <f>'4611010'!H99+'4611021'!H98+'4611022'!H97+'4611025'!H99+'4611026'!H97+'4611070'!H97+'4611141'!H97+'4611142'!H97+'4611151'!H97</f>
        <v>#REF!</v>
      </c>
      <c r="H96" s="79" t="e">
        <f>'4611010'!I99+'4611021'!I98+'4611022'!I97+'4611025'!I99+'4611026'!I97+'4611070'!I97+'4611141'!I97+'4611142'!I97+'4611151'!I97</f>
        <v>#REF!</v>
      </c>
      <c r="I96" s="79" t="e">
        <f>'4611010'!J99+'4611021'!J98+'4611022'!J97+'4611025'!J99+'4611026'!J97+'4611070'!J97+'4611141'!J97+'4611142'!J97+'4611151'!J97</f>
        <v>#REF!</v>
      </c>
      <c r="J96" s="79" t="e">
        <f>'4611010'!K99+'4611021'!K98+'4611022'!K97+'4611025'!K99+'4611026'!K97+'4611070'!K97+'4611141'!K97+'4611142'!K97+'4611151'!K97</f>
        <v>#REF!</v>
      </c>
      <c r="K96" s="79" t="e">
        <f>'4611010'!L99+'4611021'!L98+'4611022'!L97+'4611025'!L99+'4611026'!L97+'4611070'!L97+'4611141'!L97+'4611142'!L97+'4611151'!L97</f>
        <v>#REF!</v>
      </c>
      <c r="L96" s="79" t="e">
        <f>'4611010'!M99+'4611021'!M98+'4611022'!M97+'4611025'!M99+'4611026'!M97+'4611070'!M97+'4611141'!M97+'4611142'!M97+'4611151'!M97</f>
        <v>#REF!</v>
      </c>
      <c r="M96" s="79" t="e">
        <f>'4611010'!N99+'4611021'!N98+'4611022'!N97+'4611025'!N99+'4611026'!N97+'4611070'!N97+'4611141'!N97+'4611142'!N97+'4611151'!N97</f>
        <v>#REF!</v>
      </c>
      <c r="N96" s="79" t="e">
        <f>'4611010'!O99+'4611021'!O98+'4611022'!O97+'4611025'!O99+'4611026'!O97+'4611070'!O97+'4611141'!O97+'4611142'!O97+'4611151'!O97</f>
        <v>#REF!</v>
      </c>
      <c r="O96" s="79" t="e">
        <f>'4611010'!P99+'4611021'!P98+'4611022'!P97+'4611025'!P99+'4611026'!P97+'4611070'!P97+'4611141'!P97+'4611142'!P97+'4611151'!P97</f>
        <v>#REF!</v>
      </c>
      <c r="P96" s="79" t="e">
        <f>'4611010'!Q99+'4611021'!Q98+'4611022'!Q97+'4611025'!Q99+'4611026'!Q97+'4611070'!Q97+'4611141'!Q97+'4611142'!Q97+'4611151'!Q97</f>
        <v>#REF!</v>
      </c>
      <c r="Q96" s="29" t="e">
        <f t="shared" si="16"/>
        <v>#REF!</v>
      </c>
      <c r="R96" s="65" t="e">
        <f>#REF!</f>
        <v>#REF!</v>
      </c>
      <c r="S96" s="65" t="e">
        <f t="shared" si="2"/>
        <v>#REF!</v>
      </c>
    </row>
    <row r="97" spans="1:19" ht="15">
      <c r="A97" s="151"/>
      <c r="B97" s="151"/>
      <c r="C97" s="152"/>
      <c r="D97" s="38" t="s">
        <v>114</v>
      </c>
      <c r="E97" s="79" t="e">
        <f>'4611010'!F100+'4611021'!F99+'4611022'!F98+'4611025'!F100+'4611026'!F98+'4611070'!F98+'4611141'!F98+'4611142'!F98+'4611151'!F98</f>
        <v>#REF!</v>
      </c>
      <c r="F97" s="79" t="e">
        <f>'4611010'!G100+'4611021'!G99+'4611022'!G98+'4611025'!G100+'4611026'!G98+'4611070'!G98+'4611141'!G98+'4611142'!G98+'4611151'!G98</f>
        <v>#REF!</v>
      </c>
      <c r="G97" s="79" t="e">
        <f>'4611010'!H100+'4611021'!H99+'4611022'!H98+'4611025'!H100+'4611026'!H98+'4611070'!H98+'4611141'!H98+'4611142'!H98+'4611151'!H98</f>
        <v>#REF!</v>
      </c>
      <c r="H97" s="79" t="e">
        <f>'4611010'!I100+'4611021'!I99+'4611022'!I98+'4611025'!I100+'4611026'!I98+'4611070'!I98+'4611141'!I98+'4611142'!I98+'4611151'!I98</f>
        <v>#REF!</v>
      </c>
      <c r="I97" s="79" t="e">
        <f>'4611010'!J100+'4611021'!J99+'4611022'!J98+'4611025'!J100+'4611026'!J98+'4611070'!J98+'4611141'!J98+'4611142'!J98+'4611151'!J98</f>
        <v>#REF!</v>
      </c>
      <c r="J97" s="79" t="e">
        <f>'4611010'!K100+'4611021'!K99+'4611022'!K98+'4611025'!K100+'4611026'!K98+'4611070'!K98+'4611141'!K98+'4611142'!K98+'4611151'!K98</f>
        <v>#REF!</v>
      </c>
      <c r="K97" s="79" t="e">
        <f>'4611010'!L100+'4611021'!L99+'4611022'!L98+'4611025'!L100+'4611026'!L98+'4611070'!L98+'4611141'!L98+'4611142'!L98+'4611151'!L98</f>
        <v>#REF!</v>
      </c>
      <c r="L97" s="79" t="e">
        <f>'4611010'!M100+'4611021'!M99+'4611022'!M98+'4611025'!M100+'4611026'!M98+'4611070'!M98+'4611141'!M98+'4611142'!M98+'4611151'!M98</f>
        <v>#REF!</v>
      </c>
      <c r="M97" s="79" t="e">
        <f>'4611010'!N100+'4611021'!N99+'4611022'!N98+'4611025'!N100+'4611026'!N98+'4611070'!N98+'4611141'!N98+'4611142'!N98+'4611151'!N98</f>
        <v>#REF!</v>
      </c>
      <c r="N97" s="79" t="e">
        <f>'4611010'!O100+'4611021'!O99+'4611022'!O98+'4611025'!O100+'4611026'!O98+'4611070'!O98+'4611141'!O98+'4611142'!O98+'4611151'!O98</f>
        <v>#REF!</v>
      </c>
      <c r="O97" s="79" t="e">
        <f>'4611010'!P100+'4611021'!P99+'4611022'!P98+'4611025'!P100+'4611026'!P98+'4611070'!P98+'4611141'!P98+'4611142'!P98+'4611151'!P98</f>
        <v>#REF!</v>
      </c>
      <c r="P97" s="79" t="e">
        <f>'4611010'!Q100+'4611021'!Q99+'4611022'!Q98+'4611025'!Q100+'4611026'!Q98+'4611070'!Q98+'4611141'!Q98+'4611142'!Q98+'4611151'!Q98</f>
        <v>#REF!</v>
      </c>
      <c r="Q97" s="29" t="e">
        <f t="shared" si="16"/>
        <v>#REF!</v>
      </c>
      <c r="R97" s="65" t="e">
        <f>#REF!</f>
        <v>#REF!</v>
      </c>
      <c r="S97" s="65" t="e">
        <f t="shared" si="2"/>
        <v>#REF!</v>
      </c>
    </row>
    <row r="98" spans="1:19" ht="15">
      <c r="A98" s="151"/>
      <c r="B98" s="151"/>
      <c r="C98" s="152"/>
      <c r="D98" s="38" t="s">
        <v>115</v>
      </c>
      <c r="E98" s="79" t="e">
        <f>'4611010'!F101+'4611021'!F100+'4611022'!F99+'4611025'!F101+'4611026'!F99+'4611070'!F99+'4611141'!F99+'4611142'!F99+'4611151'!F99</f>
        <v>#REF!</v>
      </c>
      <c r="F98" s="79" t="e">
        <f>'4611010'!G101+'4611021'!G100+'4611022'!G99+'4611025'!G101+'4611026'!G99+'4611070'!G99+'4611141'!G99+'4611142'!G99+'4611151'!G99</f>
        <v>#REF!</v>
      </c>
      <c r="G98" s="79" t="e">
        <f>'4611010'!H101+'4611021'!H100+'4611022'!H99+'4611025'!H101+'4611026'!H99+'4611070'!H99+'4611141'!H99+'4611142'!H99+'4611151'!H99</f>
        <v>#REF!</v>
      </c>
      <c r="H98" s="79" t="e">
        <f>'4611010'!I101+'4611021'!I100+'4611022'!I99+'4611025'!I101+'4611026'!I99+'4611070'!I99+'4611141'!I99+'4611142'!I99+'4611151'!I99</f>
        <v>#REF!</v>
      </c>
      <c r="I98" s="79" t="e">
        <f>'4611010'!J101+'4611021'!J100+'4611022'!J99+'4611025'!J101+'4611026'!J99+'4611070'!J99+'4611141'!J99+'4611142'!J99+'4611151'!J99</f>
        <v>#REF!</v>
      </c>
      <c r="J98" s="79" t="e">
        <f>'4611010'!K101+'4611021'!K100+'4611022'!K99+'4611025'!K101+'4611026'!K99+'4611070'!K99+'4611141'!K99+'4611142'!K99+'4611151'!K99</f>
        <v>#REF!</v>
      </c>
      <c r="K98" s="79" t="e">
        <f>'4611010'!L101+'4611021'!L100+'4611022'!L99+'4611025'!L101+'4611026'!L99+'4611070'!L99+'4611141'!L99+'4611142'!L99+'4611151'!L99</f>
        <v>#REF!</v>
      </c>
      <c r="L98" s="79" t="e">
        <f>'4611010'!M101+'4611021'!M100+'4611022'!M99+'4611025'!M101+'4611026'!M99+'4611070'!M99+'4611141'!M99+'4611142'!M99+'4611151'!M99</f>
        <v>#REF!</v>
      </c>
      <c r="M98" s="79" t="e">
        <f>'4611010'!N101+'4611021'!N100+'4611022'!N99+'4611025'!N101+'4611026'!N99+'4611070'!N99+'4611141'!N99+'4611142'!N99+'4611151'!N99</f>
        <v>#REF!</v>
      </c>
      <c r="N98" s="79" t="e">
        <f>'4611010'!O101+'4611021'!O100+'4611022'!O99+'4611025'!O101+'4611026'!O99+'4611070'!O99+'4611141'!O99+'4611142'!O99+'4611151'!O99</f>
        <v>#REF!</v>
      </c>
      <c r="O98" s="79" t="e">
        <f>'4611010'!P101+'4611021'!P100+'4611022'!P99+'4611025'!P101+'4611026'!P99+'4611070'!P99+'4611141'!P99+'4611142'!P99+'4611151'!P99</f>
        <v>#REF!</v>
      </c>
      <c r="P98" s="79" t="e">
        <f>'4611010'!Q101+'4611021'!Q100+'4611022'!Q99+'4611025'!Q101+'4611026'!Q99+'4611070'!Q99+'4611141'!Q99+'4611142'!Q99+'4611151'!Q99</f>
        <v>#REF!</v>
      </c>
      <c r="Q98" s="29" t="e">
        <f t="shared" si="16"/>
        <v>#REF!</v>
      </c>
      <c r="R98" s="65" t="e">
        <f>#REF!</f>
        <v>#REF!</v>
      </c>
      <c r="S98" s="65" t="e">
        <f t="shared" si="2"/>
        <v>#REF!</v>
      </c>
    </row>
    <row r="99" spans="1:19" ht="69">
      <c r="A99" s="151"/>
      <c r="B99" s="151"/>
      <c r="C99" s="152"/>
      <c r="D99" s="38" t="s">
        <v>286</v>
      </c>
      <c r="E99" s="79" t="e">
        <f>'4611010'!F102+'4611021'!F101+'4611022'!F100+'4611025'!F102+'4611026'!F100+'4611070'!F100+'4611141'!F100+'4611142'!F100+'4611151'!F100</f>
        <v>#REF!</v>
      </c>
      <c r="F99" s="79" t="e">
        <f>'4611010'!G102+'4611021'!G101+'4611022'!G100+'4611025'!G102+'4611026'!G100+'4611070'!G100+'4611141'!G100+'4611142'!G100+'4611151'!G100</f>
        <v>#REF!</v>
      </c>
      <c r="G99" s="79" t="e">
        <f>'4611010'!H102+'4611021'!H101+'4611022'!H100+'4611025'!H102+'4611026'!H100+'4611070'!H100+'4611141'!H100+'4611142'!H100+'4611151'!H100</f>
        <v>#REF!</v>
      </c>
      <c r="H99" s="79" t="e">
        <f>'4611010'!I102+'4611021'!I101+'4611022'!I100+'4611025'!I102+'4611026'!I100+'4611070'!I100+'4611141'!I100+'4611142'!I100+'4611151'!I100</f>
        <v>#REF!</v>
      </c>
      <c r="I99" s="79" t="e">
        <f>'4611010'!J102+'4611021'!J101+'4611022'!J100+'4611025'!J102+'4611026'!J100+'4611070'!J100+'4611141'!J100+'4611142'!J100+'4611151'!J100</f>
        <v>#REF!</v>
      </c>
      <c r="J99" s="79" t="e">
        <f>'4611010'!K102+'4611021'!K101+'4611022'!K100+'4611025'!K102+'4611026'!K100+'4611070'!K100+'4611141'!K100+'4611142'!K100+'4611151'!K100</f>
        <v>#REF!</v>
      </c>
      <c r="K99" s="79" t="e">
        <f>'4611010'!L102+'4611021'!L101+'4611022'!L100+'4611025'!L102+'4611026'!L100+'4611070'!L100+'4611141'!L100+'4611142'!L100+'4611151'!L100</f>
        <v>#REF!</v>
      </c>
      <c r="L99" s="79" t="e">
        <f>'4611010'!M102+'4611021'!M101+'4611022'!M100+'4611025'!M102+'4611026'!M100+'4611070'!M100+'4611141'!M100+'4611142'!M100+'4611151'!M100</f>
        <v>#REF!</v>
      </c>
      <c r="M99" s="79" t="e">
        <f>'4611010'!N102+'4611021'!N101+'4611022'!N100+'4611025'!N102+'4611026'!N100+'4611070'!N100+'4611141'!N100+'4611142'!N100+'4611151'!N100</f>
        <v>#REF!</v>
      </c>
      <c r="N99" s="79" t="e">
        <f>'4611010'!O102+'4611021'!O101+'4611022'!O100+'4611025'!O102+'4611026'!O100+'4611070'!O100+'4611141'!O100+'4611142'!O100+'4611151'!O100</f>
        <v>#REF!</v>
      </c>
      <c r="O99" s="79" t="e">
        <f>'4611010'!P102+'4611021'!P101+'4611022'!P100+'4611025'!P102+'4611026'!P100+'4611070'!P100+'4611141'!P100+'4611142'!P100+'4611151'!P100</f>
        <v>#REF!</v>
      </c>
      <c r="P99" s="79" t="e">
        <f>'4611010'!Q102+'4611021'!Q101+'4611022'!Q100+'4611025'!Q102+'4611026'!Q100+'4611070'!Q100+'4611141'!Q100+'4611142'!Q100+'4611151'!Q100</f>
        <v>#REF!</v>
      </c>
      <c r="Q99" s="29" t="e">
        <f t="shared" si="16"/>
        <v>#REF!</v>
      </c>
      <c r="R99" s="65" t="e">
        <f>#REF!</f>
        <v>#REF!</v>
      </c>
      <c r="S99" s="65" t="e">
        <f t="shared" si="2"/>
        <v>#REF!</v>
      </c>
    </row>
    <row r="100" spans="1:19" ht="27.6">
      <c r="A100" s="151"/>
      <c r="B100" s="151"/>
      <c r="C100" s="152"/>
      <c r="D100" s="38" t="s">
        <v>117</v>
      </c>
      <c r="E100" s="79" t="e">
        <f>'4611010'!F103+'4611021'!F102+'4611022'!F101+'4611025'!F103+'4611026'!F101+'4611070'!F101+'4611141'!F101+'4611142'!F101+'4611151'!F101</f>
        <v>#REF!</v>
      </c>
      <c r="F100" s="79" t="e">
        <f>'4611010'!G103+'4611021'!G102+'4611022'!G101+'4611025'!G103+'4611026'!G101+'4611070'!G101+'4611141'!G101+'4611142'!G101+'4611151'!G101</f>
        <v>#REF!</v>
      </c>
      <c r="G100" s="79" t="e">
        <f>'4611010'!H103+'4611021'!H102+'4611022'!H101+'4611025'!H103+'4611026'!H101+'4611070'!H101+'4611141'!H101+'4611142'!H101+'4611151'!H101</f>
        <v>#REF!</v>
      </c>
      <c r="H100" s="79" t="e">
        <f>'4611010'!I103+'4611021'!I102+'4611022'!I101+'4611025'!I103+'4611026'!I101+'4611070'!I101+'4611141'!I101+'4611142'!I101+'4611151'!I101</f>
        <v>#REF!</v>
      </c>
      <c r="I100" s="79" t="e">
        <f>'4611010'!J103+'4611021'!J102+'4611022'!J101+'4611025'!J103+'4611026'!J101+'4611070'!J101+'4611141'!J101+'4611142'!J101+'4611151'!J101</f>
        <v>#REF!</v>
      </c>
      <c r="J100" s="79" t="e">
        <f>'4611010'!K103+'4611021'!K102+'4611022'!K101+'4611025'!K103+'4611026'!K101+'4611070'!K101+'4611141'!K101+'4611142'!K101+'4611151'!K101</f>
        <v>#REF!</v>
      </c>
      <c r="K100" s="79" t="e">
        <f>'4611010'!L103+'4611021'!L102+'4611022'!L101+'4611025'!L103+'4611026'!L101+'4611070'!L101+'4611141'!L101+'4611142'!L101+'4611151'!L101</f>
        <v>#REF!</v>
      </c>
      <c r="L100" s="79" t="e">
        <f>'4611010'!M103+'4611021'!M102+'4611022'!M101+'4611025'!M103+'4611026'!M101+'4611070'!M101+'4611141'!M101+'4611142'!M101+'4611151'!M101</f>
        <v>#REF!</v>
      </c>
      <c r="M100" s="79" t="e">
        <f>'4611010'!N103+'4611021'!N102+'4611022'!N101+'4611025'!N103+'4611026'!N101+'4611070'!N101+'4611141'!N101+'4611142'!N101+'4611151'!N101</f>
        <v>#REF!</v>
      </c>
      <c r="N100" s="79" t="e">
        <f>'4611010'!O103+'4611021'!O102+'4611022'!O101+'4611025'!O103+'4611026'!O101+'4611070'!O101+'4611141'!O101+'4611142'!O101+'4611151'!O101</f>
        <v>#REF!</v>
      </c>
      <c r="O100" s="79" t="e">
        <f>'4611010'!P103+'4611021'!P102+'4611022'!P101+'4611025'!P103+'4611026'!P101+'4611070'!P101+'4611141'!P101+'4611142'!P101+'4611151'!P101</f>
        <v>#REF!</v>
      </c>
      <c r="P100" s="79" t="e">
        <f>'4611010'!Q103+'4611021'!Q102+'4611022'!Q101+'4611025'!Q103+'4611026'!Q101+'4611070'!Q101+'4611141'!Q101+'4611142'!Q101+'4611151'!Q101</f>
        <v>#REF!</v>
      </c>
      <c r="Q100" s="29" t="e">
        <f t="shared" si="16"/>
        <v>#REF!</v>
      </c>
      <c r="R100" s="65" t="e">
        <f>#REF!</f>
        <v>#REF!</v>
      </c>
      <c r="S100" s="65" t="e">
        <f t="shared" si="2"/>
        <v>#REF!</v>
      </c>
    </row>
    <row r="101" spans="1:19" ht="15">
      <c r="A101" s="151"/>
      <c r="B101" s="151"/>
      <c r="C101" s="152"/>
      <c r="D101" s="38" t="s">
        <v>118</v>
      </c>
      <c r="E101" s="79" t="e">
        <f>'4611010'!F104+'4611021'!F103+'4611022'!F102+'4611025'!F104+'4611026'!F102+'4611070'!F102+'4611141'!F102+'4611142'!F102+'4611151'!F102</f>
        <v>#REF!</v>
      </c>
      <c r="F101" s="79" t="e">
        <f>'4611010'!G104+'4611021'!G103+'4611022'!G102+'4611025'!G104+'4611026'!G102+'4611070'!G102+'4611141'!G102+'4611142'!G102+'4611151'!G102</f>
        <v>#REF!</v>
      </c>
      <c r="G101" s="79" t="e">
        <f>'4611010'!H104+'4611021'!H103+'4611022'!H102+'4611025'!H104+'4611026'!H102+'4611070'!H102+'4611141'!H102+'4611142'!H102+'4611151'!H102</f>
        <v>#REF!</v>
      </c>
      <c r="H101" s="79" t="e">
        <f>'4611010'!I104+'4611021'!I103+'4611022'!I102+'4611025'!I104+'4611026'!I102+'4611070'!I102+'4611141'!I102+'4611142'!I102+'4611151'!I102</f>
        <v>#REF!</v>
      </c>
      <c r="I101" s="79" t="e">
        <f>'4611010'!J104+'4611021'!J103+'4611022'!J102+'4611025'!J104+'4611026'!J102+'4611070'!J102+'4611141'!J102+'4611142'!J102+'4611151'!J102</f>
        <v>#REF!</v>
      </c>
      <c r="J101" s="79" t="e">
        <f>'4611010'!K104+'4611021'!K103+'4611022'!K102+'4611025'!K104+'4611026'!K102+'4611070'!K102+'4611141'!K102+'4611142'!K102+'4611151'!K102</f>
        <v>#REF!</v>
      </c>
      <c r="K101" s="79" t="e">
        <f>'4611010'!L104+'4611021'!L103+'4611022'!L102+'4611025'!L104+'4611026'!L102+'4611070'!L102+'4611141'!L102+'4611142'!L102+'4611151'!L102</f>
        <v>#REF!</v>
      </c>
      <c r="L101" s="79" t="e">
        <f>'4611010'!M104+'4611021'!M103+'4611022'!M102+'4611025'!M104+'4611026'!M102+'4611070'!M102+'4611141'!M102+'4611142'!M102+'4611151'!M102</f>
        <v>#REF!</v>
      </c>
      <c r="M101" s="79" t="e">
        <f>'4611010'!N104+'4611021'!N103+'4611022'!N102+'4611025'!N104+'4611026'!N102+'4611070'!N102+'4611141'!N102+'4611142'!N102+'4611151'!N102</f>
        <v>#REF!</v>
      </c>
      <c r="N101" s="79" t="e">
        <f>'4611010'!O104+'4611021'!O103+'4611022'!O102+'4611025'!O104+'4611026'!O102+'4611070'!O102+'4611141'!O102+'4611142'!O102+'4611151'!O102</f>
        <v>#REF!</v>
      </c>
      <c r="O101" s="79" t="e">
        <f>'4611010'!P104+'4611021'!P103+'4611022'!P102+'4611025'!P104+'4611026'!P102+'4611070'!P102+'4611141'!P102+'4611142'!P102+'4611151'!P102</f>
        <v>#REF!</v>
      </c>
      <c r="P101" s="79" t="e">
        <f>'4611010'!Q104+'4611021'!Q103+'4611022'!Q102+'4611025'!Q104+'4611026'!Q102+'4611070'!Q102+'4611141'!Q102+'4611142'!Q102+'4611151'!Q102</f>
        <v>#REF!</v>
      </c>
      <c r="Q101" s="29" t="e">
        <f t="shared" si="16"/>
        <v>#REF!</v>
      </c>
      <c r="R101" s="65" t="e">
        <f>#REF!</f>
        <v>#REF!</v>
      </c>
      <c r="S101" s="65" t="e">
        <f t="shared" si="2"/>
        <v>#REF!</v>
      </c>
    </row>
    <row r="102" spans="1:19" ht="27.6">
      <c r="A102" s="151"/>
      <c r="B102" s="151"/>
      <c r="C102" s="152"/>
      <c r="D102" s="38" t="s">
        <v>119</v>
      </c>
      <c r="E102" s="79" t="e">
        <f>'4611010'!F105+'4611021'!F104+'4611022'!F103+'4611025'!F105+'4611026'!F103+'4611070'!F103+'4611141'!F103+'4611142'!F103+'4611151'!F103</f>
        <v>#REF!</v>
      </c>
      <c r="F102" s="79" t="e">
        <f>'4611010'!G105+'4611021'!G104+'4611022'!G103+'4611025'!G105+'4611026'!G103+'4611070'!G103+'4611141'!G103+'4611142'!G103+'4611151'!G103</f>
        <v>#REF!</v>
      </c>
      <c r="G102" s="79" t="e">
        <f>'4611010'!H105+'4611021'!H104+'4611022'!H103+'4611025'!H105+'4611026'!H103+'4611070'!H103+'4611141'!H103+'4611142'!H103+'4611151'!H103</f>
        <v>#REF!</v>
      </c>
      <c r="H102" s="79" t="e">
        <f>'4611010'!I105+'4611021'!I104+'4611022'!I103+'4611025'!I105+'4611026'!I103+'4611070'!I103+'4611141'!I103+'4611142'!I103+'4611151'!I103</f>
        <v>#REF!</v>
      </c>
      <c r="I102" s="79" t="e">
        <f>'4611010'!J105+'4611021'!J104+'4611022'!J103+'4611025'!J105+'4611026'!J103+'4611070'!J103+'4611141'!J103+'4611142'!J103+'4611151'!J103</f>
        <v>#REF!</v>
      </c>
      <c r="J102" s="79" t="e">
        <f>'4611010'!K105+'4611021'!K104+'4611022'!K103+'4611025'!K105+'4611026'!K103+'4611070'!K103+'4611141'!K103+'4611142'!K103+'4611151'!K103</f>
        <v>#REF!</v>
      </c>
      <c r="K102" s="79" t="e">
        <f>'4611010'!L105+'4611021'!L104+'4611022'!L103+'4611025'!L105+'4611026'!L103+'4611070'!L103+'4611141'!L103+'4611142'!L103+'4611151'!L103</f>
        <v>#REF!</v>
      </c>
      <c r="L102" s="79" t="e">
        <f>'4611010'!M105+'4611021'!M104+'4611022'!M103+'4611025'!M105+'4611026'!M103+'4611070'!M103+'4611141'!M103+'4611142'!M103+'4611151'!M103</f>
        <v>#REF!</v>
      </c>
      <c r="M102" s="79" t="e">
        <f>'4611010'!N105+'4611021'!N104+'4611022'!N103+'4611025'!N105+'4611026'!N103+'4611070'!N103+'4611141'!N103+'4611142'!N103+'4611151'!N103</f>
        <v>#REF!</v>
      </c>
      <c r="N102" s="79" t="e">
        <f>'4611010'!O105+'4611021'!O104+'4611022'!O103+'4611025'!O105+'4611026'!O103+'4611070'!O103+'4611141'!O103+'4611142'!O103+'4611151'!O103</f>
        <v>#REF!</v>
      </c>
      <c r="O102" s="79" t="e">
        <f>'4611010'!P105+'4611021'!P104+'4611022'!P103+'4611025'!P105+'4611026'!P103+'4611070'!P103+'4611141'!P103+'4611142'!P103+'4611151'!P103</f>
        <v>#REF!</v>
      </c>
      <c r="P102" s="79" t="e">
        <f>'4611010'!Q105+'4611021'!Q104+'4611022'!Q103+'4611025'!Q105+'4611026'!Q103+'4611070'!Q103+'4611141'!Q103+'4611142'!Q103+'4611151'!Q103</f>
        <v>#REF!</v>
      </c>
      <c r="Q102" s="29" t="e">
        <f t="shared" si="16"/>
        <v>#REF!</v>
      </c>
      <c r="R102" s="65" t="e">
        <f>#REF!</f>
        <v>#REF!</v>
      </c>
      <c r="S102" s="65" t="e">
        <f t="shared" si="2"/>
        <v>#REF!</v>
      </c>
    </row>
    <row r="103" spans="1:19" ht="27.6">
      <c r="A103" s="151"/>
      <c r="B103" s="151"/>
      <c r="C103" s="152"/>
      <c r="D103" s="38" t="s">
        <v>120</v>
      </c>
      <c r="E103" s="79" t="e">
        <f>'4611010'!F106+'4611021'!F105+'4611022'!F104+'4611025'!F106+'4611026'!F104+'4611070'!F104+'4611141'!F104+'4611142'!F104+'4611151'!F104</f>
        <v>#REF!</v>
      </c>
      <c r="F103" s="79" t="e">
        <f>'4611010'!G106+'4611021'!G105+'4611022'!G104+'4611025'!G106+'4611026'!G104+'4611070'!G104+'4611141'!G104+'4611142'!G104+'4611151'!G104</f>
        <v>#REF!</v>
      </c>
      <c r="G103" s="79" t="e">
        <f>'4611010'!H106+'4611021'!H105+'4611022'!H104+'4611025'!H106+'4611026'!H104+'4611070'!H104+'4611141'!H104+'4611142'!H104+'4611151'!H104</f>
        <v>#REF!</v>
      </c>
      <c r="H103" s="79" t="e">
        <f>'4611010'!I106+'4611021'!I105+'4611022'!I104+'4611025'!I106+'4611026'!I104+'4611070'!I104+'4611141'!I104+'4611142'!I104+'4611151'!I104</f>
        <v>#REF!</v>
      </c>
      <c r="I103" s="79" t="e">
        <f>'4611010'!J106+'4611021'!J105+'4611022'!J104+'4611025'!J106+'4611026'!J104+'4611070'!J104+'4611141'!J104+'4611142'!J104+'4611151'!J104</f>
        <v>#REF!</v>
      </c>
      <c r="J103" s="79" t="e">
        <f>'4611010'!K106+'4611021'!K105+'4611022'!K104+'4611025'!K106+'4611026'!K104+'4611070'!K104+'4611141'!K104+'4611142'!K104+'4611151'!K104</f>
        <v>#REF!</v>
      </c>
      <c r="K103" s="79" t="e">
        <f>'4611010'!L106+'4611021'!L105+'4611022'!L104+'4611025'!L106+'4611026'!L104+'4611070'!L104+'4611141'!L104+'4611142'!L104+'4611151'!L104</f>
        <v>#REF!</v>
      </c>
      <c r="L103" s="79" t="e">
        <f>'4611010'!M106+'4611021'!M105+'4611022'!M104+'4611025'!M106+'4611026'!M104+'4611070'!M104+'4611141'!M104+'4611142'!M104+'4611151'!M104</f>
        <v>#REF!</v>
      </c>
      <c r="M103" s="79" t="e">
        <f>'4611010'!N106+'4611021'!N105+'4611022'!N104+'4611025'!N106+'4611026'!N104+'4611070'!N104+'4611141'!N104+'4611142'!N104+'4611151'!N104</f>
        <v>#REF!</v>
      </c>
      <c r="N103" s="79" t="e">
        <f>'4611010'!O106+'4611021'!O105+'4611022'!O104+'4611025'!O106+'4611026'!O104+'4611070'!O104+'4611141'!O104+'4611142'!O104+'4611151'!O104</f>
        <v>#REF!</v>
      </c>
      <c r="O103" s="79" t="e">
        <f>'4611010'!P106+'4611021'!P105+'4611022'!P104+'4611025'!P106+'4611026'!P104+'4611070'!P104+'4611141'!P104+'4611142'!P104+'4611151'!P104</f>
        <v>#REF!</v>
      </c>
      <c r="P103" s="79" t="e">
        <f>'4611010'!Q106+'4611021'!Q105+'4611022'!Q104+'4611025'!Q106+'4611026'!Q104+'4611070'!Q104+'4611141'!Q104+'4611142'!Q104+'4611151'!Q104</f>
        <v>#REF!</v>
      </c>
      <c r="Q103" s="29" t="e">
        <f t="shared" si="16"/>
        <v>#REF!</v>
      </c>
      <c r="R103" s="65" t="e">
        <f>#REF!</f>
        <v>#REF!</v>
      </c>
      <c r="S103" s="65" t="e">
        <f t="shared" si="2"/>
        <v>#REF!</v>
      </c>
    </row>
    <row r="104" spans="1:19" ht="41.4" collapsed="1">
      <c r="A104" s="151"/>
      <c r="B104" s="151"/>
      <c r="C104" s="152"/>
      <c r="D104" s="39" t="s">
        <v>220</v>
      </c>
      <c r="E104" s="79" t="e">
        <f>'4611010'!F107+'4611021'!F106+'4611022'!F105+'4611025'!F107+'4611026'!F105+'4611070'!F105+'4611141'!F105+'4611142'!F105+'4611151'!F105</f>
        <v>#REF!</v>
      </c>
      <c r="F104" s="79" t="e">
        <f>'4611010'!G107+'4611021'!G106+'4611022'!G105+'4611025'!G107+'4611026'!G105+'4611070'!G105+'4611141'!G105+'4611142'!G105+'4611151'!G105</f>
        <v>#REF!</v>
      </c>
      <c r="G104" s="79" t="e">
        <f>'4611010'!H107+'4611021'!H106+'4611022'!H105+'4611025'!H107+'4611026'!H105+'4611070'!H105+'4611141'!H105+'4611142'!H105+'4611151'!H105</f>
        <v>#REF!</v>
      </c>
      <c r="H104" s="79" t="e">
        <f>'4611010'!I107+'4611021'!I106+'4611022'!I105+'4611025'!I107+'4611026'!I105+'4611070'!I105+'4611141'!I105+'4611142'!I105+'4611151'!I105</f>
        <v>#REF!</v>
      </c>
      <c r="I104" s="79" t="e">
        <f>'4611010'!J107+'4611021'!J106+'4611022'!J105+'4611025'!J107+'4611026'!J105+'4611070'!J105+'4611141'!J105+'4611142'!J105+'4611151'!J105</f>
        <v>#REF!</v>
      </c>
      <c r="J104" s="79" t="e">
        <f>'4611010'!K107+'4611021'!K106+'4611022'!K105+'4611025'!K107+'4611026'!K105+'4611070'!K105+'4611141'!K105+'4611142'!K105+'4611151'!K105</f>
        <v>#REF!</v>
      </c>
      <c r="K104" s="79" t="e">
        <f>'4611010'!L107+'4611021'!L106+'4611022'!L105+'4611025'!L107+'4611026'!L105+'4611070'!L105+'4611141'!L105+'4611142'!L105+'4611151'!L105</f>
        <v>#REF!</v>
      </c>
      <c r="L104" s="79" t="e">
        <f>'4611010'!M107+'4611021'!M106+'4611022'!M105+'4611025'!M107+'4611026'!M105+'4611070'!M105+'4611141'!M105+'4611142'!M105+'4611151'!M105</f>
        <v>#REF!</v>
      </c>
      <c r="M104" s="79" t="e">
        <f>'4611010'!N107+'4611021'!N106+'4611022'!N105+'4611025'!N107+'4611026'!N105+'4611070'!N105+'4611141'!N105+'4611142'!N105+'4611151'!N105</f>
        <v>#REF!</v>
      </c>
      <c r="N104" s="79" t="e">
        <f>'4611010'!O107+'4611021'!O106+'4611022'!O105+'4611025'!O107+'4611026'!O105+'4611070'!O105+'4611141'!O105+'4611142'!O105+'4611151'!O105</f>
        <v>#REF!</v>
      </c>
      <c r="O104" s="79" t="e">
        <f>'4611010'!P107+'4611021'!P106+'4611022'!P105+'4611025'!P107+'4611026'!P105+'4611070'!P105+'4611141'!P105+'4611142'!P105+'4611151'!P105</f>
        <v>#REF!</v>
      </c>
      <c r="P104" s="79" t="e">
        <f>'4611010'!Q107+'4611021'!Q106+'4611022'!Q105+'4611025'!Q107+'4611026'!Q105+'4611070'!Q105+'4611141'!Q105+'4611142'!Q105+'4611151'!Q105</f>
        <v>#REF!</v>
      </c>
      <c r="Q104" s="29" t="e">
        <f t="shared" si="16"/>
        <v>#REF!</v>
      </c>
      <c r="R104" s="65" t="e">
        <f>#REF!</f>
        <v>#REF!</v>
      </c>
      <c r="S104" s="65" t="e">
        <f t="shared" si="2"/>
        <v>#REF!</v>
      </c>
    </row>
    <row r="105" spans="1:19" ht="15" hidden="1" outlineLevel="1">
      <c r="A105" s="151"/>
      <c r="B105" s="151"/>
      <c r="C105" s="152"/>
      <c r="D105" s="39" t="s">
        <v>122</v>
      </c>
      <c r="E105" s="79" t="e">
        <f>'4611010'!F108+'4611021'!F107+'4611022'!F106+'4611025'!F108+'4611026'!F106+'4611070'!F106+'4611141'!F106+'4611142'!F106+'4611151'!F106</f>
        <v>#REF!</v>
      </c>
      <c r="F105" s="79" t="e">
        <f>'4611010'!G108+'4611021'!G107+'4611022'!G106+'4611025'!G108+'4611026'!G106+'4611070'!G106+'4611141'!G106+'4611142'!G106+'4611151'!G106</f>
        <v>#REF!</v>
      </c>
      <c r="G105" s="79" t="e">
        <f>'4611010'!H108+'4611021'!H107+'4611022'!H106+'4611025'!H108+'4611026'!H106+'4611070'!H106+'4611141'!H106+'4611142'!H106+'4611151'!H106</f>
        <v>#REF!</v>
      </c>
      <c r="H105" s="79" t="e">
        <f>'4611010'!I108+'4611021'!I107+'4611022'!I106+'4611025'!I108+'4611026'!I106+'4611070'!I106+'4611141'!I106+'4611142'!I106+'4611151'!I106</f>
        <v>#REF!</v>
      </c>
      <c r="I105" s="79" t="e">
        <f>'4611010'!J108+'4611021'!J107+'4611022'!J106+'4611025'!J108+'4611026'!J106+'4611070'!J106+'4611141'!J106+'4611142'!J106+'4611151'!J106</f>
        <v>#REF!</v>
      </c>
      <c r="J105" s="79" t="e">
        <f>'4611010'!K108+'4611021'!K107+'4611022'!K106+'4611025'!K108+'4611026'!K106+'4611070'!K106+'4611141'!K106+'4611142'!K106+'4611151'!K106</f>
        <v>#REF!</v>
      </c>
      <c r="K105" s="79" t="e">
        <f>'4611010'!L108+'4611021'!L107+'4611022'!L106+'4611025'!L108+'4611026'!L106+'4611070'!L106+'4611141'!L106+'4611142'!L106+'4611151'!L106</f>
        <v>#REF!</v>
      </c>
      <c r="L105" s="79" t="e">
        <f>'4611010'!M108+'4611021'!M107+'4611022'!M106+'4611025'!M108+'4611026'!M106+'4611070'!M106+'4611141'!M106+'4611142'!M106+'4611151'!M106</f>
        <v>#REF!</v>
      </c>
      <c r="M105" s="79" t="e">
        <f>'4611010'!N108+'4611021'!N107+'4611022'!N106+'4611025'!N108+'4611026'!N106+'4611070'!N106+'4611141'!N106+'4611142'!N106+'4611151'!N106</f>
        <v>#REF!</v>
      </c>
      <c r="N105" s="79" t="e">
        <f>'4611010'!O108+'4611021'!O107+'4611022'!O106+'4611025'!O108+'4611026'!O106+'4611070'!O106+'4611141'!O106+'4611142'!O106+'4611151'!O106</f>
        <v>#REF!</v>
      </c>
      <c r="O105" s="79" t="e">
        <f>'4611010'!P108+'4611021'!P107+'4611022'!P106+'4611025'!P108+'4611026'!P106+'4611070'!P106+'4611141'!P106+'4611142'!P106+'4611151'!P106</f>
        <v>#REF!</v>
      </c>
      <c r="P105" s="79" t="e">
        <f>'4611010'!Q108+'4611021'!Q107+'4611022'!Q106+'4611025'!Q108+'4611026'!Q106+'4611070'!Q106+'4611141'!Q106+'4611142'!Q106+'4611151'!Q106</f>
        <v>#REF!</v>
      </c>
      <c r="Q105" s="29" t="e">
        <f t="shared" si="16"/>
        <v>#REF!</v>
      </c>
      <c r="R105" s="65" t="e">
        <f>#REF!</f>
        <v>#REF!</v>
      </c>
      <c r="S105" s="65" t="e">
        <f t="shared" si="2"/>
        <v>#REF!</v>
      </c>
    </row>
    <row r="106" spans="1:19" ht="41.4">
      <c r="A106" s="151"/>
      <c r="B106" s="151"/>
      <c r="C106" s="152"/>
      <c r="D106" s="39" t="s">
        <v>123</v>
      </c>
      <c r="E106" s="79" t="e">
        <f>'4611010'!F109+'4611021'!F108+'4611022'!F107+'4611025'!F109+'4611026'!F107+'4611070'!F107+'4611141'!F107+'4611142'!F107+'4611151'!F107</f>
        <v>#REF!</v>
      </c>
      <c r="F106" s="79" t="e">
        <f>'4611010'!G109+'4611021'!G108+'4611022'!G107+'4611025'!G109+'4611026'!G107+'4611070'!G107+'4611141'!G107+'4611142'!G107+'4611151'!G107</f>
        <v>#REF!</v>
      </c>
      <c r="G106" s="79" t="e">
        <f>'4611010'!H109+'4611021'!H108+'4611022'!H107+'4611025'!H109+'4611026'!H107+'4611070'!H107+'4611141'!H107+'4611142'!H107+'4611151'!H107</f>
        <v>#REF!</v>
      </c>
      <c r="H106" s="79" t="e">
        <f>'4611010'!I109+'4611021'!I108+'4611022'!I107+'4611025'!I109+'4611026'!I107+'4611070'!I107+'4611141'!I107+'4611142'!I107+'4611151'!I107</f>
        <v>#REF!</v>
      </c>
      <c r="I106" s="79" t="e">
        <f>'4611010'!J109+'4611021'!J108+'4611022'!J107+'4611025'!J109+'4611026'!J107+'4611070'!J107+'4611141'!J107+'4611142'!J107+'4611151'!J107</f>
        <v>#REF!</v>
      </c>
      <c r="J106" s="79" t="e">
        <f>'4611010'!K109+'4611021'!K108+'4611022'!K107+'4611025'!K109+'4611026'!K107+'4611070'!K107+'4611141'!K107+'4611142'!K107+'4611151'!K107</f>
        <v>#REF!</v>
      </c>
      <c r="K106" s="79" t="e">
        <f>'4611010'!L109+'4611021'!L108+'4611022'!L107+'4611025'!L109+'4611026'!L107+'4611070'!L107+'4611141'!L107+'4611142'!L107+'4611151'!L107</f>
        <v>#REF!</v>
      </c>
      <c r="L106" s="79" t="e">
        <f>'4611010'!M109+'4611021'!M108+'4611022'!M107+'4611025'!M109+'4611026'!M107+'4611070'!M107+'4611141'!M107+'4611142'!M107+'4611151'!M107</f>
        <v>#REF!</v>
      </c>
      <c r="M106" s="79" t="e">
        <f>'4611010'!N109+'4611021'!N108+'4611022'!N107+'4611025'!N109+'4611026'!N107+'4611070'!N107+'4611141'!N107+'4611142'!N107+'4611151'!N107</f>
        <v>#REF!</v>
      </c>
      <c r="N106" s="79" t="e">
        <f>'4611010'!O109+'4611021'!O108+'4611022'!O107+'4611025'!O109+'4611026'!O107+'4611070'!O107+'4611141'!O107+'4611142'!O107+'4611151'!O107</f>
        <v>#REF!</v>
      </c>
      <c r="O106" s="79" t="e">
        <f>'4611010'!P109+'4611021'!P108+'4611022'!P107+'4611025'!P109+'4611026'!P107+'4611070'!P107+'4611141'!P107+'4611142'!P107+'4611151'!P107</f>
        <v>#REF!</v>
      </c>
      <c r="P106" s="79" t="e">
        <f>'4611010'!Q109+'4611021'!Q108+'4611022'!Q107+'4611025'!Q109+'4611026'!Q107+'4611070'!Q107+'4611141'!Q107+'4611142'!Q107+'4611151'!Q107</f>
        <v>#REF!</v>
      </c>
      <c r="Q106" s="29" t="e">
        <f t="shared" si="16"/>
        <v>#REF!</v>
      </c>
      <c r="R106" s="65" t="e">
        <f>#REF!</f>
        <v>#REF!</v>
      </c>
      <c r="S106" s="65" t="e">
        <f t="shared" si="2"/>
        <v>#REF!</v>
      </c>
    </row>
    <row r="107" spans="1:19" ht="27.6">
      <c r="A107" s="151"/>
      <c r="B107" s="151"/>
      <c r="C107" s="152"/>
      <c r="D107" s="39" t="s">
        <v>124</v>
      </c>
      <c r="E107" s="79" t="e">
        <f>'4611010'!F110+'4611021'!F109+'4611022'!F108+'4611025'!F110+'4611026'!F108+'4611070'!F108+'4611141'!F108+'4611142'!F108+'4611151'!F108</f>
        <v>#REF!</v>
      </c>
      <c r="F107" s="79" t="e">
        <f>'4611010'!G110+'4611021'!G109+'4611022'!G108+'4611025'!G110+'4611026'!G108+'4611070'!G108+'4611141'!G108+'4611142'!G108+'4611151'!G108</f>
        <v>#REF!</v>
      </c>
      <c r="G107" s="79" t="e">
        <f>'4611010'!H110+'4611021'!H109+'4611022'!H108+'4611025'!H110+'4611026'!H108+'4611070'!H108+'4611141'!H108+'4611142'!H108+'4611151'!H108</f>
        <v>#REF!</v>
      </c>
      <c r="H107" s="79" t="e">
        <f>'4611010'!I110+'4611021'!I109+'4611022'!I108+'4611025'!I110+'4611026'!I108+'4611070'!I108+'4611141'!I108+'4611142'!I108+'4611151'!I108</f>
        <v>#REF!</v>
      </c>
      <c r="I107" s="79" t="e">
        <f>'4611010'!J110+'4611021'!J109+'4611022'!J108+'4611025'!J110+'4611026'!J108+'4611070'!J108+'4611141'!J108+'4611142'!J108+'4611151'!J108</f>
        <v>#REF!</v>
      </c>
      <c r="J107" s="79" t="e">
        <f>'4611010'!K110+'4611021'!K109+'4611022'!K108+'4611025'!K110+'4611026'!K108+'4611070'!K108+'4611141'!K108+'4611142'!K108+'4611151'!K108</f>
        <v>#REF!</v>
      </c>
      <c r="K107" s="79" t="e">
        <f>'4611010'!L110+'4611021'!L109+'4611022'!L108+'4611025'!L110+'4611026'!L108+'4611070'!L108+'4611141'!L108+'4611142'!L108+'4611151'!L108</f>
        <v>#REF!</v>
      </c>
      <c r="L107" s="79" t="e">
        <f>'4611010'!M110+'4611021'!M109+'4611022'!M108+'4611025'!M110+'4611026'!M108+'4611070'!M108+'4611141'!M108+'4611142'!M108+'4611151'!M108</f>
        <v>#REF!</v>
      </c>
      <c r="M107" s="79" t="e">
        <f>'4611010'!N110+'4611021'!N109+'4611022'!N108+'4611025'!N110+'4611026'!N108+'4611070'!N108+'4611141'!N108+'4611142'!N108+'4611151'!N108</f>
        <v>#REF!</v>
      </c>
      <c r="N107" s="79" t="e">
        <f>'4611010'!O110+'4611021'!O109+'4611022'!O108+'4611025'!O110+'4611026'!O108+'4611070'!O108+'4611141'!O108+'4611142'!O108+'4611151'!O108</f>
        <v>#REF!</v>
      </c>
      <c r="O107" s="79" t="e">
        <f>'4611010'!P110+'4611021'!P109+'4611022'!P108+'4611025'!P110+'4611026'!P108+'4611070'!P108+'4611141'!P108+'4611142'!P108+'4611151'!P108</f>
        <v>#REF!</v>
      </c>
      <c r="P107" s="79" t="e">
        <f>'4611010'!Q110+'4611021'!Q109+'4611022'!Q108+'4611025'!Q110+'4611026'!Q108+'4611070'!Q108+'4611141'!Q108+'4611142'!Q108+'4611151'!Q108</f>
        <v>#REF!</v>
      </c>
      <c r="Q107" s="29" t="e">
        <f t="shared" si="16"/>
        <v>#REF!</v>
      </c>
      <c r="R107" s="65" t="e">
        <f>#REF!</f>
        <v>#REF!</v>
      </c>
      <c r="S107" s="65" t="e">
        <f t="shared" si="2"/>
        <v>#REF!</v>
      </c>
    </row>
    <row r="108" spans="1:19" ht="27.6">
      <c r="A108" s="151"/>
      <c r="B108" s="151"/>
      <c r="C108" s="152"/>
      <c r="D108" s="39" t="s">
        <v>125</v>
      </c>
      <c r="E108" s="79" t="e">
        <f>'4611010'!F111+'4611021'!F110+'4611022'!F109+'4611025'!F111+'4611026'!F109+'4611070'!F109+'4611141'!F109+'4611142'!F109+'4611151'!F109</f>
        <v>#REF!</v>
      </c>
      <c r="F108" s="79" t="e">
        <f>'4611010'!G111+'4611021'!G110+'4611022'!G109+'4611025'!G111+'4611026'!G109+'4611070'!G109+'4611141'!G109+'4611142'!G109+'4611151'!G109</f>
        <v>#REF!</v>
      </c>
      <c r="G108" s="79" t="e">
        <f>'4611010'!H111+'4611021'!H110+'4611022'!H109+'4611025'!H111+'4611026'!H109+'4611070'!H109+'4611141'!H109+'4611142'!H109+'4611151'!H109</f>
        <v>#REF!</v>
      </c>
      <c r="H108" s="79" t="e">
        <f>'4611010'!I111+'4611021'!I110+'4611022'!I109+'4611025'!I111+'4611026'!I109+'4611070'!I109+'4611141'!I109+'4611142'!I109+'4611151'!I109</f>
        <v>#REF!</v>
      </c>
      <c r="I108" s="79" t="e">
        <f>'4611010'!J111+'4611021'!J110+'4611022'!J109+'4611025'!J111+'4611026'!J109+'4611070'!J109+'4611141'!J109+'4611142'!J109+'4611151'!J109</f>
        <v>#REF!</v>
      </c>
      <c r="J108" s="79" t="e">
        <f>'4611010'!K111+'4611021'!K110+'4611022'!K109+'4611025'!K111+'4611026'!K109+'4611070'!K109+'4611141'!K109+'4611142'!K109+'4611151'!K109</f>
        <v>#REF!</v>
      </c>
      <c r="K108" s="79" t="e">
        <f>'4611010'!L111+'4611021'!L110+'4611022'!L109+'4611025'!L111+'4611026'!L109+'4611070'!L109+'4611141'!L109+'4611142'!L109+'4611151'!L109</f>
        <v>#REF!</v>
      </c>
      <c r="L108" s="79" t="e">
        <f>'4611010'!M111+'4611021'!M110+'4611022'!M109+'4611025'!M111+'4611026'!M109+'4611070'!M109+'4611141'!M109+'4611142'!M109+'4611151'!M109</f>
        <v>#REF!</v>
      </c>
      <c r="M108" s="79" t="e">
        <f>'4611010'!N111+'4611021'!N110+'4611022'!N109+'4611025'!N111+'4611026'!N109+'4611070'!N109+'4611141'!N109+'4611142'!N109+'4611151'!N109</f>
        <v>#REF!</v>
      </c>
      <c r="N108" s="79" t="e">
        <f>'4611010'!O111+'4611021'!O110+'4611022'!O109+'4611025'!O111+'4611026'!O109+'4611070'!O109+'4611141'!O109+'4611142'!O109+'4611151'!O109</f>
        <v>#REF!</v>
      </c>
      <c r="O108" s="79" t="e">
        <f>'4611010'!P111+'4611021'!P110+'4611022'!P109+'4611025'!P111+'4611026'!P109+'4611070'!P109+'4611141'!P109+'4611142'!P109+'4611151'!P109</f>
        <v>#REF!</v>
      </c>
      <c r="P108" s="79" t="e">
        <f>'4611010'!Q111+'4611021'!Q110+'4611022'!Q109+'4611025'!Q111+'4611026'!Q109+'4611070'!Q109+'4611141'!Q109+'4611142'!Q109+'4611151'!Q109</f>
        <v>#REF!</v>
      </c>
      <c r="Q108" s="29" t="e">
        <f t="shared" si="16"/>
        <v>#REF!</v>
      </c>
      <c r="R108" s="65" t="e">
        <f>#REF!</f>
        <v>#REF!</v>
      </c>
      <c r="S108" s="65" t="e">
        <f t="shared" si="2"/>
        <v>#REF!</v>
      </c>
    </row>
    <row r="109" spans="1:19" ht="27.6">
      <c r="A109" s="151"/>
      <c r="B109" s="151"/>
      <c r="C109" s="152"/>
      <c r="D109" s="39" t="s">
        <v>126</v>
      </c>
      <c r="E109" s="79" t="e">
        <f>'4611010'!F112+'4611021'!F111+'4611022'!F110+'4611025'!F112+'4611026'!F110+'4611070'!F110+'4611141'!F110+'4611142'!F110+'4611151'!F110</f>
        <v>#REF!</v>
      </c>
      <c r="F109" s="79" t="e">
        <f>'4611010'!G112+'4611021'!G111+'4611022'!G110+'4611025'!G112+'4611026'!G110+'4611070'!G110+'4611141'!G110+'4611142'!G110+'4611151'!G110</f>
        <v>#REF!</v>
      </c>
      <c r="G109" s="79" t="e">
        <f>'4611010'!H112+'4611021'!H111+'4611022'!H110+'4611025'!H112+'4611026'!H110+'4611070'!H110+'4611141'!H110+'4611142'!H110+'4611151'!H110</f>
        <v>#REF!</v>
      </c>
      <c r="H109" s="79" t="e">
        <f>'4611010'!I112+'4611021'!I111+'4611022'!I110+'4611025'!I112+'4611026'!I110+'4611070'!I110+'4611141'!I110+'4611142'!I110+'4611151'!I110</f>
        <v>#REF!</v>
      </c>
      <c r="I109" s="79" t="e">
        <f>'4611010'!J112+'4611021'!J111+'4611022'!J110+'4611025'!J112+'4611026'!J110+'4611070'!J110+'4611141'!J110+'4611142'!J110+'4611151'!J110</f>
        <v>#REF!</v>
      </c>
      <c r="J109" s="79" t="e">
        <f>'4611010'!K112+'4611021'!K111+'4611022'!K110+'4611025'!K112+'4611026'!K110+'4611070'!K110+'4611141'!K110+'4611142'!K110+'4611151'!K110</f>
        <v>#REF!</v>
      </c>
      <c r="K109" s="79" t="e">
        <f>'4611010'!L112+'4611021'!L111+'4611022'!L110+'4611025'!L112+'4611026'!L110+'4611070'!L110+'4611141'!L110+'4611142'!L110+'4611151'!L110</f>
        <v>#REF!</v>
      </c>
      <c r="L109" s="79" t="e">
        <f>'4611010'!M112+'4611021'!M111+'4611022'!M110+'4611025'!M112+'4611026'!M110+'4611070'!M110+'4611141'!M110+'4611142'!M110+'4611151'!M110</f>
        <v>#REF!</v>
      </c>
      <c r="M109" s="79" t="e">
        <f>'4611010'!N112+'4611021'!N111+'4611022'!N110+'4611025'!N112+'4611026'!N110+'4611070'!N110+'4611141'!N110+'4611142'!N110+'4611151'!N110</f>
        <v>#REF!</v>
      </c>
      <c r="N109" s="79" t="e">
        <f>'4611010'!O112+'4611021'!O111+'4611022'!O110+'4611025'!O112+'4611026'!O110+'4611070'!O110+'4611141'!O110+'4611142'!O110+'4611151'!O110</f>
        <v>#REF!</v>
      </c>
      <c r="O109" s="79" t="e">
        <f>'4611010'!P112+'4611021'!P111+'4611022'!P110+'4611025'!P112+'4611026'!P110+'4611070'!P110+'4611141'!P110+'4611142'!P110+'4611151'!P110</f>
        <v>#REF!</v>
      </c>
      <c r="P109" s="79" t="e">
        <f>'4611010'!Q112+'4611021'!Q111+'4611022'!Q110+'4611025'!Q112+'4611026'!Q110+'4611070'!Q110+'4611141'!Q110+'4611142'!Q110+'4611151'!Q110</f>
        <v>#REF!</v>
      </c>
      <c r="Q109" s="29" t="e">
        <f t="shared" si="16"/>
        <v>#REF!</v>
      </c>
      <c r="R109" s="65" t="e">
        <f>#REF!</f>
        <v>#REF!</v>
      </c>
      <c r="S109" s="65" t="e">
        <f t="shared" si="2"/>
        <v>#REF!</v>
      </c>
    </row>
    <row r="110" spans="1:19" ht="55.2">
      <c r="A110" s="151"/>
      <c r="B110" s="151"/>
      <c r="C110" s="152"/>
      <c r="D110" s="39" t="s">
        <v>127</v>
      </c>
      <c r="E110" s="79" t="e">
        <f>'4611010'!F113+'4611021'!F112+'4611022'!F111+'4611025'!F113+'4611026'!F111+'4611070'!F111+'4611141'!F111+'4611142'!F111+'4611151'!F111</f>
        <v>#REF!</v>
      </c>
      <c r="F110" s="79" t="e">
        <f>'4611010'!G113+'4611021'!G112+'4611022'!G111+'4611025'!G113+'4611026'!G111+'4611070'!G111+'4611141'!G111+'4611142'!G111+'4611151'!G111</f>
        <v>#REF!</v>
      </c>
      <c r="G110" s="79" t="e">
        <f>'4611010'!H113+'4611021'!H112+'4611022'!H111+'4611025'!H113+'4611026'!H111+'4611070'!H111+'4611141'!H111+'4611142'!H111+'4611151'!H111</f>
        <v>#REF!</v>
      </c>
      <c r="H110" s="79" t="e">
        <f>'4611010'!I113+'4611021'!I112+'4611022'!I111+'4611025'!I113+'4611026'!I111+'4611070'!I111+'4611141'!I111+'4611142'!I111+'4611151'!I111</f>
        <v>#REF!</v>
      </c>
      <c r="I110" s="79" t="e">
        <f>'4611010'!J113+'4611021'!J112+'4611022'!J111+'4611025'!J113+'4611026'!J111+'4611070'!J111+'4611141'!J111+'4611142'!J111+'4611151'!J111</f>
        <v>#REF!</v>
      </c>
      <c r="J110" s="79" t="e">
        <f>'4611010'!K113+'4611021'!K112+'4611022'!K111+'4611025'!K113+'4611026'!K111+'4611070'!K111+'4611141'!K111+'4611142'!K111+'4611151'!K111</f>
        <v>#REF!</v>
      </c>
      <c r="K110" s="79" t="e">
        <f>'4611010'!L113+'4611021'!L112+'4611022'!L111+'4611025'!L113+'4611026'!L111+'4611070'!L111+'4611141'!L111+'4611142'!L111+'4611151'!L111</f>
        <v>#REF!</v>
      </c>
      <c r="L110" s="79" t="e">
        <f>'4611010'!M113+'4611021'!M112+'4611022'!M111+'4611025'!M113+'4611026'!M111+'4611070'!M111+'4611141'!M111+'4611142'!M111+'4611151'!M111</f>
        <v>#REF!</v>
      </c>
      <c r="M110" s="79" t="e">
        <f>'4611010'!N113+'4611021'!N112+'4611022'!N111+'4611025'!N113+'4611026'!N111+'4611070'!N111+'4611141'!N111+'4611142'!N111+'4611151'!N111</f>
        <v>#REF!</v>
      </c>
      <c r="N110" s="79" t="e">
        <f>'4611010'!O113+'4611021'!O112+'4611022'!O111+'4611025'!O113+'4611026'!O111+'4611070'!O111+'4611141'!O111+'4611142'!O111+'4611151'!O111</f>
        <v>#REF!</v>
      </c>
      <c r="O110" s="79" t="e">
        <f>'4611010'!P113+'4611021'!P112+'4611022'!P111+'4611025'!P113+'4611026'!P111+'4611070'!P111+'4611141'!P111+'4611142'!P111+'4611151'!P111</f>
        <v>#REF!</v>
      </c>
      <c r="P110" s="79" t="e">
        <f>'4611010'!Q113+'4611021'!Q112+'4611022'!Q111+'4611025'!Q113+'4611026'!Q111+'4611070'!Q111+'4611141'!Q111+'4611142'!Q111+'4611151'!Q111</f>
        <v>#REF!</v>
      </c>
      <c r="Q110" s="29" t="e">
        <f t="shared" si="16"/>
        <v>#REF!</v>
      </c>
      <c r="R110" s="65" t="e">
        <f>#REF!</f>
        <v>#REF!</v>
      </c>
      <c r="S110" s="65" t="e">
        <f t="shared" si="2"/>
        <v>#REF!</v>
      </c>
    </row>
    <row r="111" spans="1:19" ht="27.6">
      <c r="A111" s="151"/>
      <c r="B111" s="151"/>
      <c r="C111" s="152"/>
      <c r="D111" s="39" t="s">
        <v>128</v>
      </c>
      <c r="E111" s="79" t="e">
        <f>'4611010'!F114+'4611021'!F113+'4611022'!F112+'4611025'!F114+'4611026'!F112+'4611070'!F112+'4611141'!F112+'4611142'!F112+'4611151'!F112</f>
        <v>#REF!</v>
      </c>
      <c r="F111" s="79" t="e">
        <f>'4611010'!G114+'4611021'!G113+'4611022'!G112+'4611025'!G114+'4611026'!G112+'4611070'!G112+'4611141'!G112+'4611142'!G112+'4611151'!G112</f>
        <v>#REF!</v>
      </c>
      <c r="G111" s="79" t="e">
        <f>'4611010'!H114+'4611021'!H113+'4611022'!H112+'4611025'!H114+'4611026'!H112+'4611070'!H112+'4611141'!H112+'4611142'!H112+'4611151'!H112</f>
        <v>#REF!</v>
      </c>
      <c r="H111" s="79" t="e">
        <f>'4611010'!I114+'4611021'!I113+'4611022'!I112+'4611025'!I114+'4611026'!I112+'4611070'!I112+'4611141'!I112+'4611142'!I112+'4611151'!I112</f>
        <v>#REF!</v>
      </c>
      <c r="I111" s="79" t="e">
        <f>'4611010'!J114+'4611021'!J113+'4611022'!J112+'4611025'!J114+'4611026'!J112+'4611070'!J112+'4611141'!J112+'4611142'!J112+'4611151'!J112</f>
        <v>#REF!</v>
      </c>
      <c r="J111" s="79" t="e">
        <f>'4611010'!K114+'4611021'!K113+'4611022'!K112+'4611025'!K114+'4611026'!K112+'4611070'!K112+'4611141'!K112+'4611142'!K112+'4611151'!K112</f>
        <v>#REF!</v>
      </c>
      <c r="K111" s="79" t="e">
        <f>'4611010'!L114+'4611021'!L113+'4611022'!L112+'4611025'!L114+'4611026'!L112+'4611070'!L112+'4611141'!L112+'4611142'!L112+'4611151'!L112</f>
        <v>#REF!</v>
      </c>
      <c r="L111" s="79" t="e">
        <f>'4611010'!M114+'4611021'!M113+'4611022'!M112+'4611025'!M114+'4611026'!M112+'4611070'!M112+'4611141'!M112+'4611142'!M112+'4611151'!M112</f>
        <v>#REF!</v>
      </c>
      <c r="M111" s="79" t="e">
        <f>'4611010'!N114+'4611021'!N113+'4611022'!N112+'4611025'!N114+'4611026'!N112+'4611070'!N112+'4611141'!N112+'4611142'!N112+'4611151'!N112</f>
        <v>#REF!</v>
      </c>
      <c r="N111" s="79" t="e">
        <f>'4611010'!O114+'4611021'!O113+'4611022'!O112+'4611025'!O114+'4611026'!O112+'4611070'!O112+'4611141'!O112+'4611142'!O112+'4611151'!O112</f>
        <v>#REF!</v>
      </c>
      <c r="O111" s="79" t="e">
        <f>'4611010'!P114+'4611021'!P113+'4611022'!P112+'4611025'!P114+'4611026'!P112+'4611070'!P112+'4611141'!P112+'4611142'!P112+'4611151'!P112</f>
        <v>#REF!</v>
      </c>
      <c r="P111" s="79" t="e">
        <f>'4611010'!Q114+'4611021'!Q113+'4611022'!Q112+'4611025'!Q114+'4611026'!Q112+'4611070'!Q112+'4611141'!Q112+'4611142'!Q112+'4611151'!Q112</f>
        <v>#REF!</v>
      </c>
      <c r="Q111" s="29" t="e">
        <f t="shared" si="16"/>
        <v>#REF!</v>
      </c>
      <c r="R111" s="65" t="e">
        <f>#REF!</f>
        <v>#REF!</v>
      </c>
      <c r="S111" s="65" t="e">
        <f t="shared" si="2"/>
        <v>#REF!</v>
      </c>
    </row>
    <row r="112" spans="1:19" ht="27.6" collapsed="1">
      <c r="A112" s="151"/>
      <c r="B112" s="151"/>
      <c r="C112" s="152"/>
      <c r="D112" s="39" t="s">
        <v>129</v>
      </c>
      <c r="E112" s="79" t="e">
        <f>'4611010'!F115+'4611021'!F114+'4611022'!F113+'4611025'!F115+'4611026'!F113+'4611070'!F113+'4611141'!F113+'4611142'!F113+'4611151'!F113</f>
        <v>#REF!</v>
      </c>
      <c r="F112" s="79" t="e">
        <f>'4611010'!G115+'4611021'!G114+'4611022'!G113+'4611025'!G115+'4611026'!G113+'4611070'!G113+'4611141'!G113+'4611142'!G113+'4611151'!G113</f>
        <v>#REF!</v>
      </c>
      <c r="G112" s="79" t="e">
        <f>'4611010'!H115+'4611021'!H114+'4611022'!H113+'4611025'!H115+'4611026'!H113+'4611070'!H113+'4611141'!H113+'4611142'!H113+'4611151'!H113</f>
        <v>#REF!</v>
      </c>
      <c r="H112" s="79" t="e">
        <f>'4611010'!I115+'4611021'!I114+'4611022'!I113+'4611025'!I115+'4611026'!I113+'4611070'!I113+'4611141'!I113+'4611142'!I113+'4611151'!I113</f>
        <v>#REF!</v>
      </c>
      <c r="I112" s="79" t="e">
        <f>'4611010'!J115+'4611021'!J114+'4611022'!J113+'4611025'!J115+'4611026'!J113+'4611070'!J113+'4611141'!J113+'4611142'!J113+'4611151'!J113</f>
        <v>#REF!</v>
      </c>
      <c r="J112" s="79" t="e">
        <f>'4611010'!K115+'4611021'!K114+'4611022'!K113+'4611025'!K115+'4611026'!K113+'4611070'!K113+'4611141'!K113+'4611142'!K113+'4611151'!K113</f>
        <v>#REF!</v>
      </c>
      <c r="K112" s="79" t="e">
        <f>'4611010'!L115+'4611021'!L114+'4611022'!L113+'4611025'!L115+'4611026'!L113+'4611070'!L113+'4611141'!L113+'4611142'!L113+'4611151'!L113</f>
        <v>#REF!</v>
      </c>
      <c r="L112" s="79" t="e">
        <f>'4611010'!M115+'4611021'!M114+'4611022'!M113+'4611025'!M115+'4611026'!M113+'4611070'!M113+'4611141'!M113+'4611142'!M113+'4611151'!M113</f>
        <v>#REF!</v>
      </c>
      <c r="M112" s="79" t="e">
        <f>'4611010'!N115+'4611021'!N114+'4611022'!N113+'4611025'!N115+'4611026'!N113+'4611070'!N113+'4611141'!N113+'4611142'!N113+'4611151'!N113</f>
        <v>#REF!</v>
      </c>
      <c r="N112" s="79" t="e">
        <f>'4611010'!O115+'4611021'!O114+'4611022'!O113+'4611025'!O115+'4611026'!O113+'4611070'!O113+'4611141'!O113+'4611142'!O113+'4611151'!O113</f>
        <v>#REF!</v>
      </c>
      <c r="O112" s="79" t="e">
        <f>'4611010'!P115+'4611021'!P114+'4611022'!P113+'4611025'!P115+'4611026'!P113+'4611070'!P113+'4611141'!P113+'4611142'!P113+'4611151'!P113</f>
        <v>#REF!</v>
      </c>
      <c r="P112" s="79" t="e">
        <f>'4611010'!Q115+'4611021'!Q114+'4611022'!Q113+'4611025'!Q115+'4611026'!Q113+'4611070'!Q113+'4611141'!Q113+'4611142'!Q113+'4611151'!Q113</f>
        <v>#REF!</v>
      </c>
      <c r="Q112" s="29" t="e">
        <f t="shared" si="16"/>
        <v>#REF!</v>
      </c>
      <c r="R112" s="65" t="e">
        <f>#REF!</f>
        <v>#REF!</v>
      </c>
      <c r="S112" s="65" t="e">
        <f t="shared" si="2"/>
        <v>#REF!</v>
      </c>
    </row>
    <row r="113" spans="1:19" ht="27.6" hidden="1" outlineLevel="1">
      <c r="A113" s="151"/>
      <c r="B113" s="151"/>
      <c r="C113" s="152"/>
      <c r="D113" s="38" t="s">
        <v>130</v>
      </c>
      <c r="E113" s="79" t="e">
        <f>'4611010'!F116+'4611021'!F115+'4611022'!F114+'4611025'!F116+'4611026'!F114+'4611070'!F114+'4611141'!F114+'4611142'!F114+'4611151'!F114</f>
        <v>#REF!</v>
      </c>
      <c r="F113" s="79" t="e">
        <f>'4611010'!G116+'4611021'!G115+'4611022'!G114+'4611025'!G116+'4611026'!G114+'4611070'!G114+'4611141'!G114+'4611142'!G114+'4611151'!G114</f>
        <v>#REF!</v>
      </c>
      <c r="G113" s="79" t="e">
        <f>'4611010'!H116+'4611021'!H115+'4611022'!H114+'4611025'!H116+'4611026'!H114+'4611070'!H114+'4611141'!H114+'4611142'!H114+'4611151'!H114</f>
        <v>#REF!</v>
      </c>
      <c r="H113" s="79" t="e">
        <f>'4611010'!I116+'4611021'!I115+'4611022'!I114+'4611025'!I116+'4611026'!I114+'4611070'!I114+'4611141'!I114+'4611142'!I114+'4611151'!I114</f>
        <v>#REF!</v>
      </c>
      <c r="I113" s="79" t="e">
        <f>'4611010'!J116+'4611021'!J115+'4611022'!J114+'4611025'!J116+'4611026'!J114+'4611070'!J114+'4611141'!J114+'4611142'!J114+'4611151'!J114</f>
        <v>#REF!</v>
      </c>
      <c r="J113" s="79" t="e">
        <f>'4611010'!K116+'4611021'!K115+'4611022'!K114+'4611025'!K116+'4611026'!K114+'4611070'!K114+'4611141'!K114+'4611142'!K114+'4611151'!K114</f>
        <v>#REF!</v>
      </c>
      <c r="K113" s="79" t="e">
        <f>'4611010'!L116+'4611021'!L115+'4611022'!L114+'4611025'!L116+'4611026'!L114+'4611070'!L114+'4611141'!L114+'4611142'!L114+'4611151'!L114</f>
        <v>#REF!</v>
      </c>
      <c r="L113" s="79" t="e">
        <f>'4611010'!M116+'4611021'!M115+'4611022'!M114+'4611025'!M116+'4611026'!M114+'4611070'!M114+'4611141'!M114+'4611142'!M114+'4611151'!M114</f>
        <v>#REF!</v>
      </c>
      <c r="M113" s="79" t="e">
        <f>'4611010'!N116+'4611021'!N115+'4611022'!N114+'4611025'!N116+'4611026'!N114+'4611070'!N114+'4611141'!N114+'4611142'!N114+'4611151'!N114</f>
        <v>#REF!</v>
      </c>
      <c r="N113" s="79" t="e">
        <f>'4611010'!O116+'4611021'!O115+'4611022'!O114+'4611025'!O116+'4611026'!O114+'4611070'!O114+'4611141'!O114+'4611142'!O114+'4611151'!O114</f>
        <v>#REF!</v>
      </c>
      <c r="O113" s="79" t="e">
        <f>'4611010'!P116+'4611021'!P115+'4611022'!P114+'4611025'!P116+'4611026'!P114+'4611070'!P114+'4611141'!P114+'4611142'!P114+'4611151'!P114</f>
        <v>#REF!</v>
      </c>
      <c r="P113" s="79" t="e">
        <f>'4611010'!Q116+'4611021'!Q115+'4611022'!Q114+'4611025'!Q116+'4611026'!Q114+'4611070'!Q114+'4611141'!Q114+'4611142'!Q114+'4611151'!Q114</f>
        <v>#REF!</v>
      </c>
      <c r="Q113" s="29" t="e">
        <f t="shared" si="16"/>
        <v>#REF!</v>
      </c>
      <c r="R113" s="65" t="e">
        <f>#REF!</f>
        <v>#REF!</v>
      </c>
      <c r="S113" s="65" t="e">
        <f t="shared" si="2"/>
        <v>#REF!</v>
      </c>
    </row>
    <row r="114" spans="1:19" ht="27.6" collapsed="1">
      <c r="A114" s="151"/>
      <c r="B114" s="151"/>
      <c r="C114" s="152"/>
      <c r="D114" s="38" t="s">
        <v>131</v>
      </c>
      <c r="E114" s="79" t="e">
        <f>'4611010'!F117+'4611021'!F116+'4611022'!F115+'4611025'!F117+'4611026'!F115+'4611070'!F115+'4611141'!F115+'4611142'!F115+'4611151'!F115</f>
        <v>#REF!</v>
      </c>
      <c r="F114" s="79" t="e">
        <f>'4611010'!G117+'4611021'!G116+'4611022'!G115+'4611025'!G117+'4611026'!G115+'4611070'!G115+'4611141'!G115+'4611142'!G115+'4611151'!G115</f>
        <v>#REF!</v>
      </c>
      <c r="G114" s="79" t="e">
        <f>'4611010'!H117+'4611021'!H116+'4611022'!H115+'4611025'!H117+'4611026'!H115+'4611070'!H115+'4611141'!H115+'4611142'!H115+'4611151'!H115</f>
        <v>#REF!</v>
      </c>
      <c r="H114" s="79" t="e">
        <f>'4611010'!I117+'4611021'!I116+'4611022'!I115+'4611025'!I117+'4611026'!I115+'4611070'!I115+'4611141'!I115+'4611142'!I115+'4611151'!I115</f>
        <v>#REF!</v>
      </c>
      <c r="I114" s="79" t="e">
        <f>'4611010'!J117+'4611021'!J116+'4611022'!J115+'4611025'!J117+'4611026'!J115+'4611070'!J115+'4611141'!J115+'4611142'!J115+'4611151'!J115</f>
        <v>#REF!</v>
      </c>
      <c r="J114" s="79" t="e">
        <f>'4611010'!K117+'4611021'!K116+'4611022'!K115+'4611025'!K117+'4611026'!K115+'4611070'!K115+'4611141'!K115+'4611142'!K115+'4611151'!K115</f>
        <v>#REF!</v>
      </c>
      <c r="K114" s="79" t="e">
        <f>'4611010'!L117+'4611021'!L116+'4611022'!L115+'4611025'!L117+'4611026'!L115+'4611070'!L115+'4611141'!L115+'4611142'!L115+'4611151'!L115</f>
        <v>#REF!</v>
      </c>
      <c r="L114" s="79" t="e">
        <f>'4611010'!M117+'4611021'!M116+'4611022'!M115+'4611025'!M117+'4611026'!M115+'4611070'!M115+'4611141'!M115+'4611142'!M115+'4611151'!M115</f>
        <v>#REF!</v>
      </c>
      <c r="M114" s="79" t="e">
        <f>'4611010'!N117+'4611021'!N116+'4611022'!N115+'4611025'!N117+'4611026'!N115+'4611070'!N115+'4611141'!N115+'4611142'!N115+'4611151'!N115</f>
        <v>#REF!</v>
      </c>
      <c r="N114" s="79" t="e">
        <f>'4611010'!O117+'4611021'!O116+'4611022'!O115+'4611025'!O117+'4611026'!O115+'4611070'!O115+'4611141'!O115+'4611142'!O115+'4611151'!O115</f>
        <v>#REF!</v>
      </c>
      <c r="O114" s="79" t="e">
        <f>'4611010'!P117+'4611021'!P116+'4611022'!P115+'4611025'!P117+'4611026'!P115+'4611070'!P115+'4611141'!P115+'4611142'!P115+'4611151'!P115</f>
        <v>#REF!</v>
      </c>
      <c r="P114" s="79" t="e">
        <f>'4611010'!Q117+'4611021'!Q116+'4611022'!Q115+'4611025'!Q117+'4611026'!Q115+'4611070'!Q115+'4611141'!Q115+'4611142'!Q115+'4611151'!Q115</f>
        <v>#REF!</v>
      </c>
      <c r="Q114" s="29" t="e">
        <f t="shared" si="16"/>
        <v>#REF!</v>
      </c>
      <c r="R114" s="65" t="e">
        <f>#REF!</f>
        <v>#REF!</v>
      </c>
      <c r="S114" s="65" t="e">
        <f t="shared" si="2"/>
        <v>#REF!</v>
      </c>
    </row>
    <row r="115" spans="1:19" ht="41.4" hidden="1" outlineLevel="1">
      <c r="A115" s="151"/>
      <c r="B115" s="151"/>
      <c r="C115" s="152"/>
      <c r="D115" s="38" t="s">
        <v>132</v>
      </c>
      <c r="E115" s="79" t="e">
        <f>'4611010'!F118+'4611021'!F117+'4611022'!F116+'4611025'!F118+'4611026'!F116+'4611070'!F116+'4611141'!F116+'4611142'!F116+'4611151'!F116</f>
        <v>#REF!</v>
      </c>
      <c r="F115" s="79" t="e">
        <f>'4611010'!G118+'4611021'!G117+'4611022'!G116+'4611025'!G118+'4611026'!G116+'4611070'!G116+'4611141'!G116+'4611142'!G116+'4611151'!G116</f>
        <v>#REF!</v>
      </c>
      <c r="G115" s="79" t="e">
        <f>'4611010'!H118+'4611021'!H117+'4611022'!H116+'4611025'!H118+'4611026'!H116+'4611070'!H116+'4611141'!H116+'4611142'!H116+'4611151'!H116</f>
        <v>#REF!</v>
      </c>
      <c r="H115" s="79" t="e">
        <f>'4611010'!I118+'4611021'!I117+'4611022'!I116+'4611025'!I118+'4611026'!I116+'4611070'!I116+'4611141'!I116+'4611142'!I116+'4611151'!I116</f>
        <v>#REF!</v>
      </c>
      <c r="I115" s="79" t="e">
        <f>'4611010'!J118+'4611021'!J117+'4611022'!J116+'4611025'!J118+'4611026'!J116+'4611070'!J116+'4611141'!J116+'4611142'!J116+'4611151'!J116</f>
        <v>#REF!</v>
      </c>
      <c r="J115" s="79" t="e">
        <f>'4611010'!K118+'4611021'!K117+'4611022'!K116+'4611025'!K118+'4611026'!K116+'4611070'!K116+'4611141'!K116+'4611142'!K116+'4611151'!K116</f>
        <v>#REF!</v>
      </c>
      <c r="K115" s="79" t="e">
        <f>'4611010'!L118+'4611021'!L117+'4611022'!L116+'4611025'!L118+'4611026'!L116+'4611070'!L116+'4611141'!L116+'4611142'!L116+'4611151'!L116</f>
        <v>#REF!</v>
      </c>
      <c r="L115" s="79" t="e">
        <f>'4611010'!M118+'4611021'!M117+'4611022'!M116+'4611025'!M118+'4611026'!M116+'4611070'!M116+'4611141'!M116+'4611142'!M116+'4611151'!M116</f>
        <v>#REF!</v>
      </c>
      <c r="M115" s="79" t="e">
        <f>'4611010'!N118+'4611021'!N117+'4611022'!N116+'4611025'!N118+'4611026'!N116+'4611070'!N116+'4611141'!N116+'4611142'!N116+'4611151'!N116</f>
        <v>#REF!</v>
      </c>
      <c r="N115" s="79" t="e">
        <f>'4611010'!O118+'4611021'!O117+'4611022'!O116+'4611025'!O118+'4611026'!O116+'4611070'!O116+'4611141'!O116+'4611142'!O116+'4611151'!O116</f>
        <v>#REF!</v>
      </c>
      <c r="O115" s="79" t="e">
        <f>'4611010'!P118+'4611021'!P117+'4611022'!P116+'4611025'!P118+'4611026'!P116+'4611070'!P116+'4611141'!P116+'4611142'!P116+'4611151'!P116</f>
        <v>#REF!</v>
      </c>
      <c r="P115" s="79" t="e">
        <f>'4611010'!Q118+'4611021'!Q117+'4611022'!Q116+'4611025'!Q118+'4611026'!Q116+'4611070'!Q116+'4611141'!Q116+'4611142'!Q116+'4611151'!Q116</f>
        <v>#REF!</v>
      </c>
      <c r="Q115" s="29" t="e">
        <f t="shared" si="16"/>
        <v>#REF!</v>
      </c>
      <c r="R115" s="65" t="e">
        <f>#REF!</f>
        <v>#REF!</v>
      </c>
      <c r="S115" s="65" t="e">
        <f t="shared" si="2"/>
        <v>#REF!</v>
      </c>
    </row>
    <row r="116" spans="1:19" ht="55.2" collapsed="1">
      <c r="A116" s="151"/>
      <c r="B116" s="151"/>
      <c r="C116" s="152"/>
      <c r="D116" s="39" t="s">
        <v>133</v>
      </c>
      <c r="E116" s="79" t="e">
        <f>'4611010'!F119+'4611021'!F118+'4611022'!F117+'4611025'!F119+'4611026'!F117+'4611070'!F117+'4611141'!F117+'4611142'!F117+'4611151'!F117</f>
        <v>#REF!</v>
      </c>
      <c r="F116" s="79" t="e">
        <f>'4611010'!G119+'4611021'!G118+'4611022'!G117+'4611025'!G119+'4611026'!G117+'4611070'!G117+'4611141'!G117+'4611142'!G117+'4611151'!G117</f>
        <v>#REF!</v>
      </c>
      <c r="G116" s="79" t="e">
        <f>'4611010'!H119+'4611021'!H118+'4611022'!H117+'4611025'!H119+'4611026'!H117+'4611070'!H117+'4611141'!H117+'4611142'!H117+'4611151'!H117</f>
        <v>#REF!</v>
      </c>
      <c r="H116" s="79" t="e">
        <f>'4611010'!I119+'4611021'!I118+'4611022'!I117+'4611025'!I119+'4611026'!I117+'4611070'!I117+'4611141'!I117+'4611142'!I117+'4611151'!I117</f>
        <v>#REF!</v>
      </c>
      <c r="I116" s="79" t="e">
        <f>'4611010'!J119+'4611021'!J118+'4611022'!J117+'4611025'!J119+'4611026'!J117+'4611070'!J117+'4611141'!J117+'4611142'!J117+'4611151'!J117</f>
        <v>#REF!</v>
      </c>
      <c r="J116" s="79" t="e">
        <f>'4611010'!K119+'4611021'!K118+'4611022'!K117+'4611025'!K119+'4611026'!K117+'4611070'!K117+'4611141'!K117+'4611142'!K117+'4611151'!K117</f>
        <v>#REF!</v>
      </c>
      <c r="K116" s="79" t="e">
        <f>'4611010'!L119+'4611021'!L118+'4611022'!L117+'4611025'!L119+'4611026'!L117+'4611070'!L117+'4611141'!L117+'4611142'!L117+'4611151'!L117</f>
        <v>#REF!</v>
      </c>
      <c r="L116" s="79" t="e">
        <f>'4611010'!M119+'4611021'!M118+'4611022'!M117+'4611025'!M119+'4611026'!M117+'4611070'!M117+'4611141'!M117+'4611142'!M117+'4611151'!M117</f>
        <v>#REF!</v>
      </c>
      <c r="M116" s="79" t="e">
        <f>'4611010'!N119+'4611021'!N118+'4611022'!N117+'4611025'!N119+'4611026'!N117+'4611070'!N117+'4611141'!N117+'4611142'!N117+'4611151'!N117</f>
        <v>#REF!</v>
      </c>
      <c r="N116" s="79" t="e">
        <f>'4611010'!O119+'4611021'!O118+'4611022'!O117+'4611025'!O119+'4611026'!O117+'4611070'!O117+'4611141'!O117+'4611142'!O117+'4611151'!O117</f>
        <v>#REF!</v>
      </c>
      <c r="O116" s="79" t="e">
        <f>'4611010'!P119+'4611021'!P118+'4611022'!P117+'4611025'!P119+'4611026'!P117+'4611070'!P117+'4611141'!P117+'4611142'!P117+'4611151'!P117</f>
        <v>#REF!</v>
      </c>
      <c r="P116" s="79" t="e">
        <f>'4611010'!Q119+'4611021'!Q118+'4611022'!Q117+'4611025'!Q119+'4611026'!Q117+'4611070'!Q117+'4611141'!Q117+'4611142'!Q117+'4611151'!Q117</f>
        <v>#REF!</v>
      </c>
      <c r="Q116" s="29" t="e">
        <f t="shared" si="16"/>
        <v>#REF!</v>
      </c>
      <c r="R116" s="65" t="e">
        <f>#REF!</f>
        <v>#REF!</v>
      </c>
      <c r="S116" s="65" t="e">
        <f t="shared" si="2"/>
        <v>#REF!</v>
      </c>
    </row>
    <row r="117" spans="1:19" ht="55.2" hidden="1" outlineLevel="1">
      <c r="A117" s="151"/>
      <c r="B117" s="151"/>
      <c r="C117" s="152"/>
      <c r="D117" s="38" t="s">
        <v>134</v>
      </c>
      <c r="E117" s="79" t="e">
        <f>'4611010'!F120+'4611021'!F119+'4611022'!F118+'4611025'!F120+'4611026'!F118+'4611070'!F118+'4611141'!F118+'4611142'!F118+'4611151'!F118</f>
        <v>#REF!</v>
      </c>
      <c r="F117" s="79" t="e">
        <f>'4611010'!G120+'4611021'!G119+'4611022'!G118+'4611025'!G120+'4611026'!G118+'4611070'!G118+'4611141'!G118+'4611142'!G118+'4611151'!G118</f>
        <v>#REF!</v>
      </c>
      <c r="G117" s="79" t="e">
        <f>'4611010'!H120+'4611021'!H119+'4611022'!H118+'4611025'!H120+'4611026'!H118+'4611070'!H118+'4611141'!H118+'4611142'!H118+'4611151'!H118</f>
        <v>#REF!</v>
      </c>
      <c r="H117" s="79" t="e">
        <f>'4611010'!I120+'4611021'!I119+'4611022'!I118+'4611025'!I120+'4611026'!I118+'4611070'!I118+'4611141'!I118+'4611142'!I118+'4611151'!I118</f>
        <v>#REF!</v>
      </c>
      <c r="I117" s="79" t="e">
        <f>'4611010'!J120+'4611021'!J119+'4611022'!J118+'4611025'!J120+'4611026'!J118+'4611070'!J118+'4611141'!J118+'4611142'!J118+'4611151'!J118</f>
        <v>#REF!</v>
      </c>
      <c r="J117" s="79" t="e">
        <f>'4611010'!K120+'4611021'!K119+'4611022'!K118+'4611025'!K120+'4611026'!K118+'4611070'!K118+'4611141'!K118+'4611142'!K118+'4611151'!K118</f>
        <v>#REF!</v>
      </c>
      <c r="K117" s="79" t="e">
        <f>'4611010'!L120+'4611021'!L119+'4611022'!L118+'4611025'!L120+'4611026'!L118+'4611070'!L118+'4611141'!L118+'4611142'!L118+'4611151'!L118</f>
        <v>#REF!</v>
      </c>
      <c r="L117" s="79" t="e">
        <f>'4611010'!M120+'4611021'!M119+'4611022'!M118+'4611025'!M120+'4611026'!M118+'4611070'!M118+'4611141'!M118+'4611142'!M118+'4611151'!M118</f>
        <v>#REF!</v>
      </c>
      <c r="M117" s="79" t="e">
        <f>'4611010'!N120+'4611021'!N119+'4611022'!N118+'4611025'!N120+'4611026'!N118+'4611070'!N118+'4611141'!N118+'4611142'!N118+'4611151'!N118</f>
        <v>#REF!</v>
      </c>
      <c r="N117" s="79" t="e">
        <f>'4611010'!O120+'4611021'!O119+'4611022'!O118+'4611025'!O120+'4611026'!O118+'4611070'!O118+'4611141'!O118+'4611142'!O118+'4611151'!O118</f>
        <v>#REF!</v>
      </c>
      <c r="O117" s="79" t="e">
        <f>'4611010'!P120+'4611021'!P119+'4611022'!P118+'4611025'!P120+'4611026'!P118+'4611070'!P118+'4611141'!P118+'4611142'!P118+'4611151'!P118</f>
        <v>#REF!</v>
      </c>
      <c r="P117" s="79" t="e">
        <f>'4611010'!Q120+'4611021'!Q119+'4611022'!Q118+'4611025'!Q120+'4611026'!Q118+'4611070'!Q118+'4611141'!Q118+'4611142'!Q118+'4611151'!Q118</f>
        <v>#REF!</v>
      </c>
      <c r="Q117" s="29" t="e">
        <f t="shared" si="16"/>
        <v>#REF!</v>
      </c>
      <c r="R117" s="65" t="e">
        <f>#REF!</f>
        <v>#REF!</v>
      </c>
      <c r="S117" s="65" t="e">
        <f t="shared" si="2"/>
        <v>#REF!</v>
      </c>
    </row>
    <row r="118" spans="1:19" ht="27.6">
      <c r="A118" s="151"/>
      <c r="B118" s="151"/>
      <c r="C118" s="152"/>
      <c r="D118" s="38" t="s">
        <v>135</v>
      </c>
      <c r="E118" s="79" t="e">
        <f>'4611010'!F121+'4611021'!F120+'4611022'!F119+'4611025'!F121+'4611026'!F119+'4611070'!F119+'4611141'!F119+'4611142'!F119+'4611151'!F119</f>
        <v>#REF!</v>
      </c>
      <c r="F118" s="79" t="e">
        <f>'4611010'!G121+'4611021'!G120+'4611022'!G119+'4611025'!G121+'4611026'!G119+'4611070'!G119+'4611141'!G119+'4611142'!G119+'4611151'!G119</f>
        <v>#REF!</v>
      </c>
      <c r="G118" s="79" t="e">
        <f>'4611010'!H121+'4611021'!H120+'4611022'!H119+'4611025'!H121+'4611026'!H119+'4611070'!H119+'4611141'!H119+'4611142'!H119+'4611151'!H119</f>
        <v>#REF!</v>
      </c>
      <c r="H118" s="79" t="e">
        <f>'4611010'!I121+'4611021'!I120+'4611022'!I119+'4611025'!I121+'4611026'!I119+'4611070'!I119+'4611141'!I119+'4611142'!I119+'4611151'!I119</f>
        <v>#REF!</v>
      </c>
      <c r="I118" s="79" t="e">
        <f>'4611010'!J121+'4611021'!J120+'4611022'!J119+'4611025'!J121+'4611026'!J119+'4611070'!J119+'4611141'!J119+'4611142'!J119+'4611151'!J119</f>
        <v>#REF!</v>
      </c>
      <c r="J118" s="79" t="e">
        <f>'4611010'!K121+'4611021'!K120+'4611022'!K119+'4611025'!K121+'4611026'!K119+'4611070'!K119+'4611141'!K119+'4611142'!K119+'4611151'!K119</f>
        <v>#REF!</v>
      </c>
      <c r="K118" s="79" t="e">
        <f>'4611010'!L121+'4611021'!L120+'4611022'!L119+'4611025'!L121+'4611026'!L119+'4611070'!L119+'4611141'!L119+'4611142'!L119+'4611151'!L119</f>
        <v>#REF!</v>
      </c>
      <c r="L118" s="79" t="e">
        <f>'4611010'!M121+'4611021'!M120+'4611022'!M119+'4611025'!M121+'4611026'!M119+'4611070'!M119+'4611141'!M119+'4611142'!M119+'4611151'!M119</f>
        <v>#REF!</v>
      </c>
      <c r="M118" s="79" t="e">
        <f>'4611010'!N121+'4611021'!N120+'4611022'!N119+'4611025'!N121+'4611026'!N119+'4611070'!N119+'4611141'!N119+'4611142'!N119+'4611151'!N119</f>
        <v>#REF!</v>
      </c>
      <c r="N118" s="79" t="e">
        <f>'4611010'!O121+'4611021'!O120+'4611022'!O119+'4611025'!O121+'4611026'!O119+'4611070'!O119+'4611141'!O119+'4611142'!O119+'4611151'!O119</f>
        <v>#REF!</v>
      </c>
      <c r="O118" s="79" t="e">
        <f>'4611010'!P121+'4611021'!P120+'4611022'!P119+'4611025'!P121+'4611026'!P119+'4611070'!P119+'4611141'!P119+'4611142'!P119+'4611151'!P119</f>
        <v>#REF!</v>
      </c>
      <c r="P118" s="79" t="e">
        <f>'4611010'!Q121+'4611021'!Q120+'4611022'!Q119+'4611025'!Q121+'4611026'!Q119+'4611070'!Q119+'4611141'!Q119+'4611142'!Q119+'4611151'!Q119</f>
        <v>#REF!</v>
      </c>
      <c r="Q118" s="29" t="e">
        <f t="shared" si="16"/>
        <v>#REF!</v>
      </c>
      <c r="R118" s="65" t="e">
        <f>#REF!</f>
        <v>#REF!</v>
      </c>
      <c r="S118" s="65" t="e">
        <f t="shared" si="2"/>
        <v>#REF!</v>
      </c>
    </row>
    <row r="119" spans="1:19" ht="41.4">
      <c r="A119" s="151"/>
      <c r="B119" s="151"/>
      <c r="C119" s="152"/>
      <c r="D119" s="39" t="s">
        <v>136</v>
      </c>
      <c r="E119" s="79" t="e">
        <f>'4611010'!F122+'4611021'!F121+'4611022'!F120+'4611025'!F122+'4611026'!F120+'4611070'!F120+'4611141'!F120+'4611142'!F120+'4611151'!F120</f>
        <v>#REF!</v>
      </c>
      <c r="F119" s="79" t="e">
        <f>'4611010'!G122+'4611021'!G121+'4611022'!G120+'4611025'!G122+'4611026'!G120+'4611070'!G120+'4611141'!G120+'4611142'!G120+'4611151'!G120</f>
        <v>#REF!</v>
      </c>
      <c r="G119" s="79" t="e">
        <f>'4611010'!H122+'4611021'!H121+'4611022'!H120+'4611025'!H122+'4611026'!H120+'4611070'!H120+'4611141'!H120+'4611142'!H120+'4611151'!H120</f>
        <v>#REF!</v>
      </c>
      <c r="H119" s="79" t="e">
        <f>'4611010'!I122+'4611021'!I121+'4611022'!I120+'4611025'!I122+'4611026'!I120+'4611070'!I120+'4611141'!I120+'4611142'!I120+'4611151'!I120</f>
        <v>#REF!</v>
      </c>
      <c r="I119" s="79" t="e">
        <f>'4611010'!J122+'4611021'!J121+'4611022'!J120+'4611025'!J122+'4611026'!J120+'4611070'!J120+'4611141'!J120+'4611142'!J120+'4611151'!J120</f>
        <v>#REF!</v>
      </c>
      <c r="J119" s="79" t="e">
        <f>'4611010'!K122+'4611021'!K121+'4611022'!K120+'4611025'!K122+'4611026'!K120+'4611070'!K120+'4611141'!K120+'4611142'!K120+'4611151'!K120</f>
        <v>#REF!</v>
      </c>
      <c r="K119" s="79" t="e">
        <f>'4611010'!L122+'4611021'!L121+'4611022'!L120+'4611025'!L122+'4611026'!L120+'4611070'!L120+'4611141'!L120+'4611142'!L120+'4611151'!L120</f>
        <v>#REF!</v>
      </c>
      <c r="L119" s="79" t="e">
        <f>'4611010'!M122+'4611021'!M121+'4611022'!M120+'4611025'!M122+'4611026'!M120+'4611070'!M120+'4611141'!M120+'4611142'!M120+'4611151'!M120</f>
        <v>#REF!</v>
      </c>
      <c r="M119" s="79" t="e">
        <f>'4611010'!N122+'4611021'!N121+'4611022'!N120+'4611025'!N122+'4611026'!N120+'4611070'!N120+'4611141'!N120+'4611142'!N120+'4611151'!N120</f>
        <v>#REF!</v>
      </c>
      <c r="N119" s="79" t="e">
        <f>'4611010'!O122+'4611021'!O121+'4611022'!O120+'4611025'!O122+'4611026'!O120+'4611070'!O120+'4611141'!O120+'4611142'!O120+'4611151'!O120</f>
        <v>#REF!</v>
      </c>
      <c r="O119" s="79" t="e">
        <f>'4611010'!P122+'4611021'!P121+'4611022'!P120+'4611025'!P122+'4611026'!P120+'4611070'!P120+'4611141'!P120+'4611142'!P120+'4611151'!P120</f>
        <v>#REF!</v>
      </c>
      <c r="P119" s="79" t="e">
        <f>'4611010'!Q122+'4611021'!Q121+'4611022'!Q120+'4611025'!Q122+'4611026'!Q120+'4611070'!Q120+'4611141'!Q120+'4611142'!Q120+'4611151'!Q120</f>
        <v>#REF!</v>
      </c>
      <c r="Q119" s="29" t="e">
        <f t="shared" si="16"/>
        <v>#REF!</v>
      </c>
      <c r="R119" s="65" t="e">
        <f>#REF!</f>
        <v>#REF!</v>
      </c>
      <c r="S119" s="65" t="e">
        <f t="shared" si="2"/>
        <v>#REF!</v>
      </c>
    </row>
    <row r="120" spans="1:19" ht="69">
      <c r="A120" s="151"/>
      <c r="B120" s="151"/>
      <c r="C120" s="152"/>
      <c r="D120" s="39" t="s">
        <v>137</v>
      </c>
      <c r="E120" s="79" t="e">
        <f>'4611010'!F123+'4611021'!F122+'4611022'!F121+'4611025'!F123+'4611026'!F121+'4611070'!F121+'4611141'!F121+'4611142'!F121+'4611151'!F121</f>
        <v>#REF!</v>
      </c>
      <c r="F120" s="79" t="e">
        <f>'4611010'!G123+'4611021'!G122+'4611022'!G121+'4611025'!G123+'4611026'!G121+'4611070'!G121+'4611141'!G121+'4611142'!G121+'4611151'!G121</f>
        <v>#REF!</v>
      </c>
      <c r="G120" s="79" t="e">
        <f>'4611010'!H123+'4611021'!H122+'4611022'!H121+'4611025'!H123+'4611026'!H121+'4611070'!H121+'4611141'!H121+'4611142'!H121+'4611151'!H121</f>
        <v>#REF!</v>
      </c>
      <c r="H120" s="79" t="e">
        <f>'4611010'!I123+'4611021'!I122+'4611022'!I121+'4611025'!I123+'4611026'!I121+'4611070'!I121+'4611141'!I121+'4611142'!I121+'4611151'!I121</f>
        <v>#REF!</v>
      </c>
      <c r="I120" s="79" t="e">
        <f>'4611010'!J123+'4611021'!J122+'4611022'!J121+'4611025'!J123+'4611026'!J121+'4611070'!J121+'4611141'!J121+'4611142'!J121+'4611151'!J121</f>
        <v>#REF!</v>
      </c>
      <c r="J120" s="79" t="e">
        <f>'4611010'!K123+'4611021'!K122+'4611022'!K121+'4611025'!K123+'4611026'!K121+'4611070'!K121+'4611141'!K121+'4611142'!K121+'4611151'!K121</f>
        <v>#REF!</v>
      </c>
      <c r="K120" s="79" t="e">
        <f>'4611010'!L123+'4611021'!L122+'4611022'!L121+'4611025'!L123+'4611026'!L121+'4611070'!L121+'4611141'!L121+'4611142'!L121+'4611151'!L121</f>
        <v>#REF!</v>
      </c>
      <c r="L120" s="79" t="e">
        <f>'4611010'!M123+'4611021'!M122+'4611022'!M121+'4611025'!M123+'4611026'!M121+'4611070'!M121+'4611141'!M121+'4611142'!M121+'4611151'!M121</f>
        <v>#REF!</v>
      </c>
      <c r="M120" s="79" t="e">
        <f>'4611010'!N123+'4611021'!N122+'4611022'!N121+'4611025'!N123+'4611026'!N121+'4611070'!N121+'4611141'!N121+'4611142'!N121+'4611151'!N121</f>
        <v>#REF!</v>
      </c>
      <c r="N120" s="79" t="e">
        <f>'4611010'!O123+'4611021'!O122+'4611022'!O121+'4611025'!O123+'4611026'!O121+'4611070'!O121+'4611141'!O121+'4611142'!O121+'4611151'!O121</f>
        <v>#REF!</v>
      </c>
      <c r="O120" s="79" t="e">
        <f>'4611010'!P123+'4611021'!P122+'4611022'!P121+'4611025'!P123+'4611026'!P121+'4611070'!P121+'4611141'!P121+'4611142'!P121+'4611151'!P121</f>
        <v>#REF!</v>
      </c>
      <c r="P120" s="79" t="e">
        <f>'4611010'!Q123+'4611021'!Q122+'4611022'!Q121+'4611025'!Q123+'4611026'!Q121+'4611070'!Q121+'4611141'!Q121+'4611142'!Q121+'4611151'!Q121</f>
        <v>#REF!</v>
      </c>
      <c r="Q120" s="29" t="e">
        <f t="shared" si="16"/>
        <v>#REF!</v>
      </c>
      <c r="R120" s="65" t="e">
        <f>#REF!</f>
        <v>#REF!</v>
      </c>
      <c r="S120" s="65" t="e">
        <f t="shared" si="2"/>
        <v>#REF!</v>
      </c>
    </row>
    <row r="121" spans="1:19" ht="27.6" collapsed="1">
      <c r="A121" s="151"/>
      <c r="B121" s="151"/>
      <c r="C121" s="152"/>
      <c r="D121" s="39" t="s">
        <v>138</v>
      </c>
      <c r="E121" s="79" t="e">
        <f>'4611010'!F124+'4611021'!F123+'4611022'!F122+'4611025'!F124+'4611026'!F122+'4611070'!F122+'4611141'!F122+'4611142'!F122+'4611151'!F122</f>
        <v>#REF!</v>
      </c>
      <c r="F121" s="79" t="e">
        <f>'4611010'!G124+'4611021'!G123+'4611022'!G122+'4611025'!G124+'4611026'!G122+'4611070'!G122+'4611141'!G122+'4611142'!G122+'4611151'!G122</f>
        <v>#REF!</v>
      </c>
      <c r="G121" s="79" t="e">
        <f>'4611010'!H124+'4611021'!H123+'4611022'!H122+'4611025'!H124+'4611026'!H122+'4611070'!H122+'4611141'!H122+'4611142'!H122+'4611151'!H122</f>
        <v>#REF!</v>
      </c>
      <c r="H121" s="79" t="e">
        <f>'4611010'!I124+'4611021'!I123+'4611022'!I122+'4611025'!I124+'4611026'!I122+'4611070'!I122+'4611141'!I122+'4611142'!I122+'4611151'!I122</f>
        <v>#REF!</v>
      </c>
      <c r="I121" s="79" t="e">
        <f>'4611010'!J124+'4611021'!J123+'4611022'!J122+'4611025'!J124+'4611026'!J122+'4611070'!J122+'4611141'!J122+'4611142'!J122+'4611151'!J122</f>
        <v>#REF!</v>
      </c>
      <c r="J121" s="79" t="e">
        <f>'4611010'!K124+'4611021'!K123+'4611022'!K122+'4611025'!K124+'4611026'!K122+'4611070'!K122+'4611141'!K122+'4611142'!K122+'4611151'!K122</f>
        <v>#REF!</v>
      </c>
      <c r="K121" s="79" t="e">
        <f>'4611010'!L124+'4611021'!L123+'4611022'!L122+'4611025'!L124+'4611026'!L122+'4611070'!L122+'4611141'!L122+'4611142'!L122+'4611151'!L122</f>
        <v>#REF!</v>
      </c>
      <c r="L121" s="79" t="e">
        <f>'4611010'!M124+'4611021'!M123+'4611022'!M122+'4611025'!M124+'4611026'!M122+'4611070'!M122+'4611141'!M122+'4611142'!M122+'4611151'!M122</f>
        <v>#REF!</v>
      </c>
      <c r="M121" s="79" t="e">
        <f>'4611010'!N124+'4611021'!N123+'4611022'!N122+'4611025'!N124+'4611026'!N122+'4611070'!N122+'4611141'!N122+'4611142'!N122+'4611151'!N122</f>
        <v>#REF!</v>
      </c>
      <c r="N121" s="79" t="e">
        <f>'4611010'!O124+'4611021'!O123+'4611022'!O122+'4611025'!O124+'4611026'!O122+'4611070'!O122+'4611141'!O122+'4611142'!O122+'4611151'!O122</f>
        <v>#REF!</v>
      </c>
      <c r="O121" s="79" t="e">
        <f>'4611010'!P124+'4611021'!P123+'4611022'!P122+'4611025'!P124+'4611026'!P122+'4611070'!P122+'4611141'!P122+'4611142'!P122+'4611151'!P122</f>
        <v>#REF!</v>
      </c>
      <c r="P121" s="79" t="e">
        <f>'4611010'!Q124+'4611021'!Q123+'4611022'!Q122+'4611025'!Q124+'4611026'!Q122+'4611070'!Q122+'4611141'!Q122+'4611142'!Q122+'4611151'!Q122</f>
        <v>#REF!</v>
      </c>
      <c r="Q121" s="29" t="e">
        <f t="shared" si="16"/>
        <v>#REF!</v>
      </c>
      <c r="R121" s="65" t="e">
        <f>#REF!</f>
        <v>#REF!</v>
      </c>
      <c r="S121" s="65" t="e">
        <f t="shared" si="2"/>
        <v>#REF!</v>
      </c>
    </row>
    <row r="122" spans="1:19" ht="27.6" hidden="1" outlineLevel="1">
      <c r="A122" s="151"/>
      <c r="B122" s="151"/>
      <c r="C122" s="152"/>
      <c r="D122" s="38" t="s">
        <v>139</v>
      </c>
      <c r="E122" s="79" t="e">
        <f>'4611010'!F125+'4611021'!F124+'4611022'!F123+'4611025'!F125+'4611026'!F123+'4611070'!F123+'4611141'!F123+'4611142'!F123+'4611151'!F123</f>
        <v>#REF!</v>
      </c>
      <c r="F122" s="79" t="e">
        <f>'4611010'!G125+'4611021'!G124+'4611022'!G123+'4611025'!G125+'4611026'!G123+'4611070'!G123+'4611141'!G123+'4611142'!G123+'4611151'!G123</f>
        <v>#REF!</v>
      </c>
      <c r="G122" s="79" t="e">
        <f>'4611010'!H125+'4611021'!H124+'4611022'!H123+'4611025'!H125+'4611026'!H123+'4611070'!H123+'4611141'!H123+'4611142'!H123+'4611151'!H123</f>
        <v>#REF!</v>
      </c>
      <c r="H122" s="79" t="e">
        <f>'4611010'!I125+'4611021'!I124+'4611022'!I123+'4611025'!I125+'4611026'!I123+'4611070'!I123+'4611141'!I123+'4611142'!I123+'4611151'!I123</f>
        <v>#REF!</v>
      </c>
      <c r="I122" s="79" t="e">
        <f>'4611010'!J125+'4611021'!J124+'4611022'!J123+'4611025'!J125+'4611026'!J123+'4611070'!J123+'4611141'!J123+'4611142'!J123+'4611151'!J123</f>
        <v>#REF!</v>
      </c>
      <c r="J122" s="79" t="e">
        <f>'4611010'!K125+'4611021'!K124+'4611022'!K123+'4611025'!K125+'4611026'!K123+'4611070'!K123+'4611141'!K123+'4611142'!K123+'4611151'!K123</f>
        <v>#REF!</v>
      </c>
      <c r="K122" s="79" t="e">
        <f>'4611010'!L125+'4611021'!L124+'4611022'!L123+'4611025'!L125+'4611026'!L123+'4611070'!L123+'4611141'!L123+'4611142'!L123+'4611151'!L123</f>
        <v>#REF!</v>
      </c>
      <c r="L122" s="79" t="e">
        <f>'4611010'!M125+'4611021'!M124+'4611022'!M123+'4611025'!M125+'4611026'!M123+'4611070'!M123+'4611141'!M123+'4611142'!M123+'4611151'!M123</f>
        <v>#REF!</v>
      </c>
      <c r="M122" s="79" t="e">
        <f>'4611010'!N125+'4611021'!N124+'4611022'!N123+'4611025'!N125+'4611026'!N123+'4611070'!N123+'4611141'!N123+'4611142'!N123+'4611151'!N123</f>
        <v>#REF!</v>
      </c>
      <c r="N122" s="79" t="e">
        <f>'4611010'!O125+'4611021'!O124+'4611022'!O123+'4611025'!O125+'4611026'!O123+'4611070'!O123+'4611141'!O123+'4611142'!O123+'4611151'!O123</f>
        <v>#REF!</v>
      </c>
      <c r="O122" s="79" t="e">
        <f>'4611010'!P125+'4611021'!P124+'4611022'!P123+'4611025'!P125+'4611026'!P123+'4611070'!P123+'4611141'!P123+'4611142'!P123+'4611151'!P123</f>
        <v>#REF!</v>
      </c>
      <c r="P122" s="79" t="e">
        <f>'4611010'!Q125+'4611021'!Q124+'4611022'!Q123+'4611025'!Q125+'4611026'!Q123+'4611070'!Q123+'4611141'!Q123+'4611142'!Q123+'4611151'!Q123</f>
        <v>#REF!</v>
      </c>
      <c r="Q122" s="29" t="e">
        <f t="shared" si="16"/>
        <v>#REF!</v>
      </c>
      <c r="R122" s="65" t="e">
        <f>#REF!</f>
        <v>#REF!</v>
      </c>
      <c r="S122" s="65" t="e">
        <f t="shared" si="2"/>
        <v>#REF!</v>
      </c>
    </row>
    <row r="123" spans="1:19" ht="41.4">
      <c r="A123" s="151"/>
      <c r="B123" s="151"/>
      <c r="C123" s="152"/>
      <c r="D123" s="39" t="s">
        <v>140</v>
      </c>
      <c r="E123" s="79" t="e">
        <f>'4611010'!F126+'4611021'!F125+'4611022'!F124+'4611025'!F126+'4611026'!F124+'4611070'!F124+'4611141'!F124+'4611142'!F124+'4611151'!F124</f>
        <v>#REF!</v>
      </c>
      <c r="F123" s="79" t="e">
        <f>'4611010'!G126+'4611021'!G125+'4611022'!G124+'4611025'!G126+'4611026'!G124+'4611070'!G124+'4611141'!G124+'4611142'!G124+'4611151'!G124</f>
        <v>#REF!</v>
      </c>
      <c r="G123" s="79" t="e">
        <f>'4611010'!H126+'4611021'!H125+'4611022'!H124+'4611025'!H126+'4611026'!H124+'4611070'!H124+'4611141'!H124+'4611142'!H124+'4611151'!H124</f>
        <v>#REF!</v>
      </c>
      <c r="H123" s="79" t="e">
        <f>'4611010'!I126+'4611021'!I125+'4611022'!I124+'4611025'!I126+'4611026'!I124+'4611070'!I124+'4611141'!I124+'4611142'!I124+'4611151'!I124</f>
        <v>#REF!</v>
      </c>
      <c r="I123" s="79" t="e">
        <f>'4611010'!J126+'4611021'!J125+'4611022'!J124+'4611025'!J126+'4611026'!J124+'4611070'!J124+'4611141'!J124+'4611142'!J124+'4611151'!J124</f>
        <v>#REF!</v>
      </c>
      <c r="J123" s="79" t="e">
        <f>'4611010'!K126+'4611021'!K125+'4611022'!K124+'4611025'!K126+'4611026'!K124+'4611070'!K124+'4611141'!K124+'4611142'!K124+'4611151'!K124</f>
        <v>#REF!</v>
      </c>
      <c r="K123" s="79" t="e">
        <f>'4611010'!L126+'4611021'!L125+'4611022'!L124+'4611025'!L126+'4611026'!L124+'4611070'!L124+'4611141'!L124+'4611142'!L124+'4611151'!L124</f>
        <v>#REF!</v>
      </c>
      <c r="L123" s="79" t="e">
        <f>'4611010'!M126+'4611021'!M125+'4611022'!M124+'4611025'!M126+'4611026'!M124+'4611070'!M124+'4611141'!M124+'4611142'!M124+'4611151'!M124</f>
        <v>#REF!</v>
      </c>
      <c r="M123" s="79" t="e">
        <f>'4611010'!N126+'4611021'!N125+'4611022'!N124+'4611025'!N126+'4611026'!N124+'4611070'!N124+'4611141'!N124+'4611142'!N124+'4611151'!N124</f>
        <v>#REF!</v>
      </c>
      <c r="N123" s="79" t="e">
        <f>'4611010'!O126+'4611021'!O125+'4611022'!O124+'4611025'!O126+'4611026'!O124+'4611070'!O124+'4611141'!O124+'4611142'!O124+'4611151'!O124</f>
        <v>#REF!</v>
      </c>
      <c r="O123" s="79" t="e">
        <f>'4611010'!P126+'4611021'!P125+'4611022'!P124+'4611025'!P126+'4611026'!P124+'4611070'!P124+'4611141'!P124+'4611142'!P124+'4611151'!P124</f>
        <v>#REF!</v>
      </c>
      <c r="P123" s="79" t="e">
        <f>'4611010'!Q126+'4611021'!Q125+'4611022'!Q124+'4611025'!Q126+'4611026'!Q124+'4611070'!Q124+'4611141'!Q124+'4611142'!Q124+'4611151'!Q124</f>
        <v>#REF!</v>
      </c>
      <c r="Q123" s="29" t="e">
        <f t="shared" si="16"/>
        <v>#REF!</v>
      </c>
      <c r="R123" s="65" t="e">
        <f>#REF!</f>
        <v>#REF!</v>
      </c>
      <c r="S123" s="65" t="e">
        <f t="shared" si="2"/>
        <v>#REF!</v>
      </c>
    </row>
    <row r="124" spans="1:19" ht="15">
      <c r="A124" s="151"/>
      <c r="B124" s="151"/>
      <c r="C124" s="152"/>
      <c r="D124" s="39" t="s">
        <v>141</v>
      </c>
      <c r="E124" s="79" t="e">
        <f>'4611010'!F127+'4611021'!F126+'4611022'!F125+'4611025'!F127+'4611026'!F125+'4611070'!F125+'4611141'!F125+'4611142'!F125+'4611151'!F125</f>
        <v>#REF!</v>
      </c>
      <c r="F124" s="79" t="e">
        <f>'4611010'!G127+'4611021'!G126+'4611022'!G125+'4611025'!G127+'4611026'!G125+'4611070'!G125+'4611141'!G125+'4611142'!G125+'4611151'!G125</f>
        <v>#REF!</v>
      </c>
      <c r="G124" s="79" t="e">
        <f>'4611010'!H127+'4611021'!H126+'4611022'!H125+'4611025'!H127+'4611026'!H125+'4611070'!H125+'4611141'!H125+'4611142'!H125+'4611151'!H125</f>
        <v>#REF!</v>
      </c>
      <c r="H124" s="79" t="e">
        <f>'4611010'!I127+'4611021'!I126+'4611022'!I125+'4611025'!I127+'4611026'!I125+'4611070'!I125+'4611141'!I125+'4611142'!I125+'4611151'!I125</f>
        <v>#REF!</v>
      </c>
      <c r="I124" s="79" t="e">
        <f>'4611010'!J127+'4611021'!J126+'4611022'!J125+'4611025'!J127+'4611026'!J125+'4611070'!J125+'4611141'!J125+'4611142'!J125+'4611151'!J125</f>
        <v>#REF!</v>
      </c>
      <c r="J124" s="79" t="e">
        <f>'4611010'!K127+'4611021'!K126+'4611022'!K125+'4611025'!K127+'4611026'!K125+'4611070'!K125+'4611141'!K125+'4611142'!K125+'4611151'!K125</f>
        <v>#REF!</v>
      </c>
      <c r="K124" s="79" t="e">
        <f>'4611010'!L127+'4611021'!L126+'4611022'!L125+'4611025'!L127+'4611026'!L125+'4611070'!L125+'4611141'!L125+'4611142'!L125+'4611151'!L125</f>
        <v>#REF!</v>
      </c>
      <c r="L124" s="79" t="e">
        <f>'4611010'!M127+'4611021'!M126+'4611022'!M125+'4611025'!M127+'4611026'!M125+'4611070'!M125+'4611141'!M125+'4611142'!M125+'4611151'!M125</f>
        <v>#REF!</v>
      </c>
      <c r="M124" s="79" t="e">
        <f>'4611010'!N127+'4611021'!N126+'4611022'!N125+'4611025'!N127+'4611026'!N125+'4611070'!N125+'4611141'!N125+'4611142'!N125+'4611151'!N125</f>
        <v>#REF!</v>
      </c>
      <c r="N124" s="79" t="e">
        <f>'4611010'!O127+'4611021'!O126+'4611022'!O125+'4611025'!O127+'4611026'!O125+'4611070'!O125+'4611141'!O125+'4611142'!O125+'4611151'!O125</f>
        <v>#REF!</v>
      </c>
      <c r="O124" s="79" t="e">
        <f>'4611010'!P127+'4611021'!P126+'4611022'!P125+'4611025'!P127+'4611026'!P125+'4611070'!P125+'4611141'!P125+'4611142'!P125+'4611151'!P125</f>
        <v>#REF!</v>
      </c>
      <c r="P124" s="79" t="e">
        <f>'4611010'!Q127+'4611021'!Q126+'4611022'!Q125+'4611025'!Q127+'4611026'!Q125+'4611070'!Q125+'4611141'!Q125+'4611142'!Q125+'4611151'!Q125</f>
        <v>#REF!</v>
      </c>
      <c r="Q124" s="29" t="e">
        <f t="shared" si="16"/>
        <v>#REF!</v>
      </c>
      <c r="R124" s="65" t="e">
        <f>#REF!</f>
        <v>#REF!</v>
      </c>
      <c r="S124" s="65" t="e">
        <f t="shared" si="2"/>
        <v>#REF!</v>
      </c>
    </row>
    <row r="125" spans="1:19" ht="15">
      <c r="A125" s="151"/>
      <c r="B125" s="151"/>
      <c r="C125" s="152"/>
      <c r="D125" s="38" t="s">
        <v>142</v>
      </c>
      <c r="E125" s="79" t="e">
        <f>'4611010'!F128+'4611021'!F127+'4611022'!F126+'4611025'!F128+'4611026'!F126+'4611070'!F126+'4611141'!F126+'4611142'!F126+'4611151'!F126</f>
        <v>#REF!</v>
      </c>
      <c r="F125" s="79" t="e">
        <f>'4611010'!G128+'4611021'!G127+'4611022'!G126+'4611025'!G128+'4611026'!G126+'4611070'!G126+'4611141'!G126+'4611142'!G126+'4611151'!G126</f>
        <v>#REF!</v>
      </c>
      <c r="G125" s="79" t="e">
        <f>'4611010'!H128+'4611021'!H127+'4611022'!H126+'4611025'!H128+'4611026'!H126+'4611070'!H126+'4611141'!H126+'4611142'!H126+'4611151'!H126</f>
        <v>#REF!</v>
      </c>
      <c r="H125" s="79" t="e">
        <f>'4611010'!I128+'4611021'!I127+'4611022'!I126+'4611025'!I128+'4611026'!I126+'4611070'!I126+'4611141'!I126+'4611142'!I126+'4611151'!I126</f>
        <v>#REF!</v>
      </c>
      <c r="I125" s="79" t="e">
        <f>'4611010'!J128+'4611021'!J127+'4611022'!J126+'4611025'!J128+'4611026'!J126+'4611070'!J126+'4611141'!J126+'4611142'!J126+'4611151'!J126</f>
        <v>#REF!</v>
      </c>
      <c r="J125" s="79" t="e">
        <f>'4611010'!K128+'4611021'!K127+'4611022'!K126+'4611025'!K128+'4611026'!K126+'4611070'!K126+'4611141'!K126+'4611142'!K126+'4611151'!K126</f>
        <v>#REF!</v>
      </c>
      <c r="K125" s="79" t="e">
        <f>'4611010'!L128+'4611021'!L127+'4611022'!L126+'4611025'!L128+'4611026'!L126+'4611070'!L126+'4611141'!L126+'4611142'!L126+'4611151'!L126</f>
        <v>#REF!</v>
      </c>
      <c r="L125" s="79" t="e">
        <f>'4611010'!M128+'4611021'!M127+'4611022'!M126+'4611025'!M128+'4611026'!M126+'4611070'!M126+'4611141'!M126+'4611142'!M126+'4611151'!M126</f>
        <v>#REF!</v>
      </c>
      <c r="M125" s="79" t="e">
        <f>'4611010'!N128+'4611021'!N127+'4611022'!N126+'4611025'!N128+'4611026'!N126+'4611070'!N126+'4611141'!N126+'4611142'!N126+'4611151'!N126</f>
        <v>#REF!</v>
      </c>
      <c r="N125" s="79" t="e">
        <f>'4611010'!O128+'4611021'!O127+'4611022'!O126+'4611025'!O128+'4611026'!O126+'4611070'!O126+'4611141'!O126+'4611142'!O126+'4611151'!O126</f>
        <v>#REF!</v>
      </c>
      <c r="O125" s="79" t="e">
        <f>'4611010'!P128+'4611021'!P127+'4611022'!P126+'4611025'!P128+'4611026'!P126+'4611070'!P126+'4611141'!P126+'4611142'!P126+'4611151'!P126</f>
        <v>#REF!</v>
      </c>
      <c r="P125" s="79" t="e">
        <f>'4611010'!Q128+'4611021'!Q127+'4611022'!Q126+'4611025'!Q128+'4611026'!Q126+'4611070'!Q126+'4611141'!Q126+'4611142'!Q126+'4611151'!Q126</f>
        <v>#REF!</v>
      </c>
      <c r="Q125" s="29" t="e">
        <f t="shared" si="16"/>
        <v>#REF!</v>
      </c>
      <c r="R125" s="65" t="e">
        <f>#REF!</f>
        <v>#REF!</v>
      </c>
      <c r="S125" s="65" t="e">
        <f t="shared" si="2"/>
        <v>#REF!</v>
      </c>
    </row>
    <row r="126" spans="1:19" ht="15" collapsed="1">
      <c r="A126" s="151"/>
      <c r="B126" s="151"/>
      <c r="C126" s="152"/>
      <c r="D126" s="38" t="s">
        <v>143</v>
      </c>
      <c r="E126" s="79" t="e">
        <f>'4611010'!F129+'4611021'!F128+'4611022'!F127+'4611025'!F129+'4611026'!F127+'4611070'!F127+'4611141'!F127+'4611142'!F127+'4611151'!F127</f>
        <v>#REF!</v>
      </c>
      <c r="F126" s="79" t="e">
        <f>'4611010'!G129+'4611021'!G128+'4611022'!G127+'4611025'!G129+'4611026'!G127+'4611070'!G127+'4611141'!G127+'4611142'!G127+'4611151'!G127</f>
        <v>#REF!</v>
      </c>
      <c r="G126" s="79" t="e">
        <f>'4611010'!H129+'4611021'!H128+'4611022'!H127+'4611025'!H129+'4611026'!H127+'4611070'!H127+'4611141'!H127+'4611142'!H127+'4611151'!H127</f>
        <v>#REF!</v>
      </c>
      <c r="H126" s="79" t="e">
        <f>'4611010'!I129+'4611021'!I128+'4611022'!I127+'4611025'!I129+'4611026'!I127+'4611070'!I127+'4611141'!I127+'4611142'!I127+'4611151'!I127</f>
        <v>#REF!</v>
      </c>
      <c r="I126" s="79" t="e">
        <f>'4611010'!J129+'4611021'!J128+'4611022'!J127+'4611025'!J129+'4611026'!J127+'4611070'!J127+'4611141'!J127+'4611142'!J127+'4611151'!J127</f>
        <v>#REF!</v>
      </c>
      <c r="J126" s="79" t="e">
        <f>'4611010'!K129+'4611021'!K128+'4611022'!K127+'4611025'!K129+'4611026'!K127+'4611070'!K127+'4611141'!K127+'4611142'!K127+'4611151'!K127</f>
        <v>#REF!</v>
      </c>
      <c r="K126" s="79" t="e">
        <f>'4611010'!L129+'4611021'!L128+'4611022'!L127+'4611025'!L129+'4611026'!L127+'4611070'!L127+'4611141'!L127+'4611142'!L127+'4611151'!L127</f>
        <v>#REF!</v>
      </c>
      <c r="L126" s="79" t="e">
        <f>'4611010'!M129+'4611021'!M128+'4611022'!M127+'4611025'!M129+'4611026'!M127+'4611070'!M127+'4611141'!M127+'4611142'!M127+'4611151'!M127</f>
        <v>#REF!</v>
      </c>
      <c r="M126" s="79" t="e">
        <f>'4611010'!N129+'4611021'!N128+'4611022'!N127+'4611025'!N129+'4611026'!N127+'4611070'!N127+'4611141'!N127+'4611142'!N127+'4611151'!N127</f>
        <v>#REF!</v>
      </c>
      <c r="N126" s="79" t="e">
        <f>'4611010'!O129+'4611021'!O128+'4611022'!O127+'4611025'!O129+'4611026'!O127+'4611070'!O127+'4611141'!O127+'4611142'!O127+'4611151'!O127</f>
        <v>#REF!</v>
      </c>
      <c r="O126" s="79" t="e">
        <f>'4611010'!P129+'4611021'!P128+'4611022'!P127+'4611025'!P129+'4611026'!P127+'4611070'!P127+'4611141'!P127+'4611142'!P127+'4611151'!P127</f>
        <v>#REF!</v>
      </c>
      <c r="P126" s="79" t="e">
        <f>'4611010'!Q129+'4611021'!Q128+'4611022'!Q127+'4611025'!Q129+'4611026'!Q127+'4611070'!Q127+'4611141'!Q127+'4611142'!Q127+'4611151'!Q127</f>
        <v>#REF!</v>
      </c>
      <c r="Q126" s="29" t="e">
        <f t="shared" si="16"/>
        <v>#REF!</v>
      </c>
      <c r="R126" s="65" t="e">
        <f>#REF!</f>
        <v>#REF!</v>
      </c>
      <c r="S126" s="65" t="e">
        <f t="shared" si="2"/>
        <v>#REF!</v>
      </c>
    </row>
    <row r="127" spans="1:19" ht="15" hidden="1" outlineLevel="1">
      <c r="A127" s="151"/>
      <c r="B127" s="151"/>
      <c r="C127" s="152"/>
      <c r="D127" s="38" t="s">
        <v>144</v>
      </c>
      <c r="E127" s="79" t="e">
        <f>'4611010'!F130+'4611021'!F129+'4611022'!F128+'4611025'!F130+'4611026'!F128+'4611070'!F128+'4611141'!F128+'4611142'!F128+'4611151'!F128</f>
        <v>#REF!</v>
      </c>
      <c r="F127" s="79" t="e">
        <f>'4611010'!G130+'4611021'!G129+'4611022'!G128+'4611025'!G130+'4611026'!G128+'4611070'!G128+'4611141'!G128+'4611142'!G128+'4611151'!G128</f>
        <v>#REF!</v>
      </c>
      <c r="G127" s="79" t="e">
        <f>'4611010'!H130+'4611021'!H129+'4611022'!H128+'4611025'!H130+'4611026'!H128+'4611070'!H128+'4611141'!H128+'4611142'!H128+'4611151'!H128</f>
        <v>#REF!</v>
      </c>
      <c r="H127" s="79" t="e">
        <f>'4611010'!I130+'4611021'!I129+'4611022'!I128+'4611025'!I130+'4611026'!I128+'4611070'!I128+'4611141'!I128+'4611142'!I128+'4611151'!I128</f>
        <v>#REF!</v>
      </c>
      <c r="I127" s="79" t="e">
        <f>'4611010'!J130+'4611021'!J129+'4611022'!J128+'4611025'!J130+'4611026'!J128+'4611070'!J128+'4611141'!J128+'4611142'!J128+'4611151'!J128</f>
        <v>#REF!</v>
      </c>
      <c r="J127" s="79" t="e">
        <f>'4611010'!K130+'4611021'!K129+'4611022'!K128+'4611025'!K130+'4611026'!K128+'4611070'!K128+'4611141'!K128+'4611142'!K128+'4611151'!K128</f>
        <v>#REF!</v>
      </c>
      <c r="K127" s="79" t="e">
        <f>'4611010'!L130+'4611021'!L129+'4611022'!L128+'4611025'!L130+'4611026'!L128+'4611070'!L128+'4611141'!L128+'4611142'!L128+'4611151'!L128</f>
        <v>#REF!</v>
      </c>
      <c r="L127" s="79" t="e">
        <f>'4611010'!M130+'4611021'!M129+'4611022'!M128+'4611025'!M130+'4611026'!M128+'4611070'!M128+'4611141'!M128+'4611142'!M128+'4611151'!M128</f>
        <v>#REF!</v>
      </c>
      <c r="M127" s="79" t="e">
        <f>'4611010'!N130+'4611021'!N129+'4611022'!N128+'4611025'!N130+'4611026'!N128+'4611070'!N128+'4611141'!N128+'4611142'!N128+'4611151'!N128</f>
        <v>#REF!</v>
      </c>
      <c r="N127" s="79" t="e">
        <f>'4611010'!O130+'4611021'!O129+'4611022'!O128+'4611025'!O130+'4611026'!O128+'4611070'!O128+'4611141'!O128+'4611142'!O128+'4611151'!O128</f>
        <v>#REF!</v>
      </c>
      <c r="O127" s="79" t="e">
        <f>'4611010'!P130+'4611021'!P129+'4611022'!P128+'4611025'!P130+'4611026'!P128+'4611070'!P128+'4611141'!P128+'4611142'!P128+'4611151'!P128</f>
        <v>#REF!</v>
      </c>
      <c r="P127" s="79" t="e">
        <f>'4611010'!Q130+'4611021'!Q129+'4611022'!Q128+'4611025'!Q130+'4611026'!Q128+'4611070'!Q128+'4611141'!Q128+'4611142'!Q128+'4611151'!Q128</f>
        <v>#REF!</v>
      </c>
      <c r="Q127" s="29" t="e">
        <f t="shared" si="16"/>
        <v>#REF!</v>
      </c>
      <c r="R127" s="65" t="e">
        <f>#REF!</f>
        <v>#REF!</v>
      </c>
      <c r="S127" s="65" t="e">
        <f t="shared" si="2"/>
        <v>#REF!</v>
      </c>
    </row>
    <row r="128" spans="1:19" ht="27.6" hidden="1" outlineLevel="1">
      <c r="A128" s="151"/>
      <c r="B128" s="151"/>
      <c r="C128" s="152"/>
      <c r="D128" s="38" t="s">
        <v>145</v>
      </c>
      <c r="E128" s="79" t="e">
        <f>'4611010'!F131+'4611021'!F130+'4611022'!F129+'4611025'!F131+'4611026'!F129+'4611070'!F129+'4611141'!F129+'4611142'!F129+'4611151'!F129</f>
        <v>#REF!</v>
      </c>
      <c r="F128" s="79" t="e">
        <f>'4611010'!G131+'4611021'!G130+'4611022'!G129+'4611025'!G131+'4611026'!G129+'4611070'!G129+'4611141'!G129+'4611142'!G129+'4611151'!G129</f>
        <v>#REF!</v>
      </c>
      <c r="G128" s="79" t="e">
        <f>'4611010'!H131+'4611021'!H130+'4611022'!H129+'4611025'!H131+'4611026'!H129+'4611070'!H129+'4611141'!H129+'4611142'!H129+'4611151'!H129</f>
        <v>#REF!</v>
      </c>
      <c r="H128" s="79" t="e">
        <f>'4611010'!I131+'4611021'!I130+'4611022'!I129+'4611025'!I131+'4611026'!I129+'4611070'!I129+'4611141'!I129+'4611142'!I129+'4611151'!I129</f>
        <v>#REF!</v>
      </c>
      <c r="I128" s="79" t="e">
        <f>'4611010'!J131+'4611021'!J130+'4611022'!J129+'4611025'!J131+'4611026'!J129+'4611070'!J129+'4611141'!J129+'4611142'!J129+'4611151'!J129</f>
        <v>#REF!</v>
      </c>
      <c r="J128" s="79" t="e">
        <f>'4611010'!K131+'4611021'!K130+'4611022'!K129+'4611025'!K131+'4611026'!K129+'4611070'!K129+'4611141'!K129+'4611142'!K129+'4611151'!K129</f>
        <v>#REF!</v>
      </c>
      <c r="K128" s="79" t="e">
        <f>'4611010'!L131+'4611021'!L130+'4611022'!L129+'4611025'!L131+'4611026'!L129+'4611070'!L129+'4611141'!L129+'4611142'!L129+'4611151'!L129</f>
        <v>#REF!</v>
      </c>
      <c r="L128" s="79" t="e">
        <f>'4611010'!M131+'4611021'!M130+'4611022'!M129+'4611025'!M131+'4611026'!M129+'4611070'!M129+'4611141'!M129+'4611142'!M129+'4611151'!M129</f>
        <v>#REF!</v>
      </c>
      <c r="M128" s="79" t="e">
        <f>'4611010'!N131+'4611021'!N130+'4611022'!N129+'4611025'!N131+'4611026'!N129+'4611070'!N129+'4611141'!N129+'4611142'!N129+'4611151'!N129</f>
        <v>#REF!</v>
      </c>
      <c r="N128" s="79" t="e">
        <f>'4611010'!O131+'4611021'!O130+'4611022'!O129+'4611025'!O131+'4611026'!O129+'4611070'!O129+'4611141'!O129+'4611142'!O129+'4611151'!O129</f>
        <v>#REF!</v>
      </c>
      <c r="O128" s="79" t="e">
        <f>'4611010'!P131+'4611021'!P130+'4611022'!P129+'4611025'!P131+'4611026'!P129+'4611070'!P129+'4611141'!P129+'4611142'!P129+'4611151'!P129</f>
        <v>#REF!</v>
      </c>
      <c r="P128" s="79" t="e">
        <f>'4611010'!Q131+'4611021'!Q130+'4611022'!Q129+'4611025'!Q131+'4611026'!Q129+'4611070'!Q129+'4611141'!Q129+'4611142'!Q129+'4611151'!Q129</f>
        <v>#REF!</v>
      </c>
      <c r="Q128" s="29" t="e">
        <f t="shared" si="16"/>
        <v>#REF!</v>
      </c>
      <c r="R128" s="65" t="e">
        <f>#REF!</f>
        <v>#REF!</v>
      </c>
      <c r="S128" s="65" t="e">
        <f t="shared" si="2"/>
        <v>#REF!</v>
      </c>
    </row>
    <row r="129" spans="1:19" ht="27.6" hidden="1" outlineLevel="1">
      <c r="A129" s="151"/>
      <c r="B129" s="151"/>
      <c r="C129" s="152"/>
      <c r="D129" s="38" t="s">
        <v>146</v>
      </c>
      <c r="E129" s="79" t="e">
        <f>'4611010'!F132+'4611021'!F131+'4611022'!F130+'4611025'!F132+'4611026'!F130+'4611070'!F130+'4611141'!F130+'4611142'!F130+'4611151'!F130</f>
        <v>#REF!</v>
      </c>
      <c r="F129" s="79" t="e">
        <f>'4611010'!G132+'4611021'!G131+'4611022'!G130+'4611025'!G132+'4611026'!G130+'4611070'!G130+'4611141'!G130+'4611142'!G130+'4611151'!G130</f>
        <v>#REF!</v>
      </c>
      <c r="G129" s="79" t="e">
        <f>'4611010'!H132+'4611021'!H131+'4611022'!H130+'4611025'!H132+'4611026'!H130+'4611070'!H130+'4611141'!H130+'4611142'!H130+'4611151'!H130</f>
        <v>#REF!</v>
      </c>
      <c r="H129" s="79" t="e">
        <f>'4611010'!I132+'4611021'!I131+'4611022'!I130+'4611025'!I132+'4611026'!I130+'4611070'!I130+'4611141'!I130+'4611142'!I130+'4611151'!I130</f>
        <v>#REF!</v>
      </c>
      <c r="I129" s="79" t="e">
        <f>'4611010'!J132+'4611021'!J131+'4611022'!J130+'4611025'!J132+'4611026'!J130+'4611070'!J130+'4611141'!J130+'4611142'!J130+'4611151'!J130</f>
        <v>#REF!</v>
      </c>
      <c r="J129" s="79" t="e">
        <f>'4611010'!K132+'4611021'!K131+'4611022'!K130+'4611025'!K132+'4611026'!K130+'4611070'!K130+'4611141'!K130+'4611142'!K130+'4611151'!K130</f>
        <v>#REF!</v>
      </c>
      <c r="K129" s="79" t="e">
        <f>'4611010'!L132+'4611021'!L131+'4611022'!L130+'4611025'!L132+'4611026'!L130+'4611070'!L130+'4611141'!L130+'4611142'!L130+'4611151'!L130</f>
        <v>#REF!</v>
      </c>
      <c r="L129" s="79" t="e">
        <f>'4611010'!M132+'4611021'!M131+'4611022'!M130+'4611025'!M132+'4611026'!M130+'4611070'!M130+'4611141'!M130+'4611142'!M130+'4611151'!M130</f>
        <v>#REF!</v>
      </c>
      <c r="M129" s="79" t="e">
        <f>'4611010'!N132+'4611021'!N131+'4611022'!N130+'4611025'!N132+'4611026'!N130+'4611070'!N130+'4611141'!N130+'4611142'!N130+'4611151'!N130</f>
        <v>#REF!</v>
      </c>
      <c r="N129" s="79" t="e">
        <f>'4611010'!O132+'4611021'!O131+'4611022'!O130+'4611025'!O132+'4611026'!O130+'4611070'!O130+'4611141'!O130+'4611142'!O130+'4611151'!O130</f>
        <v>#REF!</v>
      </c>
      <c r="O129" s="79" t="e">
        <f>'4611010'!P132+'4611021'!P131+'4611022'!P130+'4611025'!P132+'4611026'!P130+'4611070'!P130+'4611141'!P130+'4611142'!P130+'4611151'!P130</f>
        <v>#REF!</v>
      </c>
      <c r="P129" s="79" t="e">
        <f>'4611010'!Q132+'4611021'!Q131+'4611022'!Q130+'4611025'!Q132+'4611026'!Q130+'4611070'!Q130+'4611141'!Q130+'4611142'!Q130+'4611151'!Q130</f>
        <v>#REF!</v>
      </c>
      <c r="Q129" s="29" t="e">
        <f t="shared" si="16"/>
        <v>#REF!</v>
      </c>
      <c r="R129" s="65" t="e">
        <f>#REF!</f>
        <v>#REF!</v>
      </c>
      <c r="S129" s="65" t="e">
        <f t="shared" si="2"/>
        <v>#REF!</v>
      </c>
    </row>
    <row r="130" spans="1:19" ht="15" hidden="1" outlineLevel="1">
      <c r="A130" s="151"/>
      <c r="B130" s="151"/>
      <c r="C130" s="152"/>
      <c r="D130" s="38" t="s">
        <v>147</v>
      </c>
      <c r="E130" s="79" t="e">
        <f>'4611010'!F133+'4611021'!F132+'4611022'!F131+'4611025'!F133+'4611026'!F131+'4611070'!F131+'4611141'!F131+'4611142'!F131+'4611151'!F131</f>
        <v>#REF!</v>
      </c>
      <c r="F130" s="79" t="e">
        <f>'4611010'!G133+'4611021'!G132+'4611022'!G131+'4611025'!G133+'4611026'!G131+'4611070'!G131+'4611141'!G131+'4611142'!G131+'4611151'!G131</f>
        <v>#REF!</v>
      </c>
      <c r="G130" s="79" t="e">
        <f>'4611010'!H133+'4611021'!H132+'4611022'!H131+'4611025'!H133+'4611026'!H131+'4611070'!H131+'4611141'!H131+'4611142'!H131+'4611151'!H131</f>
        <v>#REF!</v>
      </c>
      <c r="H130" s="79" t="e">
        <f>'4611010'!I133+'4611021'!I132+'4611022'!I131+'4611025'!I133+'4611026'!I131+'4611070'!I131+'4611141'!I131+'4611142'!I131+'4611151'!I131</f>
        <v>#REF!</v>
      </c>
      <c r="I130" s="79" t="e">
        <f>'4611010'!J133+'4611021'!J132+'4611022'!J131+'4611025'!J133+'4611026'!J131+'4611070'!J131+'4611141'!J131+'4611142'!J131+'4611151'!J131</f>
        <v>#REF!</v>
      </c>
      <c r="J130" s="79" t="e">
        <f>'4611010'!K133+'4611021'!K132+'4611022'!K131+'4611025'!K133+'4611026'!K131+'4611070'!K131+'4611141'!K131+'4611142'!K131+'4611151'!K131</f>
        <v>#REF!</v>
      </c>
      <c r="K130" s="79" t="e">
        <f>'4611010'!L133+'4611021'!L132+'4611022'!L131+'4611025'!L133+'4611026'!L131+'4611070'!L131+'4611141'!L131+'4611142'!L131+'4611151'!L131</f>
        <v>#REF!</v>
      </c>
      <c r="L130" s="79" t="e">
        <f>'4611010'!M133+'4611021'!M132+'4611022'!M131+'4611025'!M133+'4611026'!M131+'4611070'!M131+'4611141'!M131+'4611142'!M131+'4611151'!M131</f>
        <v>#REF!</v>
      </c>
      <c r="M130" s="79" t="e">
        <f>'4611010'!N133+'4611021'!N132+'4611022'!N131+'4611025'!N133+'4611026'!N131+'4611070'!N131+'4611141'!N131+'4611142'!N131+'4611151'!N131</f>
        <v>#REF!</v>
      </c>
      <c r="N130" s="79" t="e">
        <f>'4611010'!O133+'4611021'!O132+'4611022'!O131+'4611025'!O133+'4611026'!O131+'4611070'!O131+'4611141'!O131+'4611142'!O131+'4611151'!O131</f>
        <v>#REF!</v>
      </c>
      <c r="O130" s="79" t="e">
        <f>'4611010'!P133+'4611021'!P132+'4611022'!P131+'4611025'!P133+'4611026'!P131+'4611070'!P131+'4611141'!P131+'4611142'!P131+'4611151'!P131</f>
        <v>#REF!</v>
      </c>
      <c r="P130" s="79" t="e">
        <f>'4611010'!Q133+'4611021'!Q132+'4611022'!Q131+'4611025'!Q133+'4611026'!Q131+'4611070'!Q131+'4611141'!Q131+'4611142'!Q131+'4611151'!Q131</f>
        <v>#REF!</v>
      </c>
      <c r="Q130" s="29" t="e">
        <f t="shared" si="16"/>
        <v>#REF!</v>
      </c>
      <c r="R130" s="65" t="e">
        <f>#REF!</f>
        <v>#REF!</v>
      </c>
      <c r="S130" s="65" t="e">
        <f t="shared" si="2"/>
        <v>#REF!</v>
      </c>
    </row>
    <row r="131" spans="1:19" ht="15" hidden="1" outlineLevel="1">
      <c r="A131" s="151"/>
      <c r="B131" s="151"/>
      <c r="C131" s="152"/>
      <c r="D131" s="38" t="s">
        <v>148</v>
      </c>
      <c r="E131" s="79" t="e">
        <f>'4611010'!F134+'4611021'!F133+'4611022'!F132+'4611025'!F134+'4611026'!F132+'4611070'!F132+'4611141'!F132+'4611142'!F132+'4611151'!F132</f>
        <v>#REF!</v>
      </c>
      <c r="F131" s="79" t="e">
        <f>'4611010'!G134+'4611021'!G133+'4611022'!G132+'4611025'!G134+'4611026'!G132+'4611070'!G132+'4611141'!G132+'4611142'!G132+'4611151'!G132</f>
        <v>#REF!</v>
      </c>
      <c r="G131" s="79" t="e">
        <f>'4611010'!H134+'4611021'!H133+'4611022'!H132+'4611025'!H134+'4611026'!H132+'4611070'!H132+'4611141'!H132+'4611142'!H132+'4611151'!H132</f>
        <v>#REF!</v>
      </c>
      <c r="H131" s="79" t="e">
        <f>'4611010'!I134+'4611021'!I133+'4611022'!I132+'4611025'!I134+'4611026'!I132+'4611070'!I132+'4611141'!I132+'4611142'!I132+'4611151'!I132</f>
        <v>#REF!</v>
      </c>
      <c r="I131" s="79" t="e">
        <f>'4611010'!J134+'4611021'!J133+'4611022'!J132+'4611025'!J134+'4611026'!J132+'4611070'!J132+'4611141'!J132+'4611142'!J132+'4611151'!J132</f>
        <v>#REF!</v>
      </c>
      <c r="J131" s="79" t="e">
        <f>'4611010'!K134+'4611021'!K133+'4611022'!K132+'4611025'!K134+'4611026'!K132+'4611070'!K132+'4611141'!K132+'4611142'!K132+'4611151'!K132</f>
        <v>#REF!</v>
      </c>
      <c r="K131" s="79" t="e">
        <f>'4611010'!L134+'4611021'!L133+'4611022'!L132+'4611025'!L134+'4611026'!L132+'4611070'!L132+'4611141'!L132+'4611142'!L132+'4611151'!L132</f>
        <v>#REF!</v>
      </c>
      <c r="L131" s="79" t="e">
        <f>'4611010'!M134+'4611021'!M133+'4611022'!M132+'4611025'!M134+'4611026'!M132+'4611070'!M132+'4611141'!M132+'4611142'!M132+'4611151'!M132</f>
        <v>#REF!</v>
      </c>
      <c r="M131" s="79" t="e">
        <f>'4611010'!N134+'4611021'!N133+'4611022'!N132+'4611025'!N134+'4611026'!N132+'4611070'!N132+'4611141'!N132+'4611142'!N132+'4611151'!N132</f>
        <v>#REF!</v>
      </c>
      <c r="N131" s="79" t="e">
        <f>'4611010'!O134+'4611021'!O133+'4611022'!O132+'4611025'!O134+'4611026'!O132+'4611070'!O132+'4611141'!O132+'4611142'!O132+'4611151'!O132</f>
        <v>#REF!</v>
      </c>
      <c r="O131" s="79" t="e">
        <f>'4611010'!P134+'4611021'!P133+'4611022'!P132+'4611025'!P134+'4611026'!P132+'4611070'!P132+'4611141'!P132+'4611142'!P132+'4611151'!P132</f>
        <v>#REF!</v>
      </c>
      <c r="P131" s="79" t="e">
        <f>'4611010'!Q134+'4611021'!Q133+'4611022'!Q132+'4611025'!Q134+'4611026'!Q132+'4611070'!Q132+'4611141'!Q132+'4611142'!Q132+'4611151'!Q132</f>
        <v>#REF!</v>
      </c>
      <c r="Q131" s="29" t="e">
        <f t="shared" si="16"/>
        <v>#REF!</v>
      </c>
      <c r="R131" s="65" t="e">
        <f>#REF!</f>
        <v>#REF!</v>
      </c>
      <c r="S131" s="65" t="e">
        <f t="shared" si="2"/>
        <v>#REF!</v>
      </c>
    </row>
    <row r="132" spans="1:19" ht="27.6">
      <c r="A132" s="151"/>
      <c r="B132" s="151"/>
      <c r="C132" s="152"/>
      <c r="D132" s="38" t="s">
        <v>149</v>
      </c>
      <c r="E132" s="79" t="e">
        <f>'4611010'!F135+'4611021'!F134+'4611022'!F133+'4611025'!F135+'4611026'!F133+'4611070'!F133+'4611141'!F133+'4611142'!F133+'4611151'!F133</f>
        <v>#REF!</v>
      </c>
      <c r="F132" s="79" t="e">
        <f>'4611010'!G135+'4611021'!G134+'4611022'!G133+'4611025'!G135+'4611026'!G133+'4611070'!G133+'4611141'!G133+'4611142'!G133+'4611151'!G133</f>
        <v>#REF!</v>
      </c>
      <c r="G132" s="79" t="e">
        <f>'4611010'!H135+'4611021'!H134+'4611022'!H133+'4611025'!H135+'4611026'!H133+'4611070'!H133+'4611141'!H133+'4611142'!H133+'4611151'!H133</f>
        <v>#REF!</v>
      </c>
      <c r="H132" s="79" t="e">
        <f>'4611010'!I135+'4611021'!I134+'4611022'!I133+'4611025'!I135+'4611026'!I133+'4611070'!I133+'4611141'!I133+'4611142'!I133+'4611151'!I133</f>
        <v>#REF!</v>
      </c>
      <c r="I132" s="79" t="e">
        <f>'4611010'!J135+'4611021'!J134+'4611022'!J133+'4611025'!J135+'4611026'!J133+'4611070'!J133+'4611141'!J133+'4611142'!J133+'4611151'!J133</f>
        <v>#REF!</v>
      </c>
      <c r="J132" s="79" t="e">
        <f>'4611010'!K135+'4611021'!K134+'4611022'!K133+'4611025'!K135+'4611026'!K133+'4611070'!K133+'4611141'!K133+'4611142'!K133+'4611151'!K133</f>
        <v>#REF!</v>
      </c>
      <c r="K132" s="79" t="e">
        <f>'4611010'!L135+'4611021'!L134+'4611022'!L133+'4611025'!L135+'4611026'!L133+'4611070'!L133+'4611141'!L133+'4611142'!L133+'4611151'!L133</f>
        <v>#REF!</v>
      </c>
      <c r="L132" s="79" t="e">
        <f>'4611010'!M135+'4611021'!M134+'4611022'!M133+'4611025'!M135+'4611026'!M133+'4611070'!M133+'4611141'!M133+'4611142'!M133+'4611151'!M133</f>
        <v>#REF!</v>
      </c>
      <c r="M132" s="79" t="e">
        <f>'4611010'!N135+'4611021'!N134+'4611022'!N133+'4611025'!N135+'4611026'!N133+'4611070'!N133+'4611141'!N133+'4611142'!N133+'4611151'!N133</f>
        <v>#REF!</v>
      </c>
      <c r="N132" s="79" t="e">
        <f>'4611010'!O135+'4611021'!O134+'4611022'!O133+'4611025'!O135+'4611026'!O133+'4611070'!O133+'4611141'!O133+'4611142'!O133+'4611151'!O133</f>
        <v>#REF!</v>
      </c>
      <c r="O132" s="79" t="e">
        <f>'4611010'!P135+'4611021'!P134+'4611022'!P133+'4611025'!P135+'4611026'!P133+'4611070'!P133+'4611141'!P133+'4611142'!P133+'4611151'!P133</f>
        <v>#REF!</v>
      </c>
      <c r="P132" s="79" t="e">
        <f>'4611010'!Q135+'4611021'!Q134+'4611022'!Q133+'4611025'!Q135+'4611026'!Q133+'4611070'!Q133+'4611141'!Q133+'4611142'!Q133+'4611151'!Q133</f>
        <v>#REF!</v>
      </c>
      <c r="Q132" s="29" t="e">
        <f t="shared" si="16"/>
        <v>#REF!</v>
      </c>
      <c r="R132" s="65" t="e">
        <f>#REF!</f>
        <v>#REF!</v>
      </c>
      <c r="S132" s="65" t="e">
        <f t="shared" si="2"/>
        <v>#REF!</v>
      </c>
    </row>
    <row r="133" spans="1:19" ht="27.6" collapsed="1">
      <c r="A133" s="151"/>
      <c r="B133" s="151"/>
      <c r="C133" s="152"/>
      <c r="D133" s="38" t="s">
        <v>252</v>
      </c>
      <c r="E133" s="79" t="e">
        <f>'4611010'!F136+'4611021'!F135+'4611022'!F134+'4611025'!F136+'4611026'!F134+'4611070'!F134+'4611141'!F134+'4611142'!F134+'4611151'!F134</f>
        <v>#REF!</v>
      </c>
      <c r="F133" s="79" t="e">
        <f>'4611010'!G136+'4611021'!G135+'4611022'!G134+'4611025'!G136+'4611026'!G134+'4611070'!G134+'4611141'!G134+'4611142'!G134+'4611151'!G134</f>
        <v>#REF!</v>
      </c>
      <c r="G133" s="79" t="e">
        <f>'4611010'!H136+'4611021'!H135+'4611022'!H134+'4611025'!H136+'4611026'!H134+'4611070'!H134+'4611141'!H134+'4611142'!H134+'4611151'!H134</f>
        <v>#REF!</v>
      </c>
      <c r="H133" s="79" t="e">
        <f>'4611010'!I136+'4611021'!I135+'4611022'!I134+'4611025'!I136+'4611026'!I134+'4611070'!I134+'4611141'!I134+'4611142'!I134+'4611151'!I134</f>
        <v>#REF!</v>
      </c>
      <c r="I133" s="79" t="e">
        <f>'4611010'!J136+'4611021'!J135+'4611022'!J134+'4611025'!J136+'4611026'!J134+'4611070'!J134+'4611141'!J134+'4611142'!J134+'4611151'!J134</f>
        <v>#REF!</v>
      </c>
      <c r="J133" s="79" t="e">
        <f>'4611010'!K136+'4611021'!K135+'4611022'!K134+'4611025'!K136+'4611026'!K134+'4611070'!K134+'4611141'!K134+'4611142'!K134+'4611151'!K134</f>
        <v>#REF!</v>
      </c>
      <c r="K133" s="79" t="e">
        <f>'4611010'!L136+'4611021'!L135+'4611022'!L134+'4611025'!L136+'4611026'!L134+'4611070'!L134+'4611141'!L134+'4611142'!L134+'4611151'!L134</f>
        <v>#REF!</v>
      </c>
      <c r="L133" s="79" t="e">
        <f>'4611010'!M136+'4611021'!M135+'4611022'!M134+'4611025'!M136+'4611026'!M134+'4611070'!M134+'4611141'!M134+'4611142'!M134+'4611151'!M134</f>
        <v>#REF!</v>
      </c>
      <c r="M133" s="79" t="e">
        <f>'4611010'!N136+'4611021'!N135+'4611022'!N134+'4611025'!N136+'4611026'!N134+'4611070'!N134+'4611141'!N134+'4611142'!N134+'4611151'!N134</f>
        <v>#REF!</v>
      </c>
      <c r="N133" s="79" t="e">
        <f>'4611010'!O136+'4611021'!O135+'4611022'!O134+'4611025'!O136+'4611026'!O134+'4611070'!O134+'4611141'!O134+'4611142'!O134+'4611151'!O134</f>
        <v>#REF!</v>
      </c>
      <c r="O133" s="79" t="e">
        <f>'4611010'!P136+'4611021'!P135+'4611022'!P134+'4611025'!P136+'4611026'!P134+'4611070'!P134+'4611141'!P134+'4611142'!P134+'4611151'!P134</f>
        <v>#REF!</v>
      </c>
      <c r="P133" s="79" t="e">
        <f>'4611010'!Q136+'4611021'!Q135+'4611022'!Q134+'4611025'!Q136+'4611026'!Q134+'4611070'!Q134+'4611141'!Q134+'4611142'!Q134+'4611151'!Q134</f>
        <v>#REF!</v>
      </c>
      <c r="Q133" s="29" t="e">
        <f t="shared" si="16"/>
        <v>#REF!</v>
      </c>
      <c r="R133" s="65" t="e">
        <f>#REF!</f>
        <v>#REF!</v>
      </c>
      <c r="S133" s="65" t="e">
        <f t="shared" si="2"/>
        <v>#REF!</v>
      </c>
    </row>
    <row r="134" spans="1:19" ht="27.6" hidden="1" outlineLevel="1">
      <c r="A134" s="151"/>
      <c r="B134" s="151"/>
      <c r="C134" s="152"/>
      <c r="D134" s="38" t="s">
        <v>151</v>
      </c>
      <c r="E134" s="79" t="e">
        <f>'4611010'!F137+'4611021'!F136+'4611022'!F135+'4611025'!F137+'4611026'!F135+'4611070'!F135+'4611141'!F135+'4611142'!F135+'4611151'!F135</f>
        <v>#REF!</v>
      </c>
      <c r="F134" s="79" t="e">
        <f>'4611010'!G137+'4611021'!G136+'4611022'!G135+'4611025'!G137+'4611026'!G135+'4611070'!G135+'4611141'!G135+'4611142'!G135+'4611151'!G135</f>
        <v>#REF!</v>
      </c>
      <c r="G134" s="79" t="e">
        <f>'4611010'!H137+'4611021'!H136+'4611022'!H135+'4611025'!H137+'4611026'!H135+'4611070'!H135+'4611141'!H135+'4611142'!H135+'4611151'!H135</f>
        <v>#REF!</v>
      </c>
      <c r="H134" s="79" t="e">
        <f>'4611010'!I137+'4611021'!I136+'4611022'!I135+'4611025'!I137+'4611026'!I135+'4611070'!I135+'4611141'!I135+'4611142'!I135+'4611151'!I135</f>
        <v>#REF!</v>
      </c>
      <c r="I134" s="79" t="e">
        <f>'4611010'!J137+'4611021'!J136+'4611022'!J135+'4611025'!J137+'4611026'!J135+'4611070'!J135+'4611141'!J135+'4611142'!J135+'4611151'!J135</f>
        <v>#REF!</v>
      </c>
      <c r="J134" s="79" t="e">
        <f>'4611010'!K137+'4611021'!K136+'4611022'!K135+'4611025'!K137+'4611026'!K135+'4611070'!K135+'4611141'!K135+'4611142'!K135+'4611151'!K135</f>
        <v>#REF!</v>
      </c>
      <c r="K134" s="79" t="e">
        <f>'4611010'!L137+'4611021'!L136+'4611022'!L135+'4611025'!L137+'4611026'!L135+'4611070'!L135+'4611141'!L135+'4611142'!L135+'4611151'!L135</f>
        <v>#REF!</v>
      </c>
      <c r="L134" s="79" t="e">
        <f>'4611010'!M137+'4611021'!M136+'4611022'!M135+'4611025'!M137+'4611026'!M135+'4611070'!M135+'4611141'!M135+'4611142'!M135+'4611151'!M135</f>
        <v>#REF!</v>
      </c>
      <c r="M134" s="79" t="e">
        <f>'4611010'!N137+'4611021'!N136+'4611022'!N135+'4611025'!N137+'4611026'!N135+'4611070'!N135+'4611141'!N135+'4611142'!N135+'4611151'!N135</f>
        <v>#REF!</v>
      </c>
      <c r="N134" s="79" t="e">
        <f>'4611010'!O137+'4611021'!O136+'4611022'!O135+'4611025'!O137+'4611026'!O135+'4611070'!O135+'4611141'!O135+'4611142'!O135+'4611151'!O135</f>
        <v>#REF!</v>
      </c>
      <c r="O134" s="79" t="e">
        <f>'4611010'!P137+'4611021'!P136+'4611022'!P135+'4611025'!P137+'4611026'!P135+'4611070'!P135+'4611141'!P135+'4611142'!P135+'4611151'!P135</f>
        <v>#REF!</v>
      </c>
      <c r="P134" s="79" t="e">
        <f>'4611010'!Q137+'4611021'!Q136+'4611022'!Q135+'4611025'!Q137+'4611026'!Q135+'4611070'!Q135+'4611141'!Q135+'4611142'!Q135+'4611151'!Q135</f>
        <v>#REF!</v>
      </c>
      <c r="Q134" s="29" t="e">
        <f t="shared" si="16"/>
        <v>#REF!</v>
      </c>
      <c r="R134" s="65" t="e">
        <f>#REF!</f>
        <v>#REF!</v>
      </c>
      <c r="S134" s="65" t="e">
        <f t="shared" si="2"/>
        <v>#REF!</v>
      </c>
    </row>
    <row r="135" spans="1:19" ht="27.6" hidden="1" outlineLevel="1">
      <c r="A135" s="151"/>
      <c r="B135" s="151"/>
      <c r="C135" s="152"/>
      <c r="D135" s="38" t="s">
        <v>152</v>
      </c>
      <c r="E135" s="79" t="e">
        <f>'4611010'!F138+'4611021'!F137+'4611022'!F136+'4611025'!F138+'4611026'!F136+'4611070'!F136+'4611141'!F136+'4611142'!F136+'4611151'!F136</f>
        <v>#REF!</v>
      </c>
      <c r="F135" s="79" t="e">
        <f>'4611010'!G138+'4611021'!G137+'4611022'!G136+'4611025'!G138+'4611026'!G136+'4611070'!G136+'4611141'!G136+'4611142'!G136+'4611151'!G136</f>
        <v>#REF!</v>
      </c>
      <c r="G135" s="79" t="e">
        <f>'4611010'!H138+'4611021'!H137+'4611022'!H136+'4611025'!H138+'4611026'!H136+'4611070'!H136+'4611141'!H136+'4611142'!H136+'4611151'!H136</f>
        <v>#REF!</v>
      </c>
      <c r="H135" s="79" t="e">
        <f>'4611010'!I138+'4611021'!I137+'4611022'!I136+'4611025'!I138+'4611026'!I136+'4611070'!I136+'4611141'!I136+'4611142'!I136+'4611151'!I136</f>
        <v>#REF!</v>
      </c>
      <c r="I135" s="79" t="e">
        <f>'4611010'!J138+'4611021'!J137+'4611022'!J136+'4611025'!J138+'4611026'!J136+'4611070'!J136+'4611141'!J136+'4611142'!J136+'4611151'!J136</f>
        <v>#REF!</v>
      </c>
      <c r="J135" s="79" t="e">
        <f>'4611010'!K138+'4611021'!K137+'4611022'!K136+'4611025'!K138+'4611026'!K136+'4611070'!K136+'4611141'!K136+'4611142'!K136+'4611151'!K136</f>
        <v>#REF!</v>
      </c>
      <c r="K135" s="79" t="e">
        <f>'4611010'!L138+'4611021'!L137+'4611022'!L136+'4611025'!L138+'4611026'!L136+'4611070'!L136+'4611141'!L136+'4611142'!L136+'4611151'!L136</f>
        <v>#REF!</v>
      </c>
      <c r="L135" s="79" t="e">
        <f>'4611010'!M138+'4611021'!M137+'4611022'!M136+'4611025'!M138+'4611026'!M136+'4611070'!M136+'4611141'!M136+'4611142'!M136+'4611151'!M136</f>
        <v>#REF!</v>
      </c>
      <c r="M135" s="79" t="e">
        <f>'4611010'!N138+'4611021'!N137+'4611022'!N136+'4611025'!N138+'4611026'!N136+'4611070'!N136+'4611141'!N136+'4611142'!N136+'4611151'!N136</f>
        <v>#REF!</v>
      </c>
      <c r="N135" s="79" t="e">
        <f>'4611010'!O138+'4611021'!O137+'4611022'!O136+'4611025'!O138+'4611026'!O136+'4611070'!O136+'4611141'!O136+'4611142'!O136+'4611151'!O136</f>
        <v>#REF!</v>
      </c>
      <c r="O135" s="79" t="e">
        <f>'4611010'!P138+'4611021'!P137+'4611022'!P136+'4611025'!P138+'4611026'!P136+'4611070'!P136+'4611141'!P136+'4611142'!P136+'4611151'!P136</f>
        <v>#REF!</v>
      </c>
      <c r="P135" s="79" t="e">
        <f>'4611010'!Q138+'4611021'!Q137+'4611022'!Q136+'4611025'!Q138+'4611026'!Q136+'4611070'!Q136+'4611141'!Q136+'4611142'!Q136+'4611151'!Q136</f>
        <v>#REF!</v>
      </c>
      <c r="Q135" s="29" t="e">
        <f t="shared" si="16"/>
        <v>#REF!</v>
      </c>
      <c r="R135" s="65" t="e">
        <f>#REF!</f>
        <v>#REF!</v>
      </c>
      <c r="S135" s="65" t="e">
        <f t="shared" si="2"/>
        <v>#REF!</v>
      </c>
    </row>
    <row r="136" spans="1:19" ht="55.2">
      <c r="A136" s="151"/>
      <c r="B136" s="151"/>
      <c r="C136" s="152"/>
      <c r="D136" s="38" t="s">
        <v>153</v>
      </c>
      <c r="E136" s="79" t="e">
        <f>'4611010'!F139+'4611021'!F138+'4611022'!F137+'4611025'!F139+'4611026'!F137+'4611070'!F137+'4611141'!F137+'4611142'!F137+'4611151'!F137</f>
        <v>#REF!</v>
      </c>
      <c r="F136" s="79" t="e">
        <f>'4611010'!G139+'4611021'!G138+'4611022'!G137+'4611025'!G139+'4611026'!G137+'4611070'!G137+'4611141'!G137+'4611142'!G137+'4611151'!G137</f>
        <v>#REF!</v>
      </c>
      <c r="G136" s="79" t="e">
        <f>'4611010'!H139+'4611021'!H138+'4611022'!H137+'4611025'!H139+'4611026'!H137+'4611070'!H137+'4611141'!H137+'4611142'!H137+'4611151'!H137</f>
        <v>#REF!</v>
      </c>
      <c r="H136" s="79" t="e">
        <f>'4611010'!I139+'4611021'!I138+'4611022'!I137+'4611025'!I139+'4611026'!I137+'4611070'!I137+'4611141'!I137+'4611142'!I137+'4611151'!I137</f>
        <v>#REF!</v>
      </c>
      <c r="I136" s="79" t="e">
        <f>'4611010'!J139+'4611021'!J138+'4611022'!J137+'4611025'!J139+'4611026'!J137+'4611070'!J137+'4611141'!J137+'4611142'!J137+'4611151'!J137</f>
        <v>#REF!</v>
      </c>
      <c r="J136" s="79" t="e">
        <f>'4611010'!K139+'4611021'!K138+'4611022'!K137+'4611025'!K139+'4611026'!K137+'4611070'!K137+'4611141'!K137+'4611142'!K137+'4611151'!K137</f>
        <v>#REF!</v>
      </c>
      <c r="K136" s="79" t="e">
        <f>'4611010'!L139+'4611021'!L138+'4611022'!L137+'4611025'!L139+'4611026'!L137+'4611070'!L137+'4611141'!L137+'4611142'!L137+'4611151'!L137</f>
        <v>#REF!</v>
      </c>
      <c r="L136" s="79" t="e">
        <f>'4611010'!M139+'4611021'!M138+'4611022'!M137+'4611025'!M139+'4611026'!M137+'4611070'!M137+'4611141'!M137+'4611142'!M137+'4611151'!M137</f>
        <v>#REF!</v>
      </c>
      <c r="M136" s="79" t="e">
        <f>'4611010'!N139+'4611021'!N138+'4611022'!N137+'4611025'!N139+'4611026'!N137+'4611070'!N137+'4611141'!N137+'4611142'!N137+'4611151'!N137</f>
        <v>#REF!</v>
      </c>
      <c r="N136" s="79" t="e">
        <f>'4611010'!O139+'4611021'!O138+'4611022'!O137+'4611025'!O139+'4611026'!O137+'4611070'!O137+'4611141'!O137+'4611142'!O137+'4611151'!O137</f>
        <v>#REF!</v>
      </c>
      <c r="O136" s="79" t="e">
        <f>'4611010'!P139+'4611021'!P138+'4611022'!P137+'4611025'!P139+'4611026'!P137+'4611070'!P137+'4611141'!P137+'4611142'!P137+'4611151'!P137</f>
        <v>#REF!</v>
      </c>
      <c r="P136" s="79" t="e">
        <f>'4611010'!Q139+'4611021'!Q138+'4611022'!Q137+'4611025'!Q139+'4611026'!Q137+'4611070'!Q137+'4611141'!Q137+'4611142'!Q137+'4611151'!Q137</f>
        <v>#REF!</v>
      </c>
      <c r="Q136" s="29" t="e">
        <f t="shared" si="16"/>
        <v>#REF!</v>
      </c>
      <c r="R136" s="65" t="e">
        <f>#REF!</f>
        <v>#REF!</v>
      </c>
      <c r="S136" s="65" t="e">
        <f t="shared" si="2"/>
        <v>#REF!</v>
      </c>
    </row>
    <row r="137" spans="1:19" ht="15" collapsed="1">
      <c r="A137" s="151"/>
      <c r="B137" s="151"/>
      <c r="C137" s="152"/>
      <c r="D137" s="38" t="s">
        <v>154</v>
      </c>
      <c r="E137" s="79" t="e">
        <f>'4611010'!F140+'4611021'!F139+'4611022'!F138+'4611025'!F140+'4611026'!F138+'4611070'!F138+'4611141'!F138+'4611142'!F138+'4611151'!F138</f>
        <v>#REF!</v>
      </c>
      <c r="F137" s="79" t="e">
        <f>'4611010'!G140+'4611021'!G139+'4611022'!G138+'4611025'!G140+'4611026'!G138+'4611070'!G138+'4611141'!G138+'4611142'!G138+'4611151'!G138</f>
        <v>#REF!</v>
      </c>
      <c r="G137" s="79" t="e">
        <f>'4611010'!H140+'4611021'!H139+'4611022'!H138+'4611025'!H140+'4611026'!H138+'4611070'!H138+'4611141'!H138+'4611142'!H138+'4611151'!H138</f>
        <v>#REF!</v>
      </c>
      <c r="H137" s="79" t="e">
        <f>'4611010'!I140+'4611021'!I139+'4611022'!I138+'4611025'!I140+'4611026'!I138+'4611070'!I138+'4611141'!I138+'4611142'!I138+'4611151'!I138</f>
        <v>#REF!</v>
      </c>
      <c r="I137" s="79" t="e">
        <f>'4611010'!J140+'4611021'!J139+'4611022'!J138+'4611025'!J140+'4611026'!J138+'4611070'!J138+'4611141'!J138+'4611142'!J138+'4611151'!J138</f>
        <v>#REF!</v>
      </c>
      <c r="J137" s="79" t="e">
        <f>'4611010'!K140+'4611021'!K139+'4611022'!K138+'4611025'!K140+'4611026'!K138+'4611070'!K138+'4611141'!K138+'4611142'!K138+'4611151'!K138</f>
        <v>#REF!</v>
      </c>
      <c r="K137" s="79" t="e">
        <f>'4611010'!L140+'4611021'!L139+'4611022'!L138+'4611025'!L140+'4611026'!L138+'4611070'!L138+'4611141'!L138+'4611142'!L138+'4611151'!L138</f>
        <v>#REF!</v>
      </c>
      <c r="L137" s="79" t="e">
        <f>'4611010'!M140+'4611021'!M139+'4611022'!M138+'4611025'!M140+'4611026'!M138+'4611070'!M138+'4611141'!M138+'4611142'!M138+'4611151'!M138</f>
        <v>#REF!</v>
      </c>
      <c r="M137" s="79" t="e">
        <f>'4611010'!N140+'4611021'!N139+'4611022'!N138+'4611025'!N140+'4611026'!N138+'4611070'!N138+'4611141'!N138+'4611142'!N138+'4611151'!N138</f>
        <v>#REF!</v>
      </c>
      <c r="N137" s="79" t="e">
        <f>'4611010'!O140+'4611021'!O139+'4611022'!O138+'4611025'!O140+'4611026'!O138+'4611070'!O138+'4611141'!O138+'4611142'!O138+'4611151'!O138</f>
        <v>#REF!</v>
      </c>
      <c r="O137" s="79" t="e">
        <f>'4611010'!P140+'4611021'!P139+'4611022'!P138+'4611025'!P140+'4611026'!P138+'4611070'!P138+'4611141'!P138+'4611142'!P138+'4611151'!P138</f>
        <v>#REF!</v>
      </c>
      <c r="P137" s="79" t="e">
        <f>'4611010'!Q140+'4611021'!Q139+'4611022'!Q138+'4611025'!Q140+'4611026'!Q138+'4611070'!Q138+'4611141'!Q138+'4611142'!Q138+'4611151'!Q138</f>
        <v>#REF!</v>
      </c>
      <c r="Q137" s="29" t="e">
        <f t="shared" si="16"/>
        <v>#REF!</v>
      </c>
      <c r="R137" s="65" t="e">
        <f>#REF!</f>
        <v>#REF!</v>
      </c>
      <c r="S137" s="65" t="e">
        <f t="shared" si="2"/>
        <v>#REF!</v>
      </c>
    </row>
    <row r="138" spans="1:19" ht="41.4" hidden="1" outlineLevel="1">
      <c r="A138" s="151"/>
      <c r="B138" s="151"/>
      <c r="C138" s="152"/>
      <c r="D138" s="38" t="s">
        <v>155</v>
      </c>
      <c r="E138" s="79" t="e">
        <f>'4611010'!F141+'4611021'!F140+'4611022'!F139+'4611025'!F141+'4611026'!F139+'4611070'!F139+'4611141'!F139+'4611142'!F139+'4611151'!F139</f>
        <v>#REF!</v>
      </c>
      <c r="F138" s="79" t="e">
        <f>'4611010'!G141+'4611021'!G140+'4611022'!G139+'4611025'!G141+'4611026'!G139+'4611070'!G139+'4611141'!G139+'4611142'!G139+'4611151'!G139</f>
        <v>#REF!</v>
      </c>
      <c r="G138" s="79" t="e">
        <f>'4611010'!H141+'4611021'!H140+'4611022'!H139+'4611025'!H141+'4611026'!H139+'4611070'!H139+'4611141'!H139+'4611142'!H139+'4611151'!H139</f>
        <v>#REF!</v>
      </c>
      <c r="H138" s="79" t="e">
        <f>'4611010'!I141+'4611021'!I140+'4611022'!I139+'4611025'!I141+'4611026'!I139+'4611070'!I139+'4611141'!I139+'4611142'!I139+'4611151'!I139</f>
        <v>#REF!</v>
      </c>
      <c r="I138" s="79" t="e">
        <f>'4611010'!J141+'4611021'!J140+'4611022'!J139+'4611025'!J141+'4611026'!J139+'4611070'!J139+'4611141'!J139+'4611142'!J139+'4611151'!J139</f>
        <v>#REF!</v>
      </c>
      <c r="J138" s="79" t="e">
        <f>'4611010'!K141+'4611021'!K140+'4611022'!K139+'4611025'!K141+'4611026'!K139+'4611070'!K139+'4611141'!K139+'4611142'!K139+'4611151'!K139</f>
        <v>#REF!</v>
      </c>
      <c r="K138" s="79" t="e">
        <f>'4611010'!L141+'4611021'!L140+'4611022'!L139+'4611025'!L141+'4611026'!L139+'4611070'!L139+'4611141'!L139+'4611142'!L139+'4611151'!L139</f>
        <v>#REF!</v>
      </c>
      <c r="L138" s="79" t="e">
        <f>'4611010'!M141+'4611021'!M140+'4611022'!M139+'4611025'!M141+'4611026'!M139+'4611070'!M139+'4611141'!M139+'4611142'!M139+'4611151'!M139</f>
        <v>#REF!</v>
      </c>
      <c r="M138" s="79" t="e">
        <f>'4611010'!N141+'4611021'!N140+'4611022'!N139+'4611025'!N141+'4611026'!N139+'4611070'!N139+'4611141'!N139+'4611142'!N139+'4611151'!N139</f>
        <v>#REF!</v>
      </c>
      <c r="N138" s="79" t="e">
        <f>'4611010'!O141+'4611021'!O140+'4611022'!O139+'4611025'!O141+'4611026'!O139+'4611070'!O139+'4611141'!O139+'4611142'!O139+'4611151'!O139</f>
        <v>#REF!</v>
      </c>
      <c r="O138" s="79" t="e">
        <f>'4611010'!P141+'4611021'!P140+'4611022'!P139+'4611025'!P141+'4611026'!P139+'4611070'!P139+'4611141'!P139+'4611142'!P139+'4611151'!P139</f>
        <v>#REF!</v>
      </c>
      <c r="P138" s="79" t="e">
        <f>'4611010'!Q141+'4611021'!Q140+'4611022'!Q139+'4611025'!Q141+'4611026'!Q139+'4611070'!Q139+'4611141'!Q139+'4611142'!Q139+'4611151'!Q139</f>
        <v>#REF!</v>
      </c>
      <c r="Q138" s="29" t="e">
        <f t="shared" si="16"/>
        <v>#REF!</v>
      </c>
      <c r="R138" s="65" t="e">
        <f>#REF!</f>
        <v>#REF!</v>
      </c>
      <c r="S138" s="65" t="e">
        <f t="shared" si="2"/>
        <v>#REF!</v>
      </c>
    </row>
    <row r="139" spans="1:19" ht="41.4" hidden="1" outlineLevel="1">
      <c r="A139" s="151"/>
      <c r="B139" s="151"/>
      <c r="C139" s="152"/>
      <c r="D139" s="38" t="s">
        <v>156</v>
      </c>
      <c r="E139" s="79" t="e">
        <f>'4611010'!F142+'4611021'!F141+'4611022'!F140+'4611025'!F142+'4611026'!F140+'4611070'!F140+'4611141'!F140+'4611142'!F140+'4611151'!F140</f>
        <v>#REF!</v>
      </c>
      <c r="F139" s="79" t="e">
        <f>'4611010'!G142+'4611021'!G141+'4611022'!G140+'4611025'!G142+'4611026'!G140+'4611070'!G140+'4611141'!G140+'4611142'!G140+'4611151'!G140</f>
        <v>#REF!</v>
      </c>
      <c r="G139" s="79" t="e">
        <f>'4611010'!H142+'4611021'!H141+'4611022'!H140+'4611025'!H142+'4611026'!H140+'4611070'!H140+'4611141'!H140+'4611142'!H140+'4611151'!H140</f>
        <v>#REF!</v>
      </c>
      <c r="H139" s="79" t="e">
        <f>'4611010'!I142+'4611021'!I141+'4611022'!I140+'4611025'!I142+'4611026'!I140+'4611070'!I140+'4611141'!I140+'4611142'!I140+'4611151'!I140</f>
        <v>#REF!</v>
      </c>
      <c r="I139" s="79" t="e">
        <f>'4611010'!J142+'4611021'!J141+'4611022'!J140+'4611025'!J142+'4611026'!J140+'4611070'!J140+'4611141'!J140+'4611142'!J140+'4611151'!J140</f>
        <v>#REF!</v>
      </c>
      <c r="J139" s="79" t="e">
        <f>'4611010'!K142+'4611021'!K141+'4611022'!K140+'4611025'!K142+'4611026'!K140+'4611070'!K140+'4611141'!K140+'4611142'!K140+'4611151'!K140</f>
        <v>#REF!</v>
      </c>
      <c r="K139" s="79" t="e">
        <f>'4611010'!L142+'4611021'!L141+'4611022'!L140+'4611025'!L142+'4611026'!L140+'4611070'!L140+'4611141'!L140+'4611142'!L140+'4611151'!L140</f>
        <v>#REF!</v>
      </c>
      <c r="L139" s="79" t="e">
        <f>'4611010'!M142+'4611021'!M141+'4611022'!M140+'4611025'!M142+'4611026'!M140+'4611070'!M140+'4611141'!M140+'4611142'!M140+'4611151'!M140</f>
        <v>#REF!</v>
      </c>
      <c r="M139" s="79" t="e">
        <f>'4611010'!N142+'4611021'!N141+'4611022'!N140+'4611025'!N142+'4611026'!N140+'4611070'!N140+'4611141'!N140+'4611142'!N140+'4611151'!N140</f>
        <v>#REF!</v>
      </c>
      <c r="N139" s="79" t="e">
        <f>'4611010'!O142+'4611021'!O141+'4611022'!O140+'4611025'!O142+'4611026'!O140+'4611070'!O140+'4611141'!O140+'4611142'!O140+'4611151'!O140</f>
        <v>#REF!</v>
      </c>
      <c r="O139" s="79" t="e">
        <f>'4611010'!P142+'4611021'!P141+'4611022'!P140+'4611025'!P142+'4611026'!P140+'4611070'!P140+'4611141'!P140+'4611142'!P140+'4611151'!P140</f>
        <v>#REF!</v>
      </c>
      <c r="P139" s="79" t="e">
        <f>'4611010'!Q142+'4611021'!Q141+'4611022'!Q140+'4611025'!Q142+'4611026'!Q140+'4611070'!Q140+'4611141'!Q140+'4611142'!Q140+'4611151'!Q140</f>
        <v>#REF!</v>
      </c>
      <c r="Q139" s="29" t="e">
        <f t="shared" si="16"/>
        <v>#REF!</v>
      </c>
      <c r="R139" s="65" t="e">
        <f>#REF!</f>
        <v>#REF!</v>
      </c>
      <c r="S139" s="65" t="e">
        <f t="shared" si="2"/>
        <v>#REF!</v>
      </c>
    </row>
    <row r="140" spans="1:19" ht="41.4" collapsed="1">
      <c r="A140" s="151"/>
      <c r="B140" s="151"/>
      <c r="C140" s="152"/>
      <c r="D140" s="38" t="s">
        <v>157</v>
      </c>
      <c r="E140" s="79" t="e">
        <f>'4611010'!F143+'4611021'!F142+'4611022'!F141+'4611025'!F143+'4611026'!F141+'4611070'!F141+'4611141'!F141+'4611142'!F141+'4611151'!F141</f>
        <v>#REF!</v>
      </c>
      <c r="F140" s="79" t="e">
        <f>'4611010'!G143+'4611021'!G142+'4611022'!G141+'4611025'!G143+'4611026'!G141+'4611070'!G141+'4611141'!G141+'4611142'!G141+'4611151'!G141</f>
        <v>#REF!</v>
      </c>
      <c r="G140" s="79" t="e">
        <f>'4611010'!H143+'4611021'!H142+'4611022'!H141+'4611025'!H143+'4611026'!H141+'4611070'!H141+'4611141'!H141+'4611142'!H141+'4611151'!H141</f>
        <v>#REF!</v>
      </c>
      <c r="H140" s="79" t="e">
        <f>'4611010'!I143+'4611021'!I142+'4611022'!I141+'4611025'!I143+'4611026'!I141+'4611070'!I141+'4611141'!I141+'4611142'!I141+'4611151'!I141</f>
        <v>#REF!</v>
      </c>
      <c r="I140" s="79" t="e">
        <f>'4611010'!J143+'4611021'!J142+'4611022'!J141+'4611025'!J143+'4611026'!J141+'4611070'!J141+'4611141'!J141+'4611142'!J141+'4611151'!J141</f>
        <v>#REF!</v>
      </c>
      <c r="J140" s="79" t="e">
        <f>'4611010'!K143+'4611021'!K142+'4611022'!K141+'4611025'!K143+'4611026'!K141+'4611070'!K141+'4611141'!K141+'4611142'!K141+'4611151'!K141</f>
        <v>#REF!</v>
      </c>
      <c r="K140" s="79" t="e">
        <f>'4611010'!L143+'4611021'!L142+'4611022'!L141+'4611025'!L143+'4611026'!L141+'4611070'!L141+'4611141'!L141+'4611142'!L141+'4611151'!L141</f>
        <v>#REF!</v>
      </c>
      <c r="L140" s="79" t="e">
        <f>'4611010'!M143+'4611021'!M142+'4611022'!M141+'4611025'!M143+'4611026'!M141+'4611070'!M141+'4611141'!M141+'4611142'!M141+'4611151'!M141</f>
        <v>#REF!</v>
      </c>
      <c r="M140" s="79" t="e">
        <f>'4611010'!N143+'4611021'!N142+'4611022'!N141+'4611025'!N143+'4611026'!N141+'4611070'!N141+'4611141'!N141+'4611142'!N141+'4611151'!N141</f>
        <v>#REF!</v>
      </c>
      <c r="N140" s="79" t="e">
        <f>'4611010'!O143+'4611021'!O142+'4611022'!O141+'4611025'!O143+'4611026'!O141+'4611070'!O141+'4611141'!O141+'4611142'!O141+'4611151'!O141</f>
        <v>#REF!</v>
      </c>
      <c r="O140" s="79" t="e">
        <f>'4611010'!P143+'4611021'!P142+'4611022'!P141+'4611025'!P143+'4611026'!P141+'4611070'!P141+'4611141'!P141+'4611142'!P141+'4611151'!P141</f>
        <v>#REF!</v>
      </c>
      <c r="P140" s="79" t="e">
        <f>'4611010'!Q143+'4611021'!Q142+'4611022'!Q141+'4611025'!Q143+'4611026'!Q141+'4611070'!Q141+'4611141'!Q141+'4611142'!Q141+'4611151'!Q141</f>
        <v>#REF!</v>
      </c>
      <c r="Q140" s="29" t="e">
        <f t="shared" si="16"/>
        <v>#REF!</v>
      </c>
      <c r="R140" s="65" t="e">
        <f>#REF!</f>
        <v>#REF!</v>
      </c>
      <c r="S140" s="65" t="e">
        <f t="shared" si="2"/>
        <v>#REF!</v>
      </c>
    </row>
    <row r="141" spans="1:19" ht="27.6" hidden="1" outlineLevel="1">
      <c r="A141" s="151"/>
      <c r="B141" s="151"/>
      <c r="C141" s="152"/>
      <c r="D141" s="38" t="s">
        <v>158</v>
      </c>
      <c r="E141" s="79" t="e">
        <f>'4611010'!F144+'4611021'!F143+'4611022'!F142+'4611025'!F144+'4611026'!F142+'4611070'!F142+'4611141'!F142+'4611142'!F142+'4611151'!F142</f>
        <v>#REF!</v>
      </c>
      <c r="F141" s="79" t="e">
        <f>'4611010'!G144+'4611021'!G143+'4611022'!G142+'4611025'!G144+'4611026'!G142+'4611070'!G142+'4611141'!G142+'4611142'!G142+'4611151'!G142</f>
        <v>#REF!</v>
      </c>
      <c r="G141" s="79" t="e">
        <f>'4611010'!H144+'4611021'!H143+'4611022'!H142+'4611025'!H144+'4611026'!H142+'4611070'!H142+'4611141'!H142+'4611142'!H142+'4611151'!H142</f>
        <v>#REF!</v>
      </c>
      <c r="H141" s="79" t="e">
        <f>'4611010'!I144+'4611021'!I143+'4611022'!I142+'4611025'!I144+'4611026'!I142+'4611070'!I142+'4611141'!I142+'4611142'!I142+'4611151'!I142</f>
        <v>#REF!</v>
      </c>
      <c r="I141" s="79" t="e">
        <f>'4611010'!J144+'4611021'!J143+'4611022'!J142+'4611025'!J144+'4611026'!J142+'4611070'!J142+'4611141'!J142+'4611142'!J142+'4611151'!J142</f>
        <v>#REF!</v>
      </c>
      <c r="J141" s="79" t="e">
        <f>'4611010'!K144+'4611021'!K143+'4611022'!K142+'4611025'!K144+'4611026'!K142+'4611070'!K142+'4611141'!K142+'4611142'!K142+'4611151'!K142</f>
        <v>#REF!</v>
      </c>
      <c r="K141" s="79" t="e">
        <f>'4611010'!L144+'4611021'!L143+'4611022'!L142+'4611025'!L144+'4611026'!L142+'4611070'!L142+'4611141'!L142+'4611142'!L142+'4611151'!L142</f>
        <v>#REF!</v>
      </c>
      <c r="L141" s="79" t="e">
        <f>'4611010'!M144+'4611021'!M143+'4611022'!M142+'4611025'!M144+'4611026'!M142+'4611070'!M142+'4611141'!M142+'4611142'!M142+'4611151'!M142</f>
        <v>#REF!</v>
      </c>
      <c r="M141" s="79" t="e">
        <f>'4611010'!N144+'4611021'!N143+'4611022'!N142+'4611025'!N144+'4611026'!N142+'4611070'!N142+'4611141'!N142+'4611142'!N142+'4611151'!N142</f>
        <v>#REF!</v>
      </c>
      <c r="N141" s="79" t="e">
        <f>'4611010'!O144+'4611021'!O143+'4611022'!O142+'4611025'!O144+'4611026'!O142+'4611070'!O142+'4611141'!O142+'4611142'!O142+'4611151'!O142</f>
        <v>#REF!</v>
      </c>
      <c r="O141" s="79" t="e">
        <f>'4611010'!P144+'4611021'!P143+'4611022'!P142+'4611025'!P144+'4611026'!P142+'4611070'!P142+'4611141'!P142+'4611142'!P142+'4611151'!P142</f>
        <v>#REF!</v>
      </c>
      <c r="P141" s="79" t="e">
        <f>'4611010'!Q144+'4611021'!Q143+'4611022'!Q142+'4611025'!Q144+'4611026'!Q142+'4611070'!Q142+'4611141'!Q142+'4611142'!Q142+'4611151'!Q142</f>
        <v>#REF!</v>
      </c>
      <c r="Q141" s="29" t="e">
        <f t="shared" si="16"/>
        <v>#REF!</v>
      </c>
      <c r="R141" s="65" t="e">
        <f>#REF!</f>
        <v>#REF!</v>
      </c>
      <c r="S141" s="65" t="e">
        <f t="shared" si="2"/>
        <v>#REF!</v>
      </c>
    </row>
    <row r="142" spans="1:19" ht="15" hidden="1" outlineLevel="1">
      <c r="A142" s="151"/>
      <c r="B142" s="151"/>
      <c r="C142" s="152"/>
      <c r="D142" s="38" t="s">
        <v>159</v>
      </c>
      <c r="E142" s="79" t="e">
        <f>'4611010'!F145+'4611021'!F144+'4611022'!F143+'4611025'!F145+'4611026'!F143+'4611070'!F143+'4611141'!F143+'4611142'!F143+'4611151'!F143</f>
        <v>#REF!</v>
      </c>
      <c r="F142" s="79" t="e">
        <f>'4611010'!G145+'4611021'!G144+'4611022'!G143+'4611025'!G145+'4611026'!G143+'4611070'!G143+'4611141'!G143+'4611142'!G143+'4611151'!G143</f>
        <v>#REF!</v>
      </c>
      <c r="G142" s="79" t="e">
        <f>'4611010'!H145+'4611021'!H144+'4611022'!H143+'4611025'!H145+'4611026'!H143+'4611070'!H143+'4611141'!H143+'4611142'!H143+'4611151'!H143</f>
        <v>#REF!</v>
      </c>
      <c r="H142" s="79" t="e">
        <f>'4611010'!I145+'4611021'!I144+'4611022'!I143+'4611025'!I145+'4611026'!I143+'4611070'!I143+'4611141'!I143+'4611142'!I143+'4611151'!I143</f>
        <v>#REF!</v>
      </c>
      <c r="I142" s="79" t="e">
        <f>'4611010'!J145+'4611021'!J144+'4611022'!J143+'4611025'!J145+'4611026'!J143+'4611070'!J143+'4611141'!J143+'4611142'!J143+'4611151'!J143</f>
        <v>#REF!</v>
      </c>
      <c r="J142" s="79" t="e">
        <f>'4611010'!K145+'4611021'!K144+'4611022'!K143+'4611025'!K145+'4611026'!K143+'4611070'!K143+'4611141'!K143+'4611142'!K143+'4611151'!K143</f>
        <v>#REF!</v>
      </c>
      <c r="K142" s="79" t="e">
        <f>'4611010'!L145+'4611021'!L144+'4611022'!L143+'4611025'!L145+'4611026'!L143+'4611070'!L143+'4611141'!L143+'4611142'!L143+'4611151'!L143</f>
        <v>#REF!</v>
      </c>
      <c r="L142" s="79" t="e">
        <f>'4611010'!M145+'4611021'!M144+'4611022'!M143+'4611025'!M145+'4611026'!M143+'4611070'!M143+'4611141'!M143+'4611142'!M143+'4611151'!M143</f>
        <v>#REF!</v>
      </c>
      <c r="M142" s="79" t="e">
        <f>'4611010'!N145+'4611021'!N144+'4611022'!N143+'4611025'!N145+'4611026'!N143+'4611070'!N143+'4611141'!N143+'4611142'!N143+'4611151'!N143</f>
        <v>#REF!</v>
      </c>
      <c r="N142" s="79" t="e">
        <f>'4611010'!O145+'4611021'!O144+'4611022'!O143+'4611025'!O145+'4611026'!O143+'4611070'!O143+'4611141'!O143+'4611142'!O143+'4611151'!O143</f>
        <v>#REF!</v>
      </c>
      <c r="O142" s="79" t="e">
        <f>'4611010'!P145+'4611021'!P144+'4611022'!P143+'4611025'!P145+'4611026'!P143+'4611070'!P143+'4611141'!P143+'4611142'!P143+'4611151'!P143</f>
        <v>#REF!</v>
      </c>
      <c r="P142" s="79" t="e">
        <f>'4611010'!Q145+'4611021'!Q144+'4611022'!Q143+'4611025'!Q145+'4611026'!Q143+'4611070'!Q143+'4611141'!Q143+'4611142'!Q143+'4611151'!Q143</f>
        <v>#REF!</v>
      </c>
      <c r="Q142" s="29" t="e">
        <f t="shared" si="16"/>
        <v>#REF!</v>
      </c>
      <c r="R142" s="65" t="e">
        <f>#REF!</f>
        <v>#REF!</v>
      </c>
      <c r="S142" s="65" t="e">
        <f t="shared" si="2"/>
        <v>#REF!</v>
      </c>
    </row>
    <row r="143" spans="1:19" ht="27.6" hidden="1" outlineLevel="1">
      <c r="A143" s="151"/>
      <c r="B143" s="151"/>
      <c r="C143" s="152"/>
      <c r="D143" s="38" t="s">
        <v>160</v>
      </c>
      <c r="E143" s="79" t="e">
        <f>'4611010'!F146+'4611021'!F145+'4611022'!F144+'4611025'!F146+'4611026'!F144+'4611070'!F144+'4611141'!F144+'4611142'!F144+'4611151'!F144</f>
        <v>#REF!</v>
      </c>
      <c r="F143" s="79" t="e">
        <f>'4611010'!G146+'4611021'!G145+'4611022'!G144+'4611025'!G146+'4611026'!G144+'4611070'!G144+'4611141'!G144+'4611142'!G144+'4611151'!G144</f>
        <v>#REF!</v>
      </c>
      <c r="G143" s="79" t="e">
        <f>'4611010'!H146+'4611021'!H145+'4611022'!H144+'4611025'!H146+'4611026'!H144+'4611070'!H144+'4611141'!H144+'4611142'!H144+'4611151'!H144</f>
        <v>#REF!</v>
      </c>
      <c r="H143" s="79" t="e">
        <f>'4611010'!I146+'4611021'!I145+'4611022'!I144+'4611025'!I146+'4611026'!I144+'4611070'!I144+'4611141'!I144+'4611142'!I144+'4611151'!I144</f>
        <v>#REF!</v>
      </c>
      <c r="I143" s="79" t="e">
        <f>'4611010'!J146+'4611021'!J145+'4611022'!J144+'4611025'!J146+'4611026'!J144+'4611070'!J144+'4611141'!J144+'4611142'!J144+'4611151'!J144</f>
        <v>#REF!</v>
      </c>
      <c r="J143" s="79" t="e">
        <f>'4611010'!K146+'4611021'!K145+'4611022'!K144+'4611025'!K146+'4611026'!K144+'4611070'!K144+'4611141'!K144+'4611142'!K144+'4611151'!K144</f>
        <v>#REF!</v>
      </c>
      <c r="K143" s="79" t="e">
        <f>'4611010'!L146+'4611021'!L145+'4611022'!L144+'4611025'!L146+'4611026'!L144+'4611070'!L144+'4611141'!L144+'4611142'!L144+'4611151'!L144</f>
        <v>#REF!</v>
      </c>
      <c r="L143" s="79" t="e">
        <f>'4611010'!M146+'4611021'!M145+'4611022'!M144+'4611025'!M146+'4611026'!M144+'4611070'!M144+'4611141'!M144+'4611142'!M144+'4611151'!M144</f>
        <v>#REF!</v>
      </c>
      <c r="M143" s="79" t="e">
        <f>'4611010'!N146+'4611021'!N145+'4611022'!N144+'4611025'!N146+'4611026'!N144+'4611070'!N144+'4611141'!N144+'4611142'!N144+'4611151'!N144</f>
        <v>#REF!</v>
      </c>
      <c r="N143" s="79" t="e">
        <f>'4611010'!O146+'4611021'!O145+'4611022'!O144+'4611025'!O146+'4611026'!O144+'4611070'!O144+'4611141'!O144+'4611142'!O144+'4611151'!O144</f>
        <v>#REF!</v>
      </c>
      <c r="O143" s="79" t="e">
        <f>'4611010'!P146+'4611021'!P145+'4611022'!P144+'4611025'!P146+'4611026'!P144+'4611070'!P144+'4611141'!P144+'4611142'!P144+'4611151'!P144</f>
        <v>#REF!</v>
      </c>
      <c r="P143" s="79" t="e">
        <f>'4611010'!Q146+'4611021'!Q145+'4611022'!Q144+'4611025'!Q146+'4611026'!Q144+'4611070'!Q144+'4611141'!Q144+'4611142'!Q144+'4611151'!Q144</f>
        <v>#REF!</v>
      </c>
      <c r="Q143" s="29" t="e">
        <f t="shared" si="16"/>
        <v>#REF!</v>
      </c>
      <c r="R143" s="65" t="e">
        <f>#REF!</f>
        <v>#REF!</v>
      </c>
      <c r="S143" s="65" t="e">
        <f t="shared" si="2"/>
        <v>#REF!</v>
      </c>
    </row>
    <row r="144" spans="1:19" ht="27.6" hidden="1" outlineLevel="1">
      <c r="A144" s="151"/>
      <c r="B144" s="151"/>
      <c r="C144" s="152"/>
      <c r="D144" s="38" t="s">
        <v>161</v>
      </c>
      <c r="E144" s="79" t="e">
        <f>'4611010'!F147+'4611021'!F146+'4611022'!F145+'4611025'!F147+'4611026'!F145+'4611070'!F145+'4611141'!F145+'4611142'!F145+'4611151'!F145</f>
        <v>#REF!</v>
      </c>
      <c r="F144" s="79" t="e">
        <f>'4611010'!G147+'4611021'!G146+'4611022'!G145+'4611025'!G147+'4611026'!G145+'4611070'!G145+'4611141'!G145+'4611142'!G145+'4611151'!G145</f>
        <v>#REF!</v>
      </c>
      <c r="G144" s="79" t="e">
        <f>'4611010'!H147+'4611021'!H146+'4611022'!H145+'4611025'!H147+'4611026'!H145+'4611070'!H145+'4611141'!H145+'4611142'!H145+'4611151'!H145</f>
        <v>#REF!</v>
      </c>
      <c r="H144" s="79" t="e">
        <f>'4611010'!I147+'4611021'!I146+'4611022'!I145+'4611025'!I147+'4611026'!I145+'4611070'!I145+'4611141'!I145+'4611142'!I145+'4611151'!I145</f>
        <v>#REF!</v>
      </c>
      <c r="I144" s="79" t="e">
        <f>'4611010'!J147+'4611021'!J146+'4611022'!J145+'4611025'!J147+'4611026'!J145+'4611070'!J145+'4611141'!J145+'4611142'!J145+'4611151'!J145</f>
        <v>#REF!</v>
      </c>
      <c r="J144" s="79" t="e">
        <f>'4611010'!K147+'4611021'!K146+'4611022'!K145+'4611025'!K147+'4611026'!K145+'4611070'!K145+'4611141'!K145+'4611142'!K145+'4611151'!K145</f>
        <v>#REF!</v>
      </c>
      <c r="K144" s="79" t="e">
        <f>'4611010'!L147+'4611021'!L146+'4611022'!L145+'4611025'!L147+'4611026'!L145+'4611070'!L145+'4611141'!L145+'4611142'!L145+'4611151'!L145</f>
        <v>#REF!</v>
      </c>
      <c r="L144" s="79" t="e">
        <f>'4611010'!M147+'4611021'!M146+'4611022'!M145+'4611025'!M147+'4611026'!M145+'4611070'!M145+'4611141'!M145+'4611142'!M145+'4611151'!M145</f>
        <v>#REF!</v>
      </c>
      <c r="M144" s="79" t="e">
        <f>'4611010'!N147+'4611021'!N146+'4611022'!N145+'4611025'!N147+'4611026'!N145+'4611070'!N145+'4611141'!N145+'4611142'!N145+'4611151'!N145</f>
        <v>#REF!</v>
      </c>
      <c r="N144" s="79" t="e">
        <f>'4611010'!O147+'4611021'!O146+'4611022'!O145+'4611025'!O147+'4611026'!O145+'4611070'!O145+'4611141'!O145+'4611142'!O145+'4611151'!O145</f>
        <v>#REF!</v>
      </c>
      <c r="O144" s="79" t="e">
        <f>'4611010'!P147+'4611021'!P146+'4611022'!P145+'4611025'!P147+'4611026'!P145+'4611070'!P145+'4611141'!P145+'4611142'!P145+'4611151'!P145</f>
        <v>#REF!</v>
      </c>
      <c r="P144" s="79" t="e">
        <f>'4611010'!Q147+'4611021'!Q146+'4611022'!Q145+'4611025'!Q147+'4611026'!Q145+'4611070'!Q145+'4611141'!Q145+'4611142'!Q145+'4611151'!Q145</f>
        <v>#REF!</v>
      </c>
      <c r="Q144" s="29" t="e">
        <f t="shared" si="16"/>
        <v>#REF!</v>
      </c>
      <c r="R144" s="65" t="e">
        <f>#REF!</f>
        <v>#REF!</v>
      </c>
      <c r="S144" s="65" t="e">
        <f t="shared" si="2"/>
        <v>#REF!</v>
      </c>
    </row>
    <row r="145" spans="1:19" ht="27.6" hidden="1" outlineLevel="1">
      <c r="A145" s="151"/>
      <c r="B145" s="151"/>
      <c r="C145" s="152"/>
      <c r="D145" s="38" t="s">
        <v>162</v>
      </c>
      <c r="E145" s="79" t="e">
        <f>'4611010'!F148+'4611021'!F147+'4611022'!F146+'4611025'!F148+'4611026'!F146+'4611070'!F146+'4611141'!F146+'4611142'!F146+'4611151'!F146</f>
        <v>#REF!</v>
      </c>
      <c r="F145" s="79" t="e">
        <f>'4611010'!G148+'4611021'!G147+'4611022'!G146+'4611025'!G148+'4611026'!G146+'4611070'!G146+'4611141'!G146+'4611142'!G146+'4611151'!G146</f>
        <v>#REF!</v>
      </c>
      <c r="G145" s="79" t="e">
        <f>'4611010'!H148+'4611021'!H147+'4611022'!H146+'4611025'!H148+'4611026'!H146+'4611070'!H146+'4611141'!H146+'4611142'!H146+'4611151'!H146</f>
        <v>#REF!</v>
      </c>
      <c r="H145" s="79" t="e">
        <f>'4611010'!I148+'4611021'!I147+'4611022'!I146+'4611025'!I148+'4611026'!I146+'4611070'!I146+'4611141'!I146+'4611142'!I146+'4611151'!I146</f>
        <v>#REF!</v>
      </c>
      <c r="I145" s="79" t="e">
        <f>'4611010'!J148+'4611021'!J147+'4611022'!J146+'4611025'!J148+'4611026'!J146+'4611070'!J146+'4611141'!J146+'4611142'!J146+'4611151'!J146</f>
        <v>#REF!</v>
      </c>
      <c r="J145" s="79" t="e">
        <f>'4611010'!K148+'4611021'!K147+'4611022'!K146+'4611025'!K148+'4611026'!K146+'4611070'!K146+'4611141'!K146+'4611142'!K146+'4611151'!K146</f>
        <v>#REF!</v>
      </c>
      <c r="K145" s="79" t="e">
        <f>'4611010'!L148+'4611021'!L147+'4611022'!L146+'4611025'!L148+'4611026'!L146+'4611070'!L146+'4611141'!L146+'4611142'!L146+'4611151'!L146</f>
        <v>#REF!</v>
      </c>
      <c r="L145" s="79" t="e">
        <f>'4611010'!M148+'4611021'!M147+'4611022'!M146+'4611025'!M148+'4611026'!M146+'4611070'!M146+'4611141'!M146+'4611142'!M146+'4611151'!M146</f>
        <v>#REF!</v>
      </c>
      <c r="M145" s="79" t="e">
        <f>'4611010'!N148+'4611021'!N147+'4611022'!N146+'4611025'!N148+'4611026'!N146+'4611070'!N146+'4611141'!N146+'4611142'!N146+'4611151'!N146</f>
        <v>#REF!</v>
      </c>
      <c r="N145" s="79" t="e">
        <f>'4611010'!O148+'4611021'!O147+'4611022'!O146+'4611025'!O148+'4611026'!O146+'4611070'!O146+'4611141'!O146+'4611142'!O146+'4611151'!O146</f>
        <v>#REF!</v>
      </c>
      <c r="O145" s="79" t="e">
        <f>'4611010'!P148+'4611021'!P147+'4611022'!P146+'4611025'!P148+'4611026'!P146+'4611070'!P146+'4611141'!P146+'4611142'!P146+'4611151'!P146</f>
        <v>#REF!</v>
      </c>
      <c r="P145" s="79" t="e">
        <f>'4611010'!Q148+'4611021'!Q147+'4611022'!Q146+'4611025'!Q148+'4611026'!Q146+'4611070'!Q146+'4611141'!Q146+'4611142'!Q146+'4611151'!Q146</f>
        <v>#REF!</v>
      </c>
      <c r="Q145" s="29" t="e">
        <f t="shared" si="16"/>
        <v>#REF!</v>
      </c>
      <c r="R145" s="65" t="e">
        <f>#REF!</f>
        <v>#REF!</v>
      </c>
      <c r="S145" s="65" t="e">
        <f t="shared" si="2"/>
        <v>#REF!</v>
      </c>
    </row>
    <row r="146" spans="1:19" ht="27.6" hidden="1" outlineLevel="1">
      <c r="A146" s="151"/>
      <c r="B146" s="151"/>
      <c r="C146" s="152"/>
      <c r="D146" s="38" t="s">
        <v>163</v>
      </c>
      <c r="E146" s="79" t="e">
        <f>'4611010'!F149+'4611021'!F148+'4611022'!F147+'4611025'!F149+'4611026'!F147+'4611070'!F147+'4611141'!F147+'4611142'!F147+'4611151'!F147</f>
        <v>#REF!</v>
      </c>
      <c r="F146" s="79" t="e">
        <f>'4611010'!G149+'4611021'!G148+'4611022'!G147+'4611025'!G149+'4611026'!G147+'4611070'!G147+'4611141'!G147+'4611142'!G147+'4611151'!G147</f>
        <v>#REF!</v>
      </c>
      <c r="G146" s="79" t="e">
        <f>'4611010'!H149+'4611021'!H148+'4611022'!H147+'4611025'!H149+'4611026'!H147+'4611070'!H147+'4611141'!H147+'4611142'!H147+'4611151'!H147</f>
        <v>#REF!</v>
      </c>
      <c r="H146" s="79" t="e">
        <f>'4611010'!I149+'4611021'!I148+'4611022'!I147+'4611025'!I149+'4611026'!I147+'4611070'!I147+'4611141'!I147+'4611142'!I147+'4611151'!I147</f>
        <v>#REF!</v>
      </c>
      <c r="I146" s="79" t="e">
        <f>'4611010'!J149+'4611021'!J148+'4611022'!J147+'4611025'!J149+'4611026'!J147+'4611070'!J147+'4611141'!J147+'4611142'!J147+'4611151'!J147</f>
        <v>#REF!</v>
      </c>
      <c r="J146" s="79" t="e">
        <f>'4611010'!K149+'4611021'!K148+'4611022'!K147+'4611025'!K149+'4611026'!K147+'4611070'!K147+'4611141'!K147+'4611142'!K147+'4611151'!K147</f>
        <v>#REF!</v>
      </c>
      <c r="K146" s="79" t="e">
        <f>'4611010'!L149+'4611021'!L148+'4611022'!L147+'4611025'!L149+'4611026'!L147+'4611070'!L147+'4611141'!L147+'4611142'!L147+'4611151'!L147</f>
        <v>#REF!</v>
      </c>
      <c r="L146" s="79" t="e">
        <f>'4611010'!M149+'4611021'!M148+'4611022'!M147+'4611025'!M149+'4611026'!M147+'4611070'!M147+'4611141'!M147+'4611142'!M147+'4611151'!M147</f>
        <v>#REF!</v>
      </c>
      <c r="M146" s="79" t="e">
        <f>'4611010'!N149+'4611021'!N148+'4611022'!N147+'4611025'!N149+'4611026'!N147+'4611070'!N147+'4611141'!N147+'4611142'!N147+'4611151'!N147</f>
        <v>#REF!</v>
      </c>
      <c r="N146" s="79" t="e">
        <f>'4611010'!O149+'4611021'!O148+'4611022'!O147+'4611025'!O149+'4611026'!O147+'4611070'!O147+'4611141'!O147+'4611142'!O147+'4611151'!O147</f>
        <v>#REF!</v>
      </c>
      <c r="O146" s="79" t="e">
        <f>'4611010'!P149+'4611021'!P148+'4611022'!P147+'4611025'!P149+'4611026'!P147+'4611070'!P147+'4611141'!P147+'4611142'!P147+'4611151'!P147</f>
        <v>#REF!</v>
      </c>
      <c r="P146" s="79" t="e">
        <f>'4611010'!Q149+'4611021'!Q148+'4611022'!Q147+'4611025'!Q149+'4611026'!Q147+'4611070'!Q147+'4611141'!Q147+'4611142'!Q147+'4611151'!Q147</f>
        <v>#REF!</v>
      </c>
      <c r="Q146" s="29" t="e">
        <f t="shared" si="16"/>
        <v>#REF!</v>
      </c>
      <c r="R146" s="65" t="e">
        <f>#REF!</f>
        <v>#REF!</v>
      </c>
      <c r="S146" s="65" t="e">
        <f t="shared" si="2"/>
        <v>#REF!</v>
      </c>
    </row>
    <row r="147" spans="1:19" ht="27.6" hidden="1" outlineLevel="1">
      <c r="A147" s="151"/>
      <c r="B147" s="151"/>
      <c r="C147" s="152"/>
      <c r="D147" s="38" t="s">
        <v>164</v>
      </c>
      <c r="E147" s="79" t="e">
        <f>'4611010'!F150+'4611021'!F149+'4611022'!F148+'4611025'!F150+'4611026'!F148+'4611070'!F148+'4611141'!F148+'4611142'!F148+'4611151'!F148</f>
        <v>#REF!</v>
      </c>
      <c r="F147" s="79" t="e">
        <f>'4611010'!G150+'4611021'!G149+'4611022'!G148+'4611025'!G150+'4611026'!G148+'4611070'!G148+'4611141'!G148+'4611142'!G148+'4611151'!G148</f>
        <v>#REF!</v>
      </c>
      <c r="G147" s="79" t="e">
        <f>'4611010'!H150+'4611021'!H149+'4611022'!H148+'4611025'!H150+'4611026'!H148+'4611070'!H148+'4611141'!H148+'4611142'!H148+'4611151'!H148</f>
        <v>#REF!</v>
      </c>
      <c r="H147" s="79" t="e">
        <f>'4611010'!I150+'4611021'!I149+'4611022'!I148+'4611025'!I150+'4611026'!I148+'4611070'!I148+'4611141'!I148+'4611142'!I148+'4611151'!I148</f>
        <v>#REF!</v>
      </c>
      <c r="I147" s="79" t="e">
        <f>'4611010'!J150+'4611021'!J149+'4611022'!J148+'4611025'!J150+'4611026'!J148+'4611070'!J148+'4611141'!J148+'4611142'!J148+'4611151'!J148</f>
        <v>#REF!</v>
      </c>
      <c r="J147" s="79" t="e">
        <f>'4611010'!K150+'4611021'!K149+'4611022'!K148+'4611025'!K150+'4611026'!K148+'4611070'!K148+'4611141'!K148+'4611142'!K148+'4611151'!K148</f>
        <v>#REF!</v>
      </c>
      <c r="K147" s="79" t="e">
        <f>'4611010'!L150+'4611021'!L149+'4611022'!L148+'4611025'!L150+'4611026'!L148+'4611070'!L148+'4611141'!L148+'4611142'!L148+'4611151'!L148</f>
        <v>#REF!</v>
      </c>
      <c r="L147" s="79" t="e">
        <f>'4611010'!M150+'4611021'!M149+'4611022'!M148+'4611025'!M150+'4611026'!M148+'4611070'!M148+'4611141'!M148+'4611142'!M148+'4611151'!M148</f>
        <v>#REF!</v>
      </c>
      <c r="M147" s="79" t="e">
        <f>'4611010'!N150+'4611021'!N149+'4611022'!N148+'4611025'!N150+'4611026'!N148+'4611070'!N148+'4611141'!N148+'4611142'!N148+'4611151'!N148</f>
        <v>#REF!</v>
      </c>
      <c r="N147" s="79" t="e">
        <f>'4611010'!O150+'4611021'!O149+'4611022'!O148+'4611025'!O150+'4611026'!O148+'4611070'!O148+'4611141'!O148+'4611142'!O148+'4611151'!O148</f>
        <v>#REF!</v>
      </c>
      <c r="O147" s="79" t="e">
        <f>'4611010'!P150+'4611021'!P149+'4611022'!P148+'4611025'!P150+'4611026'!P148+'4611070'!P148+'4611141'!P148+'4611142'!P148+'4611151'!P148</f>
        <v>#REF!</v>
      </c>
      <c r="P147" s="79" t="e">
        <f>'4611010'!Q150+'4611021'!Q149+'4611022'!Q148+'4611025'!Q150+'4611026'!Q148+'4611070'!Q148+'4611141'!Q148+'4611142'!Q148+'4611151'!Q148</f>
        <v>#REF!</v>
      </c>
      <c r="Q147" s="29" t="e">
        <f t="shared" si="16"/>
        <v>#REF!</v>
      </c>
      <c r="R147" s="65" t="e">
        <f>#REF!</f>
        <v>#REF!</v>
      </c>
      <c r="S147" s="65" t="e">
        <f t="shared" si="2"/>
        <v>#REF!</v>
      </c>
    </row>
    <row r="148" spans="1:19" ht="27.6" hidden="1" outlineLevel="1">
      <c r="A148" s="151"/>
      <c r="B148" s="151"/>
      <c r="C148" s="152"/>
      <c r="D148" s="38" t="s">
        <v>165</v>
      </c>
      <c r="E148" s="79" t="e">
        <f>'4611010'!F151+'4611021'!F150+'4611022'!F149+'4611025'!F151+'4611026'!F149+'4611070'!F149+'4611141'!F149+'4611142'!F149+'4611151'!F149</f>
        <v>#REF!</v>
      </c>
      <c r="F148" s="79" t="e">
        <f>'4611010'!G151+'4611021'!G150+'4611022'!G149+'4611025'!G151+'4611026'!G149+'4611070'!G149+'4611141'!G149+'4611142'!G149+'4611151'!G149</f>
        <v>#REF!</v>
      </c>
      <c r="G148" s="79" t="e">
        <f>'4611010'!H151+'4611021'!H150+'4611022'!H149+'4611025'!H151+'4611026'!H149+'4611070'!H149+'4611141'!H149+'4611142'!H149+'4611151'!H149</f>
        <v>#REF!</v>
      </c>
      <c r="H148" s="79" t="e">
        <f>'4611010'!I151+'4611021'!I150+'4611022'!I149+'4611025'!I151+'4611026'!I149+'4611070'!I149+'4611141'!I149+'4611142'!I149+'4611151'!I149</f>
        <v>#REF!</v>
      </c>
      <c r="I148" s="79" t="e">
        <f>'4611010'!J151+'4611021'!J150+'4611022'!J149+'4611025'!J151+'4611026'!J149+'4611070'!J149+'4611141'!J149+'4611142'!J149+'4611151'!J149</f>
        <v>#REF!</v>
      </c>
      <c r="J148" s="79" t="e">
        <f>'4611010'!K151+'4611021'!K150+'4611022'!K149+'4611025'!K151+'4611026'!K149+'4611070'!K149+'4611141'!K149+'4611142'!K149+'4611151'!K149</f>
        <v>#REF!</v>
      </c>
      <c r="K148" s="79" t="e">
        <f>'4611010'!L151+'4611021'!L150+'4611022'!L149+'4611025'!L151+'4611026'!L149+'4611070'!L149+'4611141'!L149+'4611142'!L149+'4611151'!L149</f>
        <v>#REF!</v>
      </c>
      <c r="L148" s="79" t="e">
        <f>'4611010'!M151+'4611021'!M150+'4611022'!M149+'4611025'!M151+'4611026'!M149+'4611070'!M149+'4611141'!M149+'4611142'!M149+'4611151'!M149</f>
        <v>#REF!</v>
      </c>
      <c r="M148" s="79" t="e">
        <f>'4611010'!N151+'4611021'!N150+'4611022'!N149+'4611025'!N151+'4611026'!N149+'4611070'!N149+'4611141'!N149+'4611142'!N149+'4611151'!N149</f>
        <v>#REF!</v>
      </c>
      <c r="N148" s="79" t="e">
        <f>'4611010'!O151+'4611021'!O150+'4611022'!O149+'4611025'!O151+'4611026'!O149+'4611070'!O149+'4611141'!O149+'4611142'!O149+'4611151'!O149</f>
        <v>#REF!</v>
      </c>
      <c r="O148" s="79" t="e">
        <f>'4611010'!P151+'4611021'!P150+'4611022'!P149+'4611025'!P151+'4611026'!P149+'4611070'!P149+'4611141'!P149+'4611142'!P149+'4611151'!P149</f>
        <v>#REF!</v>
      </c>
      <c r="P148" s="79" t="e">
        <f>'4611010'!Q151+'4611021'!Q150+'4611022'!Q149+'4611025'!Q151+'4611026'!Q149+'4611070'!Q149+'4611141'!Q149+'4611142'!Q149+'4611151'!Q149</f>
        <v>#REF!</v>
      </c>
      <c r="Q148" s="29" t="e">
        <f t="shared" si="16"/>
        <v>#REF!</v>
      </c>
      <c r="R148" s="65" t="e">
        <f>#REF!</f>
        <v>#REF!</v>
      </c>
      <c r="S148" s="65" t="e">
        <f t="shared" si="2"/>
        <v>#REF!</v>
      </c>
    </row>
    <row r="149" spans="1:19" ht="27.6">
      <c r="A149" s="151"/>
      <c r="B149" s="151"/>
      <c r="C149" s="152"/>
      <c r="D149" s="38" t="s">
        <v>166</v>
      </c>
      <c r="E149" s="79" t="e">
        <f>'4611010'!F152+'4611021'!F151+'4611022'!F150+'4611025'!F152+'4611026'!F150+'4611070'!F150+'4611141'!F150+'4611142'!F150+'4611151'!F150</f>
        <v>#REF!</v>
      </c>
      <c r="F149" s="79" t="e">
        <f>'4611010'!G152+'4611021'!G151+'4611022'!G150+'4611025'!G152+'4611026'!G150+'4611070'!G150+'4611141'!G150+'4611142'!G150+'4611151'!G150</f>
        <v>#REF!</v>
      </c>
      <c r="G149" s="79" t="e">
        <f>'4611010'!H152+'4611021'!H151+'4611022'!H150+'4611025'!H152+'4611026'!H150+'4611070'!H150+'4611141'!H150+'4611142'!H150+'4611151'!H150</f>
        <v>#REF!</v>
      </c>
      <c r="H149" s="79" t="e">
        <f>'4611010'!I152+'4611021'!I151+'4611022'!I150+'4611025'!I152+'4611026'!I150+'4611070'!I150+'4611141'!I150+'4611142'!I150+'4611151'!I150</f>
        <v>#REF!</v>
      </c>
      <c r="I149" s="79" t="e">
        <f>'4611010'!J152+'4611021'!J151+'4611022'!J150+'4611025'!J152+'4611026'!J150+'4611070'!J150+'4611141'!J150+'4611142'!J150+'4611151'!J150</f>
        <v>#REF!</v>
      </c>
      <c r="J149" s="79" t="e">
        <f>'4611010'!K152+'4611021'!K151+'4611022'!K150+'4611025'!K152+'4611026'!K150+'4611070'!K150+'4611141'!K150+'4611142'!K150+'4611151'!K150</f>
        <v>#REF!</v>
      </c>
      <c r="K149" s="79" t="e">
        <f>'4611010'!L152+'4611021'!L151+'4611022'!L150+'4611025'!L152+'4611026'!L150+'4611070'!L150+'4611141'!L150+'4611142'!L150+'4611151'!L150</f>
        <v>#REF!</v>
      </c>
      <c r="L149" s="79" t="e">
        <f>'4611010'!M152+'4611021'!M151+'4611022'!M150+'4611025'!M152+'4611026'!M150+'4611070'!M150+'4611141'!M150+'4611142'!M150+'4611151'!M150</f>
        <v>#REF!</v>
      </c>
      <c r="M149" s="79" t="e">
        <f>'4611010'!N152+'4611021'!N151+'4611022'!N150+'4611025'!N152+'4611026'!N150+'4611070'!N150+'4611141'!N150+'4611142'!N150+'4611151'!N150</f>
        <v>#REF!</v>
      </c>
      <c r="N149" s="79" t="e">
        <f>'4611010'!O152+'4611021'!O151+'4611022'!O150+'4611025'!O152+'4611026'!O150+'4611070'!O150+'4611141'!O150+'4611142'!O150+'4611151'!O150</f>
        <v>#REF!</v>
      </c>
      <c r="O149" s="79" t="e">
        <f>'4611010'!P152+'4611021'!P151+'4611022'!P150+'4611025'!P152+'4611026'!P150+'4611070'!P150+'4611141'!P150+'4611142'!P150+'4611151'!P150</f>
        <v>#REF!</v>
      </c>
      <c r="P149" s="79" t="e">
        <f>'4611010'!Q152+'4611021'!Q151+'4611022'!Q150+'4611025'!Q152+'4611026'!Q150+'4611070'!Q150+'4611141'!Q150+'4611142'!Q150+'4611151'!Q150</f>
        <v>#REF!</v>
      </c>
      <c r="Q149" s="29" t="e">
        <f t="shared" si="16"/>
        <v>#REF!</v>
      </c>
      <c r="R149" s="65" t="e">
        <f>#REF!</f>
        <v>#REF!</v>
      </c>
      <c r="S149" s="65" t="e">
        <f t="shared" si="2"/>
        <v>#REF!</v>
      </c>
    </row>
    <row r="150" spans="1:19" ht="15">
      <c r="A150" s="151"/>
      <c r="B150" s="151"/>
      <c r="C150" s="152"/>
      <c r="D150" s="38" t="s">
        <v>167</v>
      </c>
      <c r="E150" s="79" t="e">
        <f>'4611010'!F153+'4611021'!F152+'4611022'!F151+'4611025'!F153+'4611026'!F151+'4611070'!F151+'4611141'!F151+'4611142'!F151+'4611151'!F151</f>
        <v>#REF!</v>
      </c>
      <c r="F150" s="79" t="e">
        <f>'4611010'!G153+'4611021'!G152+'4611022'!G151+'4611025'!G153+'4611026'!G151+'4611070'!G151+'4611141'!G151+'4611142'!G151+'4611151'!G151</f>
        <v>#REF!</v>
      </c>
      <c r="G150" s="79" t="e">
        <f>'4611010'!H153+'4611021'!H152+'4611022'!H151+'4611025'!H153+'4611026'!H151+'4611070'!H151+'4611141'!H151+'4611142'!H151+'4611151'!H151</f>
        <v>#REF!</v>
      </c>
      <c r="H150" s="79" t="e">
        <f>'4611010'!I153+'4611021'!I152+'4611022'!I151+'4611025'!I153+'4611026'!I151+'4611070'!I151+'4611141'!I151+'4611142'!I151+'4611151'!I151</f>
        <v>#REF!</v>
      </c>
      <c r="I150" s="79" t="e">
        <f>'4611010'!J153+'4611021'!J152+'4611022'!J151+'4611025'!J153+'4611026'!J151+'4611070'!J151+'4611141'!J151+'4611142'!J151+'4611151'!J151</f>
        <v>#REF!</v>
      </c>
      <c r="J150" s="79" t="e">
        <f>'4611010'!K153+'4611021'!K152+'4611022'!K151+'4611025'!K153+'4611026'!K151+'4611070'!K151+'4611141'!K151+'4611142'!K151+'4611151'!K151</f>
        <v>#REF!</v>
      </c>
      <c r="K150" s="79" t="e">
        <f>'4611010'!L153+'4611021'!L152+'4611022'!L151+'4611025'!L153+'4611026'!L151+'4611070'!L151+'4611141'!L151+'4611142'!L151+'4611151'!L151</f>
        <v>#REF!</v>
      </c>
      <c r="L150" s="79" t="e">
        <f>'4611010'!M153+'4611021'!M152+'4611022'!M151+'4611025'!M153+'4611026'!M151+'4611070'!M151+'4611141'!M151+'4611142'!M151+'4611151'!M151</f>
        <v>#REF!</v>
      </c>
      <c r="M150" s="79" t="e">
        <f>'4611010'!N153+'4611021'!N152+'4611022'!N151+'4611025'!N153+'4611026'!N151+'4611070'!N151+'4611141'!N151+'4611142'!N151+'4611151'!N151</f>
        <v>#REF!</v>
      </c>
      <c r="N150" s="79" t="e">
        <f>'4611010'!O153+'4611021'!O152+'4611022'!O151+'4611025'!O153+'4611026'!O151+'4611070'!O151+'4611141'!O151+'4611142'!O151+'4611151'!O151</f>
        <v>#REF!</v>
      </c>
      <c r="O150" s="79" t="e">
        <f>'4611010'!P153+'4611021'!P152+'4611022'!P151+'4611025'!P153+'4611026'!P151+'4611070'!P151+'4611141'!P151+'4611142'!P151+'4611151'!P151</f>
        <v>#REF!</v>
      </c>
      <c r="P150" s="79" t="e">
        <f>'4611010'!Q153+'4611021'!Q152+'4611022'!Q151+'4611025'!Q153+'4611026'!Q151+'4611070'!Q151+'4611141'!Q151+'4611142'!Q151+'4611151'!Q151</f>
        <v>#REF!</v>
      </c>
      <c r="Q150" s="29" t="e">
        <f t="shared" si="16"/>
        <v>#REF!</v>
      </c>
      <c r="R150" s="65" t="e">
        <f>#REF!</f>
        <v>#REF!</v>
      </c>
      <c r="S150" s="65" t="e">
        <f t="shared" si="2"/>
        <v>#REF!</v>
      </c>
    </row>
    <row r="151" spans="1:19" ht="27.6">
      <c r="A151" s="159"/>
      <c r="B151" s="159"/>
      <c r="C151" s="152"/>
      <c r="D151" s="38" t="s">
        <v>168</v>
      </c>
      <c r="E151" s="79">
        <f>'4611010'!F154+'4611021'!F153+'4611022'!F152+'4611025'!F154+'4611026'!F152+'4611070'!F152+'4611141'!F152+'4611142'!F152+'4611151'!F152</f>
        <v>0</v>
      </c>
      <c r="F151" s="79">
        <f>'4611010'!G154+'4611021'!G153+'4611022'!G152+'4611025'!G154+'4611026'!G152+'4611070'!G152+'4611141'!G152+'4611142'!G152+'4611151'!G152</f>
        <v>0</v>
      </c>
      <c r="G151" s="79">
        <f>'4611010'!H154+'4611021'!H153+'4611022'!H152+'4611025'!H154+'4611026'!H152+'4611070'!H152+'4611141'!H152+'4611142'!H152+'4611151'!H152</f>
        <v>0</v>
      </c>
      <c r="H151" s="79">
        <f>'4611010'!I154+'4611021'!I153+'4611022'!I152+'4611025'!I154+'4611026'!I152+'4611070'!I152+'4611141'!I152+'4611142'!I152+'4611151'!I152</f>
        <v>0</v>
      </c>
      <c r="I151" s="79">
        <f>'4611010'!J154+'4611021'!J153+'4611022'!J152+'4611025'!J154+'4611026'!J152+'4611070'!J152+'4611141'!J152+'4611142'!J152+'4611151'!J152</f>
        <v>0</v>
      </c>
      <c r="J151" s="79">
        <f>'4611010'!K154+'4611021'!K153+'4611022'!K152+'4611025'!K154+'4611026'!K152+'4611070'!K152+'4611141'!K152+'4611142'!K152+'4611151'!K152</f>
        <v>0</v>
      </c>
      <c r="K151" s="79">
        <f>'4611010'!L154+'4611021'!L153+'4611022'!L152+'4611025'!L154+'4611026'!L152+'4611070'!L152+'4611141'!L152+'4611142'!L152+'4611151'!L152</f>
        <v>0</v>
      </c>
      <c r="L151" s="79">
        <f>'4611010'!M154+'4611021'!M153+'4611022'!M152+'4611025'!M154+'4611026'!M152+'4611070'!M152+'4611141'!M152+'4611142'!M152+'4611151'!M152</f>
        <v>0</v>
      </c>
      <c r="M151" s="79" t="e">
        <f>'4611010'!N154+'4611021'!N153+'4611022'!N152+'4611025'!N154+'4611026'!N152+'4611070'!N152+'4611141'!N152+'4611142'!N152+'4611151'!N152</f>
        <v>#REF!</v>
      </c>
      <c r="N151" s="79">
        <f>'4611010'!O154+'4611021'!O153+'4611022'!O152+'4611025'!O154+'4611026'!O152+'4611070'!O152+'4611141'!O152+'4611142'!O152+'4611151'!O152</f>
        <v>132</v>
      </c>
      <c r="O151" s="79">
        <f>'4611010'!P154+'4611021'!P153+'4611022'!P152+'4611025'!P154+'4611026'!P152+'4611070'!P152+'4611141'!P152+'4611142'!P152+'4611151'!P152</f>
        <v>0</v>
      </c>
      <c r="P151" s="79">
        <f>'4611010'!Q154+'4611021'!Q153+'4611022'!Q152+'4611025'!Q154+'4611026'!Q152+'4611070'!Q152+'4611141'!Q152+'4611142'!Q152+'4611151'!Q152</f>
        <v>0</v>
      </c>
      <c r="Q151" s="29" t="e">
        <f t="shared" si="16"/>
        <v>#REF!</v>
      </c>
      <c r="R151" s="65" t="e">
        <f>#REF!</f>
        <v>#REF!</v>
      </c>
      <c r="S151" s="65" t="e">
        <f t="shared" si="2"/>
        <v>#REF!</v>
      </c>
    </row>
    <row r="152" spans="1:19" ht="41.4">
      <c r="A152" s="155"/>
      <c r="B152" s="155"/>
      <c r="C152" s="148"/>
      <c r="D152" s="95" t="s">
        <v>169</v>
      </c>
      <c r="E152" s="79">
        <f>'4611010'!F155+'4611021'!F154+'4611022'!F153+'4611025'!F155+'4611026'!F153+'4611070'!F153+'4611141'!F153+'4611142'!F153+'4611151'!F153</f>
        <v>0</v>
      </c>
      <c r="F152" s="79">
        <f>'4611010'!G155+'4611021'!G154+'4611022'!G153+'4611025'!G155+'4611026'!G153+'4611070'!G153+'4611141'!G153+'4611142'!G153+'4611151'!G153</f>
        <v>0</v>
      </c>
      <c r="G152" s="79" t="e">
        <f>'4611010'!H155+'4611021'!H154+'4611022'!H153+'4611025'!H155+'4611026'!H153+'4611070'!H153+'4611141'!H153+'4611142'!H153+'4611151'!H153</f>
        <v>#REF!</v>
      </c>
      <c r="H152" s="79">
        <f>'4611010'!I155+'4611021'!I154+'4611022'!I153+'4611025'!I155+'4611026'!I153+'4611070'!I153+'4611141'!I153+'4611142'!I153+'4611151'!I153</f>
        <v>0</v>
      </c>
      <c r="I152" s="79">
        <f>'4611010'!J155+'4611021'!J154+'4611022'!J153+'4611025'!J155+'4611026'!J153+'4611070'!J153+'4611141'!J153+'4611142'!J153+'4611151'!J153</f>
        <v>0</v>
      </c>
      <c r="J152" s="79">
        <f>'4611010'!K155+'4611021'!K154+'4611022'!K153+'4611025'!K155+'4611026'!K153+'4611070'!K153+'4611141'!K153+'4611142'!K153+'4611151'!K153</f>
        <v>0</v>
      </c>
      <c r="K152" s="79">
        <f>'4611010'!L155+'4611021'!L154+'4611022'!L153+'4611025'!L155+'4611026'!L153+'4611070'!L153+'4611141'!L153+'4611142'!L153+'4611151'!L153</f>
        <v>0</v>
      </c>
      <c r="L152" s="79">
        <f>'4611010'!M155+'4611021'!M154+'4611022'!M153+'4611025'!M155+'4611026'!M153+'4611070'!M153+'4611141'!M153+'4611142'!M153+'4611151'!M153</f>
        <v>0</v>
      </c>
      <c r="M152" s="79">
        <f>'4611010'!N155+'4611021'!N154+'4611022'!N153+'4611025'!N155+'4611026'!N153+'4611070'!N153+'4611141'!N153+'4611142'!N153+'4611151'!N153</f>
        <v>0</v>
      </c>
      <c r="N152" s="79">
        <f>'4611010'!O155+'4611021'!O154+'4611022'!O153+'4611025'!O155+'4611026'!O153+'4611070'!O153+'4611141'!O153+'4611142'!O153+'4611151'!O153</f>
        <v>97.5</v>
      </c>
      <c r="O152" s="79">
        <f>'4611010'!P155+'4611021'!P154+'4611022'!P153+'4611025'!P155+'4611026'!P153+'4611070'!P153+'4611141'!P153+'4611142'!P153+'4611151'!P153</f>
        <v>0</v>
      </c>
      <c r="P152" s="79">
        <f>'4611010'!Q155+'4611021'!Q154+'4611022'!Q153+'4611025'!Q155+'4611026'!Q153+'4611070'!Q153+'4611141'!Q153+'4611142'!Q153+'4611151'!Q153</f>
        <v>0</v>
      </c>
      <c r="Q152" s="29" t="e">
        <f t="shared" si="16"/>
        <v>#REF!</v>
      </c>
      <c r="R152" s="65" t="e">
        <f>#REF!</f>
        <v>#REF!</v>
      </c>
      <c r="S152" s="65" t="e">
        <f t="shared" si="2"/>
        <v>#REF!</v>
      </c>
    </row>
    <row r="153" spans="1:19" ht="27.6">
      <c r="A153" s="155"/>
      <c r="B153" s="155"/>
      <c r="C153" s="148"/>
      <c r="D153" s="38" t="s">
        <v>287</v>
      </c>
      <c r="E153" s="79" t="e">
        <f>'4611010'!F156+'4611021'!F155+'4611022'!F154+'4611025'!F156+'4611026'!F154+'4611070'!F154+'4611141'!F154+'4611142'!F154+'4611151'!F154</f>
        <v>#REF!</v>
      </c>
      <c r="F153" s="79" t="e">
        <f>'4611010'!G156+'4611021'!G155+'4611022'!G154+'4611025'!G156+'4611026'!G154+'4611070'!G154+'4611141'!G154+'4611142'!G154+'4611151'!G154</f>
        <v>#REF!</v>
      </c>
      <c r="G153" s="79" t="e">
        <f>'4611010'!H156+'4611021'!H155+'4611022'!H154+'4611025'!H156+'4611026'!H154+'4611070'!H154+'4611141'!H154+'4611142'!H154+'4611151'!H154</f>
        <v>#REF!</v>
      </c>
      <c r="H153" s="79" t="e">
        <f>'4611010'!I156+'4611021'!I155+'4611022'!I154+'4611025'!I156+'4611026'!I154+'4611070'!I154+'4611141'!I154+'4611142'!I154+'4611151'!I154</f>
        <v>#REF!</v>
      </c>
      <c r="I153" s="79" t="e">
        <f>'4611010'!J156+'4611021'!J155+'4611022'!J154+'4611025'!J156+'4611026'!J154+'4611070'!J154+'4611141'!J154+'4611142'!J154+'4611151'!J154</f>
        <v>#REF!</v>
      </c>
      <c r="J153" s="79" t="e">
        <f>'4611010'!K156+'4611021'!K155+'4611022'!K154+'4611025'!K156+'4611026'!K154+'4611070'!K154+'4611141'!K154+'4611142'!K154+'4611151'!K154</f>
        <v>#REF!</v>
      </c>
      <c r="K153" s="79" t="e">
        <f>'4611010'!L156+'4611021'!L155+'4611022'!L154+'4611025'!L156+'4611026'!L154+'4611070'!L154+'4611141'!L154+'4611142'!L154+'4611151'!L154</f>
        <v>#REF!</v>
      </c>
      <c r="L153" s="79" t="e">
        <f>'4611010'!M156+'4611021'!M155+'4611022'!M154+'4611025'!M156+'4611026'!M154+'4611070'!M154+'4611141'!M154+'4611142'!M154+'4611151'!M154</f>
        <v>#REF!</v>
      </c>
      <c r="M153" s="79" t="e">
        <f>'4611010'!N156+'4611021'!N155+'4611022'!N154+'4611025'!N156+'4611026'!N154+'4611070'!N154+'4611141'!N154+'4611142'!N154+'4611151'!N154</f>
        <v>#REF!</v>
      </c>
      <c r="N153" s="79" t="e">
        <f>'4611010'!O156+'4611021'!O155+'4611022'!O154+'4611025'!O156+'4611026'!O154+'4611070'!O154+'4611141'!O154+'4611142'!O154+'4611151'!O154</f>
        <v>#REF!</v>
      </c>
      <c r="O153" s="79" t="e">
        <f>'4611010'!P156+'4611021'!P155+'4611022'!P154+'4611025'!P156+'4611026'!P154+'4611070'!P154+'4611141'!P154+'4611142'!P154+'4611151'!P154</f>
        <v>#REF!</v>
      </c>
      <c r="P153" s="79" t="e">
        <f>'4611010'!Q156+'4611021'!Q155+'4611022'!Q154+'4611025'!Q156+'4611026'!Q154+'4611070'!Q154+'4611141'!Q154+'4611142'!Q154+'4611151'!Q154</f>
        <v>#REF!</v>
      </c>
      <c r="Q153" s="29" t="e">
        <f t="shared" si="16"/>
        <v>#REF!</v>
      </c>
      <c r="R153" s="65" t="e">
        <f>#REF!</f>
        <v>#REF!</v>
      </c>
      <c r="S153" s="65" t="e">
        <f t="shared" si="2"/>
        <v>#REF!</v>
      </c>
    </row>
    <row r="154" spans="1:19" ht="15">
      <c r="A154" s="155"/>
      <c r="B154" s="148" t="e">
        <f>Q154-C154</f>
        <v>#REF!</v>
      </c>
      <c r="C154" s="148">
        <v>91065.899000000005</v>
      </c>
      <c r="D154" s="78" t="s">
        <v>170</v>
      </c>
      <c r="E154" s="29" t="e">
        <f t="shared" ref="E154:P154" si="17">SUM(E68:E153)</f>
        <v>#REF!</v>
      </c>
      <c r="F154" s="29" t="e">
        <f t="shared" si="17"/>
        <v>#REF!</v>
      </c>
      <c r="G154" s="29" t="e">
        <f t="shared" si="17"/>
        <v>#REF!</v>
      </c>
      <c r="H154" s="29" t="e">
        <f t="shared" si="17"/>
        <v>#REF!</v>
      </c>
      <c r="I154" s="29" t="e">
        <f t="shared" si="17"/>
        <v>#REF!</v>
      </c>
      <c r="J154" s="29" t="e">
        <f t="shared" si="17"/>
        <v>#REF!</v>
      </c>
      <c r="K154" s="29" t="e">
        <f t="shared" si="17"/>
        <v>#REF!</v>
      </c>
      <c r="L154" s="29" t="e">
        <f t="shared" si="17"/>
        <v>#REF!</v>
      </c>
      <c r="M154" s="29" t="e">
        <f t="shared" si="17"/>
        <v>#REF!</v>
      </c>
      <c r="N154" s="29" t="e">
        <f t="shared" si="17"/>
        <v>#REF!</v>
      </c>
      <c r="O154" s="29" t="e">
        <f t="shared" si="17"/>
        <v>#REF!</v>
      </c>
      <c r="P154" s="29" t="e">
        <f t="shared" si="17"/>
        <v>#REF!</v>
      </c>
      <c r="Q154" s="29" t="e">
        <f t="shared" si="16"/>
        <v>#REF!</v>
      </c>
      <c r="R154" s="65" t="e">
        <f>#REF!</f>
        <v>#REF!</v>
      </c>
      <c r="S154" s="65" t="e">
        <f t="shared" si="2"/>
        <v>#REF!</v>
      </c>
    </row>
    <row r="155" spans="1:19" ht="15">
      <c r="A155" s="139"/>
      <c r="B155" s="139"/>
      <c r="C155" s="140"/>
      <c r="D155" s="334" t="s">
        <v>171</v>
      </c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7"/>
      <c r="R155" s="146" t="e">
        <f>#REF!</f>
        <v>#REF!</v>
      </c>
      <c r="S155" s="146" t="e">
        <f t="shared" si="2"/>
        <v>#REF!</v>
      </c>
    </row>
    <row r="156" spans="1:19" ht="15">
      <c r="A156" s="151"/>
      <c r="B156" s="151"/>
      <c r="C156" s="152"/>
      <c r="D156" s="39" t="s">
        <v>172</v>
      </c>
      <c r="E156" s="73">
        <f>'4611021'!F160</f>
        <v>0</v>
      </c>
      <c r="F156" s="73">
        <f>'4611021'!G160</f>
        <v>0</v>
      </c>
      <c r="G156" s="73">
        <f>'4611021'!H160</f>
        <v>0</v>
      </c>
      <c r="H156" s="73">
        <f>'4611021'!I160</f>
        <v>0</v>
      </c>
      <c r="I156" s="73">
        <f>'4611021'!J160</f>
        <v>0</v>
      </c>
      <c r="J156" s="73">
        <f>'4611021'!K160</f>
        <v>0</v>
      </c>
      <c r="K156" s="73" t="e">
        <f>'4611021'!L160</f>
        <v>#REF!</v>
      </c>
      <c r="L156" s="73">
        <f>'4611021'!M160</f>
        <v>0</v>
      </c>
      <c r="M156" s="73">
        <f>'4611021'!N160</f>
        <v>0</v>
      </c>
      <c r="N156" s="73">
        <f>'4611021'!O160</f>
        <v>0</v>
      </c>
      <c r="O156" s="73">
        <f>'4611021'!P160</f>
        <v>0</v>
      </c>
      <c r="P156" s="73">
        <f>'4611021'!Q160</f>
        <v>0</v>
      </c>
      <c r="Q156" s="29" t="e">
        <f t="shared" ref="Q156:Q157" si="18">SUM(E156:P156)</f>
        <v>#REF!</v>
      </c>
      <c r="R156" s="65" t="e">
        <f>#REF!</f>
        <v>#REF!</v>
      </c>
      <c r="S156" s="65" t="e">
        <f t="shared" si="2"/>
        <v>#REF!</v>
      </c>
    </row>
    <row r="157" spans="1:19" ht="15">
      <c r="A157" s="155"/>
      <c r="B157" s="155"/>
      <c r="C157" s="148"/>
      <c r="D157" s="78" t="s">
        <v>173</v>
      </c>
      <c r="E157" s="29">
        <f t="shared" ref="E157:M157" si="19">E156</f>
        <v>0</v>
      </c>
      <c r="F157" s="29">
        <f t="shared" si="19"/>
        <v>0</v>
      </c>
      <c r="G157" s="29">
        <f t="shared" si="19"/>
        <v>0</v>
      </c>
      <c r="H157" s="29">
        <f t="shared" si="19"/>
        <v>0</v>
      </c>
      <c r="I157" s="29">
        <f t="shared" si="19"/>
        <v>0</v>
      </c>
      <c r="J157" s="29">
        <f t="shared" si="19"/>
        <v>0</v>
      </c>
      <c r="K157" s="29" t="e">
        <f t="shared" si="19"/>
        <v>#REF!</v>
      </c>
      <c r="L157" s="29">
        <f t="shared" si="19"/>
        <v>0</v>
      </c>
      <c r="M157" s="29">
        <f t="shared" si="19"/>
        <v>0</v>
      </c>
      <c r="N157" s="29"/>
      <c r="O157" s="29"/>
      <c r="P157" s="29"/>
      <c r="Q157" s="29" t="e">
        <f t="shared" si="18"/>
        <v>#REF!</v>
      </c>
      <c r="R157" s="65" t="e">
        <f>#REF!</f>
        <v>#REF!</v>
      </c>
      <c r="S157" s="65" t="e">
        <f t="shared" si="2"/>
        <v>#REF!</v>
      </c>
    </row>
    <row r="158" spans="1:19" ht="15">
      <c r="A158" s="139"/>
      <c r="B158" s="139"/>
      <c r="C158" s="140"/>
      <c r="D158" s="334" t="s">
        <v>174</v>
      </c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7"/>
      <c r="R158" s="146" t="e">
        <f>#REF!</f>
        <v>#REF!</v>
      </c>
      <c r="S158" s="146" t="e">
        <f t="shared" si="2"/>
        <v>#REF!</v>
      </c>
    </row>
    <row r="159" spans="1:19" ht="15">
      <c r="A159" s="151"/>
      <c r="B159" s="151"/>
      <c r="C159" s="152"/>
      <c r="D159" s="39" t="s">
        <v>175</v>
      </c>
      <c r="E159" s="75">
        <f>'4611010'!F164+'4611021'!F163+'4611022'!F162+'4611025'!F164+'4611026'!F162+'4611070'!F162+'4611141'!F162+'4611142'!F160+'4611151'!F160</f>
        <v>21766.7</v>
      </c>
      <c r="F159" s="75">
        <f>'4611010'!G164+'4611021'!G163+'4611022'!G162+'4611025'!G164+'4611026'!G162+'4611070'!G162+'4611141'!G162+'4611142'!G160+'4611151'!G160</f>
        <v>21236.3</v>
      </c>
      <c r="G159" s="75">
        <f>'4611010'!H164+'4611021'!H163+'4611022'!H162+'4611025'!H164+'4611026'!H162+'4611070'!H162+'4611141'!H162+'4611142'!H160+'4611151'!H160</f>
        <v>17335.2</v>
      </c>
      <c r="H159" s="75">
        <f>'4611010'!I164+'4611021'!I163+'4611022'!I162+'4611025'!I164+'4611026'!I162+'4611070'!I162+'4611141'!I162+'4611142'!I160+'4611151'!I160</f>
        <v>12785.9</v>
      </c>
      <c r="I159" s="75">
        <f>'4611010'!J164+'4611021'!J163+'4611022'!J162+'4611025'!J164+'4611026'!J162+'4611070'!J162+'4611141'!J162+'4611142'!J160+'4611151'!J160</f>
        <v>3051.8</v>
      </c>
      <c r="J159" s="75">
        <f>'4611010'!K164+'4611021'!K163+'4611022'!K162+'4611025'!K164+'4611026'!K162+'4611070'!K162+'4611141'!K162+'4611142'!K160+'4611151'!K160</f>
        <v>1096</v>
      </c>
      <c r="K159" s="75">
        <f>'4611010'!L164+'4611021'!L163+'4611022'!L162+'4611025'!L164+'4611026'!L162+'4611070'!L162+'4611141'!L162+'4611142'!L160+'4611151'!L160</f>
        <v>684</v>
      </c>
      <c r="L159" s="75">
        <f>'4611010'!M164+'4611021'!M163+'4611022'!M162+'4611025'!M164+'4611026'!M162+'4611070'!M162+'4611141'!M162+'4611142'!M160+'4611151'!M160</f>
        <v>609</v>
      </c>
      <c r="M159" s="75">
        <f>'4611010'!N164+'4611021'!N163+'4611022'!N162+'4611025'!N164+'4611026'!N162+'4611070'!N162+'4611141'!N162+'4611142'!N160+'4611151'!N160</f>
        <v>2083.8000000000002</v>
      </c>
      <c r="N159" s="75">
        <f>'4611010'!O164+'4611021'!O163+'4611022'!O162+'4611025'!O164+'4611026'!O162+'4611070'!O162+'4611141'!O162+'4611142'!O160+'4611151'!O160</f>
        <v>9266.7999999999993</v>
      </c>
      <c r="O159" s="75">
        <f>'4611010'!P164+'4611021'!P163+'4611022'!P162+'4611025'!P164+'4611026'!P162+'4611070'!P162+'4611141'!P162+'4611142'!P160+'4611151'!P160</f>
        <v>18481.120000000003</v>
      </c>
      <c r="P159" s="75">
        <f>'4611010'!Q164+'4611021'!Q163+'4611022'!Q162+'4611025'!Q164+'4611026'!Q162+'4611070'!Q162+'4611141'!Q162+'4611142'!Q160+'4611151'!Q160</f>
        <v>14338.692999999999</v>
      </c>
      <c r="Q159" s="29">
        <f t="shared" ref="Q159:Q165" si="20">SUM(E159:P159)</f>
        <v>122735.31299999999</v>
      </c>
      <c r="R159" s="65" t="e">
        <f>#REF!</f>
        <v>#REF!</v>
      </c>
      <c r="S159" s="65" t="e">
        <f t="shared" si="2"/>
        <v>#REF!</v>
      </c>
    </row>
    <row r="160" spans="1:19" ht="27.6">
      <c r="A160" s="151"/>
      <c r="B160" s="151"/>
      <c r="C160" s="152"/>
      <c r="D160" s="39" t="s">
        <v>176</v>
      </c>
      <c r="E160" s="75">
        <f>'4611010'!F165+'4611021'!F164+'4611022'!F163+'4611025'!F165+'4611026'!F163+'4611070'!F163+'4611141'!F163+'4611142'!F161+'4611151'!F161</f>
        <v>727.90000000000009</v>
      </c>
      <c r="F160" s="75">
        <f>'4611010'!G165+'4611021'!G164+'4611022'!G163+'4611025'!G165+'4611026'!G163+'4611070'!G163+'4611141'!G163+'4611142'!G161+'4611151'!G161</f>
        <v>702.7</v>
      </c>
      <c r="G160" s="75">
        <f>'4611010'!H165+'4611021'!H164+'4611022'!H163+'4611025'!H165+'4611026'!H163+'4611070'!H163+'4611141'!H163+'4611142'!H161+'4611151'!H161</f>
        <v>664.1</v>
      </c>
      <c r="H160" s="75">
        <f>'4611010'!I165+'4611021'!I164+'4611022'!I163+'4611025'!I165+'4611026'!I163+'4611070'!I163+'4611141'!I163+'4611142'!I161+'4611151'!I161</f>
        <v>618.99999999999989</v>
      </c>
      <c r="I160" s="75">
        <f>'4611010'!J165+'4611021'!J164+'4611022'!J163+'4611025'!J165+'4611026'!J163+'4611070'!J163+'4611141'!J163+'4611142'!J161+'4611151'!J161</f>
        <v>543.69999999999993</v>
      </c>
      <c r="J160" s="75">
        <f>'4611010'!K165+'4611021'!K164+'4611022'!K163+'4611025'!K165+'4611026'!K163+'4611070'!K163+'4611141'!K163+'4611142'!K161+'4611151'!K161</f>
        <v>453.09999999999997</v>
      </c>
      <c r="K160" s="75">
        <f>'4611010'!L165+'4611021'!L164+'4611022'!L163+'4611025'!L165+'4611026'!L163+'4611070'!L163+'4611141'!L163+'4611142'!L161+'4611151'!L161</f>
        <v>363.4</v>
      </c>
      <c r="L160" s="75">
        <f>'4611010'!M165+'4611021'!M164+'4611022'!M163+'4611025'!M165+'4611026'!M163+'4611070'!M163+'4611141'!M163+'4611142'!M161+'4611151'!M161</f>
        <v>386.29999999999995</v>
      </c>
      <c r="M160" s="75">
        <f>'4611010'!N165+'4611021'!N164+'4611022'!N163+'4611025'!N165+'4611026'!N163+'4611070'!N163+'4611141'!N163+'4611142'!N161+'4611151'!N161</f>
        <v>547.20000000000005</v>
      </c>
      <c r="N160" s="75">
        <f>'4611010'!O165+'4611021'!O164+'4611022'!O163+'4611025'!O165+'4611026'!O163+'4611070'!O163+'4611141'!O163+'4611142'!O161+'4611151'!O161</f>
        <v>610.20000000000005</v>
      </c>
      <c r="O160" s="75">
        <f>'4611010'!P165+'4611021'!P164+'4611022'!P163+'4611025'!P165+'4611026'!P163+'4611070'!P163+'4611141'!P163+'4611142'!P161+'4611151'!P161</f>
        <v>641.20000000000005</v>
      </c>
      <c r="P160" s="75">
        <f>'4611010'!Q165+'4611021'!Q164+'4611022'!Q163+'4611025'!Q165+'4611026'!Q163+'4611070'!Q163+'4611141'!Q163+'4611142'!Q161+'4611151'!Q161</f>
        <v>355.05000000000007</v>
      </c>
      <c r="Q160" s="29">
        <f t="shared" si="20"/>
        <v>6613.8499999999995</v>
      </c>
      <c r="R160" s="65" t="e">
        <f>#REF!</f>
        <v>#REF!</v>
      </c>
      <c r="S160" s="65" t="e">
        <f t="shared" si="2"/>
        <v>#REF!</v>
      </c>
    </row>
    <row r="161" spans="1:19" ht="15">
      <c r="A161" s="151"/>
      <c r="B161" s="151"/>
      <c r="C161" s="152"/>
      <c r="D161" s="39" t="s">
        <v>177</v>
      </c>
      <c r="E161" s="75">
        <f>'4611010'!F166+'4611021'!F165+'4611022'!F164+'4611025'!F166+'4611026'!F164+'4611070'!F164+'4611141'!F164+'4611142'!F162+'4611151'!F162</f>
        <v>4136.5</v>
      </c>
      <c r="F161" s="75">
        <f>'4611010'!G166+'4611021'!G165+'4611022'!G164+'4611025'!G166+'4611026'!G164+'4611070'!G164+'4611141'!G164+'4611142'!G162+'4611151'!G162</f>
        <v>3926.5</v>
      </c>
      <c r="G161" s="75">
        <f>'4611010'!H166+'4611021'!H165+'4611022'!H164+'4611025'!H166+'4611026'!H164+'4611070'!H164+'4611141'!H164+'4611142'!H162+'4611151'!H162</f>
        <v>3625.4</v>
      </c>
      <c r="H161" s="75">
        <f>'4611010'!I166+'4611021'!I165+'4611022'!I164+'4611025'!I166+'4611026'!I164+'4611070'!I164+'4611141'!I164+'4611142'!I162+'4611151'!I162</f>
        <v>3421.4</v>
      </c>
      <c r="I161" s="75">
        <f>'4611010'!J166+'4611021'!J165+'4611022'!J164+'4611025'!J166+'4611026'!J164+'4611070'!J164+'4611141'!J164+'4611142'!J162+'4611151'!J162</f>
        <v>3176.4</v>
      </c>
      <c r="J161" s="75">
        <f>'4611010'!K166+'4611021'!K165+'4611022'!K164+'4611025'!K166+'4611026'!K164+'4611070'!K164+'4611141'!K164+'4611142'!K162+'4611151'!K162</f>
        <v>2755.4</v>
      </c>
      <c r="K161" s="75">
        <f>'4611010'!L166+'4611021'!L165+'4611022'!L164+'4611025'!L166+'4611026'!L164+'4611070'!L164+'4611141'!L164+'4611142'!L162+'4611151'!L162</f>
        <v>1905.9</v>
      </c>
      <c r="L161" s="75">
        <f>'4611010'!M166+'4611021'!M165+'4611022'!M164+'4611025'!M166+'4611026'!M164+'4611070'!M164+'4611141'!M164+'4611142'!M162+'4611151'!M162</f>
        <v>1679.9</v>
      </c>
      <c r="M161" s="75">
        <f>'4611010'!N166+'4611021'!N165+'4611022'!N164+'4611025'!N166+'4611026'!N164+'4611070'!N164+'4611141'!N164+'4611142'!N162+'4611151'!N162</f>
        <v>2272.4</v>
      </c>
      <c r="N161" s="75">
        <f>'4611010'!O166+'4611021'!O165+'4611022'!O164+'4611025'!O166+'4611026'!O164+'4611070'!O164+'4611141'!O164+'4611142'!O162+'4611151'!O162</f>
        <v>3681.4</v>
      </c>
      <c r="O161" s="75">
        <f>'4611010'!P166+'4611021'!P165+'4611022'!P164+'4611025'!P166+'4611026'!P164+'4611070'!P164+'4611141'!P164+'4611142'!P162+'4611151'!P162</f>
        <v>3717.4</v>
      </c>
      <c r="P161" s="75">
        <f>'4611010'!Q166+'4611021'!Q165+'4611022'!Q164+'4611025'!Q166+'4611026'!Q164+'4611070'!Q164+'4611141'!Q164+'4611142'!Q162+'4611151'!Q162</f>
        <v>2883.0000000000005</v>
      </c>
      <c r="Q161" s="29">
        <f t="shared" si="20"/>
        <v>37181.600000000006</v>
      </c>
      <c r="R161" s="65" t="e">
        <f>#REF!</f>
        <v>#REF!</v>
      </c>
      <c r="S161" s="65" t="e">
        <f t="shared" si="2"/>
        <v>#REF!</v>
      </c>
    </row>
    <row r="162" spans="1:19" ht="15">
      <c r="A162" s="151"/>
      <c r="B162" s="151"/>
      <c r="C162" s="152"/>
      <c r="D162" s="39" t="s">
        <v>178</v>
      </c>
      <c r="E162" s="75">
        <f>'4611010'!F167+'4611021'!F166+'4611022'!F165+'4611025'!F167+'4611026'!F165+'4611070'!F165+'4611141'!F165+'4611142'!F163+'4611151'!F163</f>
        <v>27.1</v>
      </c>
      <c r="F162" s="75">
        <f>'4611010'!G167+'4611021'!G166+'4611022'!G165+'4611025'!G167+'4611026'!G165+'4611070'!G165+'4611141'!G165+'4611142'!G163+'4611151'!G163</f>
        <v>27.6</v>
      </c>
      <c r="G162" s="75">
        <f>'4611010'!H167+'4611021'!H166+'4611022'!H165+'4611025'!H167+'4611026'!H165+'4611070'!H165+'4611141'!H165+'4611142'!H163+'4611151'!H163</f>
        <v>25</v>
      </c>
      <c r="H162" s="75">
        <f>'4611010'!I167+'4611021'!I166+'4611022'!I165+'4611025'!I167+'4611026'!I165+'4611070'!I165+'4611141'!I165+'4611142'!I163+'4611151'!I163</f>
        <v>22.4</v>
      </c>
      <c r="I162" s="75">
        <f>'4611010'!J167+'4611021'!J166+'4611022'!J165+'4611025'!J167+'4611026'!J165+'4611070'!J165+'4611141'!J165+'4611142'!J163+'4611151'!J163</f>
        <v>20.8</v>
      </c>
      <c r="J162" s="75">
        <f>'4611010'!K167+'4611021'!K166+'4611022'!K165+'4611025'!K167+'4611026'!K165+'4611070'!K165+'4611141'!K165+'4611142'!K163+'4611151'!K163</f>
        <v>15.6</v>
      </c>
      <c r="K162" s="75">
        <f>'4611010'!L167+'4611021'!L166+'4611022'!L165+'4611025'!L167+'4611026'!L165+'4611070'!L165+'4611141'!L165+'4611142'!L163+'4611151'!L163</f>
        <v>14.3</v>
      </c>
      <c r="L162" s="75">
        <f>'4611010'!M167+'4611021'!M166+'4611022'!M165+'4611025'!M167+'4611026'!M165+'4611070'!M165+'4611141'!M165+'4611142'!M163+'4611151'!M163</f>
        <v>14.2</v>
      </c>
      <c r="M162" s="75">
        <f>'4611010'!N167+'4611021'!N166+'4611022'!N165+'4611025'!N167+'4611026'!N165+'4611070'!N165+'4611141'!N165+'4611142'!N163+'4611151'!N163</f>
        <v>22.1</v>
      </c>
      <c r="N162" s="75">
        <f>'4611010'!O167+'4611021'!O166+'4611022'!O165+'4611025'!O167+'4611026'!O165+'4611070'!O165+'4611141'!O165+'4611142'!O163+'4611151'!O163</f>
        <v>26.4</v>
      </c>
      <c r="O162" s="75">
        <f>'4611010'!P167+'4611021'!P166+'4611022'!P165+'4611025'!P167+'4611026'!P165+'4611070'!P165+'4611141'!P165+'4611142'!P163+'4611151'!P163</f>
        <v>26.4</v>
      </c>
      <c r="P162" s="75">
        <f>'4611010'!Q167+'4611021'!Q166+'4611022'!Q165+'4611025'!Q167+'4611026'!Q165+'4611070'!Q165+'4611141'!Q165+'4611142'!Q163+'4611151'!Q163</f>
        <v>22.7</v>
      </c>
      <c r="Q162" s="29">
        <f t="shared" si="20"/>
        <v>264.60000000000002</v>
      </c>
      <c r="R162" s="65" t="e">
        <f>#REF!</f>
        <v>#REF!</v>
      </c>
      <c r="S162" s="65" t="e">
        <f t="shared" si="2"/>
        <v>#REF!</v>
      </c>
    </row>
    <row r="163" spans="1:19" ht="27.6" collapsed="1">
      <c r="A163" s="151"/>
      <c r="B163" s="151"/>
      <c r="C163" s="152"/>
      <c r="D163" s="39" t="s">
        <v>179</v>
      </c>
      <c r="E163" s="75">
        <f>'4611010'!F168+'4611021'!F167+'4611022'!F166+'4611025'!F168+'4611026'!F166+'4611070'!F166+'4611141'!F166+'4611142'!F164+'4611151'!F164</f>
        <v>124.94</v>
      </c>
      <c r="F163" s="75">
        <f>'4611010'!G168+'4611021'!G167+'4611022'!G166+'4611025'!G168+'4611026'!G166+'4611070'!G166+'4611141'!G166+'4611142'!G164+'4611151'!G164</f>
        <v>109.73</v>
      </c>
      <c r="G163" s="75">
        <f>'4611010'!H168+'4611021'!H167+'4611022'!H166+'4611025'!H168+'4611026'!H166+'4611070'!H166+'4611141'!H166+'4611142'!H164+'4611151'!H164</f>
        <v>109.37</v>
      </c>
      <c r="H163" s="75">
        <f>'4611010'!I168+'4611021'!I167+'4611022'!I166+'4611025'!I168+'4611026'!I166+'4611070'!I166+'4611141'!I166+'4611142'!I164+'4611151'!I164</f>
        <v>104.947</v>
      </c>
      <c r="I163" s="75">
        <f>'4611010'!J168+'4611021'!J167+'4611022'!J166+'4611025'!J168+'4611026'!J166+'4611070'!J166+'4611141'!J166+'4611142'!J164+'4611151'!J164</f>
        <v>102.86999999999999</v>
      </c>
      <c r="J163" s="75">
        <f>'4611010'!K168+'4611021'!K167+'4611022'!K166+'4611025'!K168+'4611026'!K166+'4611070'!K166+'4611141'!K166+'4611142'!K164+'4611151'!K164</f>
        <v>101.74000000000001</v>
      </c>
      <c r="K163" s="75">
        <f>'4611010'!L168+'4611021'!L167+'4611022'!L166+'4611025'!L168+'4611026'!L166+'4611070'!L166+'4611141'!L166+'4611142'!L164+'4611151'!L164</f>
        <v>101.88</v>
      </c>
      <c r="L163" s="75">
        <f>'4611010'!M168+'4611021'!M167+'4611022'!M166+'4611025'!M168+'4611026'!M166+'4611070'!M166+'4611141'!M166+'4611142'!M164+'4611151'!M164</f>
        <v>99.909999999999982</v>
      </c>
      <c r="M163" s="75">
        <f>'4611010'!N168+'4611021'!N167+'4611022'!N166+'4611025'!N168+'4611026'!N166+'4611070'!N166+'4611141'!N166+'4611142'!N164+'4611151'!N164</f>
        <v>105.05999999999999</v>
      </c>
      <c r="N163" s="75">
        <f>'4611010'!O168+'4611021'!O167+'4611022'!O166+'4611025'!O168+'4611026'!O166+'4611070'!O166+'4611141'!O166+'4611142'!O164+'4611151'!O164</f>
        <v>103.62</v>
      </c>
      <c r="O163" s="75">
        <f>'4611010'!P168+'4611021'!P167+'4611022'!P166+'4611025'!P168+'4611026'!P166+'4611070'!P166+'4611141'!P166+'4611142'!P164+'4611151'!P164</f>
        <v>103.61999999999999</v>
      </c>
      <c r="P163" s="75">
        <f>'4611010'!Q168+'4611021'!Q167+'4611022'!Q166+'4611025'!Q168+'4611026'!Q166+'4611070'!Q166+'4611141'!Q166+'4611142'!Q164+'4611151'!Q164</f>
        <v>91.42</v>
      </c>
      <c r="Q163" s="29">
        <f t="shared" si="20"/>
        <v>1259.107</v>
      </c>
      <c r="R163" s="65" t="e">
        <f>#REF!</f>
        <v>#REF!</v>
      </c>
      <c r="S163" s="65" t="e">
        <f t="shared" si="2"/>
        <v>#REF!</v>
      </c>
    </row>
    <row r="164" spans="1:19" ht="15" hidden="1" outlineLevel="1">
      <c r="A164" s="151"/>
      <c r="B164" s="151"/>
      <c r="C164" s="152"/>
      <c r="D164" s="39" t="s">
        <v>180</v>
      </c>
      <c r="E164" s="75">
        <f>'4611010'!F169+'4611021'!F168+'4611022'!F167+'4611025'!F169+'4611026'!F167+'4611070'!F167+'4611141'!F167+'4611142'!F165+'4611151'!F165</f>
        <v>0</v>
      </c>
      <c r="F164" s="75">
        <f>'4611010'!G169+'4611021'!G168+'4611022'!G167+'4611025'!G169+'4611026'!G167+'4611070'!G167+'4611141'!G167+'4611142'!G165+'4611151'!G165</f>
        <v>0</v>
      </c>
      <c r="G164" s="75">
        <f>'4611010'!H169+'4611021'!H168+'4611022'!H167+'4611025'!H169+'4611026'!H167+'4611070'!H167+'4611141'!H167+'4611142'!H165+'4611151'!H165</f>
        <v>0</v>
      </c>
      <c r="H164" s="75">
        <f>'4611010'!I169+'4611021'!I168+'4611022'!I167+'4611025'!I169+'4611026'!I167+'4611070'!I167+'4611141'!I167+'4611142'!I165+'4611151'!I165</f>
        <v>0</v>
      </c>
      <c r="I164" s="75">
        <f>'4611010'!J169+'4611021'!J168+'4611022'!J167+'4611025'!J169+'4611026'!J167+'4611070'!J167+'4611141'!J167+'4611142'!J165+'4611151'!J165</f>
        <v>0</v>
      </c>
      <c r="J164" s="75">
        <f>'4611010'!K169+'4611021'!K168+'4611022'!K167+'4611025'!K169+'4611026'!K167+'4611070'!K167+'4611141'!K167+'4611142'!K165+'4611151'!K165</f>
        <v>0</v>
      </c>
      <c r="K164" s="75">
        <f>'4611010'!L169+'4611021'!L168+'4611022'!L167+'4611025'!L169+'4611026'!L167+'4611070'!L167+'4611141'!L167+'4611142'!L165+'4611151'!L165</f>
        <v>0</v>
      </c>
      <c r="L164" s="75">
        <f>'4611010'!M169+'4611021'!M168+'4611022'!M167+'4611025'!M169+'4611026'!M167+'4611070'!M167+'4611141'!M167+'4611142'!M165+'4611151'!M165</f>
        <v>0</v>
      </c>
      <c r="M164" s="75">
        <f>'4611010'!N169+'4611021'!N168+'4611022'!N167+'4611025'!N169+'4611026'!N167+'4611070'!N167+'4611141'!N167+'4611142'!N165+'4611151'!N165</f>
        <v>0</v>
      </c>
      <c r="N164" s="75">
        <f>'4611010'!O169+'4611021'!O168+'4611022'!O167+'4611025'!O169+'4611026'!O167+'4611070'!O167+'4611141'!O167+'4611142'!O165+'4611151'!O165</f>
        <v>0</v>
      </c>
      <c r="O164" s="75">
        <f>'4611010'!P169+'4611021'!P168+'4611022'!P167+'4611025'!P169+'4611026'!P167+'4611070'!P167+'4611141'!P167+'4611142'!P165+'4611151'!P165</f>
        <v>0</v>
      </c>
      <c r="P164" s="75">
        <f>'4611010'!Q169+'4611021'!Q168+'4611022'!Q167+'4611025'!Q169+'4611026'!Q167+'4611070'!Q167+'4611141'!Q167+'4611142'!Q165+'4611151'!Q165</f>
        <v>0</v>
      </c>
      <c r="Q164" s="29">
        <f t="shared" si="20"/>
        <v>0</v>
      </c>
      <c r="R164" s="65" t="e">
        <f>#REF!</f>
        <v>#REF!</v>
      </c>
      <c r="S164" s="65" t="e">
        <f t="shared" si="2"/>
        <v>#REF!</v>
      </c>
    </row>
    <row r="165" spans="1:19" ht="15">
      <c r="A165" s="155"/>
      <c r="B165" s="148">
        <f>Q165-C165</f>
        <v>-23295.910000000003</v>
      </c>
      <c r="C165" s="148">
        <v>154692.22</v>
      </c>
      <c r="D165" s="78" t="s">
        <v>181</v>
      </c>
      <c r="E165" s="29">
        <f t="shared" ref="E165:M165" si="21">SUM(E159:E164)</f>
        <v>26783.14</v>
      </c>
      <c r="F165" s="29">
        <f t="shared" si="21"/>
        <v>26002.829999999998</v>
      </c>
      <c r="G165" s="29">
        <f t="shared" si="21"/>
        <v>21759.07</v>
      </c>
      <c r="H165" s="29">
        <f t="shared" si="21"/>
        <v>16953.647000000001</v>
      </c>
      <c r="I165" s="29">
        <f t="shared" si="21"/>
        <v>6895.57</v>
      </c>
      <c r="J165" s="29">
        <f t="shared" si="21"/>
        <v>4421.84</v>
      </c>
      <c r="K165" s="29">
        <f t="shared" si="21"/>
        <v>3069.4800000000005</v>
      </c>
      <c r="L165" s="29">
        <f t="shared" si="21"/>
        <v>2789.3099999999995</v>
      </c>
      <c r="M165" s="29">
        <f t="shared" si="21"/>
        <v>5030.5600000000004</v>
      </c>
      <c r="N165" s="29"/>
      <c r="O165" s="29"/>
      <c r="P165" s="29">
        <f>SUM(P159:P164)</f>
        <v>17690.862999999998</v>
      </c>
      <c r="Q165" s="29">
        <f t="shared" si="20"/>
        <v>131396.31</v>
      </c>
      <c r="R165" s="65" t="e">
        <f>#REF!</f>
        <v>#REF!</v>
      </c>
      <c r="S165" s="65" t="e">
        <f t="shared" si="2"/>
        <v>#REF!</v>
      </c>
    </row>
    <row r="166" spans="1:19" ht="15">
      <c r="A166" s="139"/>
      <c r="B166" s="139"/>
      <c r="C166" s="140"/>
      <c r="D166" s="334" t="s">
        <v>182</v>
      </c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7"/>
      <c r="R166" s="146" t="e">
        <f>#REF!</f>
        <v>#REF!</v>
      </c>
      <c r="S166" s="146" t="e">
        <f t="shared" si="2"/>
        <v>#REF!</v>
      </c>
    </row>
    <row r="167" spans="1:19" ht="27.6">
      <c r="A167" s="151"/>
      <c r="B167" s="151"/>
      <c r="C167" s="152"/>
      <c r="D167" s="39" t="s">
        <v>183</v>
      </c>
      <c r="E167" s="73">
        <f>'4611010'!F172+'4611021'!F171+'4611022'!F170+'4611025'!F172+'4611026'!F170+'4611070'!F170+'4611141'!F170+'4611142'!F168+'4611151'!F168</f>
        <v>0</v>
      </c>
      <c r="F167" s="73">
        <f>'4611010'!G172+'4611021'!G171+'4611022'!G170+'4611025'!G172+'4611026'!G170+'4611070'!G170+'4611141'!G170+'4611142'!G168+'4611151'!G168</f>
        <v>0</v>
      </c>
      <c r="G167" s="73">
        <f>'4611010'!H172+'4611021'!H171+'4611022'!H170+'4611025'!H172+'4611026'!H170+'4611070'!H170+'4611141'!H170+'4611142'!H168+'4611151'!H168</f>
        <v>0</v>
      </c>
      <c r="H167" s="73">
        <f>'4611010'!I172+'4611021'!I171+'4611022'!I170+'4611025'!I172+'4611026'!I170+'4611070'!I170+'4611141'!I170+'4611142'!I168+'4611151'!I168</f>
        <v>0</v>
      </c>
      <c r="I167" s="73">
        <f>'4611010'!J172+'4611021'!J171+'4611022'!J170+'4611025'!J172+'4611026'!J170+'4611070'!J170+'4611141'!J170+'4611142'!J168+'4611151'!J168</f>
        <v>0</v>
      </c>
      <c r="J167" s="73">
        <f>'4611010'!K172+'4611021'!K171+'4611022'!K170+'4611025'!K172+'4611026'!K170+'4611070'!K170+'4611141'!K170+'4611142'!K168+'4611151'!K168</f>
        <v>0</v>
      </c>
      <c r="K167" s="73">
        <f>'4611010'!L172+'4611021'!L171+'4611022'!L170+'4611025'!L172+'4611026'!L170+'4611070'!L170+'4611141'!L170+'4611142'!L168+'4611151'!L168</f>
        <v>0</v>
      </c>
      <c r="L167" s="73" t="e">
        <f>'4611010'!M172+'4611021'!M171+'4611022'!M170+'4611025'!M172+'4611026'!M170+'4611070'!M170+'4611141'!M170+'4611142'!M168+'4611151'!M168</f>
        <v>#REF!</v>
      </c>
      <c r="M167" s="73">
        <f>'4611010'!N172+'4611021'!N171+'4611022'!N170+'4611025'!N172+'4611026'!N170+'4611070'!N170+'4611141'!N170+'4611142'!N168+'4611151'!N168</f>
        <v>0</v>
      </c>
      <c r="N167" s="73">
        <f>'4611010'!O172+'4611021'!O171+'4611022'!O170+'4611025'!O172+'4611026'!O170+'4611070'!O170+'4611141'!O170+'4611142'!O168+'4611151'!O168</f>
        <v>0</v>
      </c>
      <c r="O167" s="73">
        <f>'4611010'!P172+'4611021'!P171+'4611022'!P170+'4611025'!P172+'4611026'!P170+'4611070'!P170+'4611141'!P170+'4611142'!P168+'4611151'!P168</f>
        <v>0</v>
      </c>
      <c r="P167" s="73">
        <f>'4611010'!Q172+'4611021'!Q171+'4611022'!Q170+'4611025'!Q172+'4611026'!Q170+'4611070'!Q170+'4611141'!Q170+'4611142'!Q168+'4611151'!Q168</f>
        <v>0</v>
      </c>
      <c r="Q167" s="29" t="e">
        <f t="shared" ref="Q167:Q176" si="22">SUM(E167:P167)</f>
        <v>#REF!</v>
      </c>
      <c r="R167" s="65" t="e">
        <f>#REF!</f>
        <v>#REF!</v>
      </c>
      <c r="S167" s="65" t="e">
        <f t="shared" si="2"/>
        <v>#REF!</v>
      </c>
    </row>
    <row r="168" spans="1:19" ht="27.6">
      <c r="A168" s="151"/>
      <c r="B168" s="151"/>
      <c r="C168" s="152"/>
      <c r="D168" s="39" t="s">
        <v>224</v>
      </c>
      <c r="E168" s="73">
        <f>'4611010'!F173+'4611021'!F172+'4611022'!F171+'4611025'!F173+'4611026'!F171+'4611070'!F171+'4611141'!F171+'4611142'!F169+'4611151'!F169</f>
        <v>0</v>
      </c>
      <c r="F168" s="73">
        <f>'4611010'!G173+'4611021'!G172+'4611022'!G171+'4611025'!G173+'4611026'!G171+'4611070'!G171+'4611141'!G171+'4611142'!G169+'4611151'!G169</f>
        <v>0</v>
      </c>
      <c r="G168" s="73">
        <f>'4611010'!H173+'4611021'!H172+'4611022'!H171+'4611025'!H173+'4611026'!H171+'4611070'!H171+'4611141'!H171+'4611142'!H169+'4611151'!H169</f>
        <v>0</v>
      </c>
      <c r="H168" s="73">
        <f>'4611010'!I173+'4611021'!I172+'4611022'!I171+'4611025'!I173+'4611026'!I171+'4611070'!I171+'4611141'!I171+'4611142'!I169+'4611151'!I169</f>
        <v>1</v>
      </c>
      <c r="I168" s="73" t="e">
        <f>'4611010'!J173+'4611021'!J172+'4611022'!J171+'4611025'!J173+'4611026'!J171+'4611070'!J171+'4611141'!J171+'4611142'!J169+'4611151'!J169</f>
        <v>#REF!</v>
      </c>
      <c r="J168" s="73">
        <f>'4611010'!K173+'4611021'!K172+'4611022'!K171+'4611025'!K173+'4611026'!K171+'4611070'!K171+'4611141'!K171+'4611142'!K169+'4611151'!K169</f>
        <v>0</v>
      </c>
      <c r="K168" s="73">
        <f>'4611010'!L173+'4611021'!L172+'4611022'!L171+'4611025'!L173+'4611026'!L171+'4611070'!L171+'4611141'!L171+'4611142'!L169+'4611151'!L169</f>
        <v>0</v>
      </c>
      <c r="L168" s="73">
        <f>'4611010'!M173+'4611021'!M172+'4611022'!M171+'4611025'!M173+'4611026'!M171+'4611070'!M171+'4611141'!M171+'4611142'!M169+'4611151'!M169</f>
        <v>0</v>
      </c>
      <c r="M168" s="73">
        <f>'4611010'!N173+'4611021'!N172+'4611022'!N171+'4611025'!N173+'4611026'!N171+'4611070'!N171+'4611141'!N171+'4611142'!N169+'4611151'!N169</f>
        <v>0</v>
      </c>
      <c r="N168" s="73">
        <f>'4611010'!O173+'4611021'!O172+'4611022'!O171+'4611025'!O173+'4611026'!O171+'4611070'!O171+'4611141'!O171+'4611142'!O169+'4611151'!O169</f>
        <v>0</v>
      </c>
      <c r="O168" s="73">
        <f>'4611010'!P173+'4611021'!P172+'4611022'!P171+'4611025'!P173+'4611026'!P171+'4611070'!P171+'4611141'!P171+'4611142'!P169+'4611151'!P169</f>
        <v>0</v>
      </c>
      <c r="P168" s="73">
        <f>'4611010'!Q173+'4611021'!Q172+'4611022'!Q171+'4611025'!Q173+'4611026'!Q171+'4611070'!Q171+'4611141'!Q171+'4611142'!Q169+'4611151'!Q169</f>
        <v>0</v>
      </c>
      <c r="Q168" s="29" t="e">
        <f t="shared" si="22"/>
        <v>#REF!</v>
      </c>
      <c r="R168" s="65" t="e">
        <f>#REF!</f>
        <v>#REF!</v>
      </c>
      <c r="S168" s="65" t="e">
        <f t="shared" si="2"/>
        <v>#REF!</v>
      </c>
    </row>
    <row r="169" spans="1:19" ht="27.6">
      <c r="A169" s="151"/>
      <c r="B169" s="151"/>
      <c r="C169" s="152"/>
      <c r="D169" s="39" t="s">
        <v>185</v>
      </c>
      <c r="E169" s="73">
        <f>'4611010'!F174+'4611021'!F173+'4611022'!F172+'4611025'!F174+'4611026'!F172+'4611070'!F172+'4611141'!F172+'4611142'!F170+'4611151'!F170</f>
        <v>0</v>
      </c>
      <c r="F169" s="73">
        <f>'4611010'!G174+'4611021'!G173+'4611022'!G172+'4611025'!G174+'4611026'!G172+'4611070'!G172+'4611141'!G172+'4611142'!G170+'4611151'!G170</f>
        <v>0</v>
      </c>
      <c r="G169" s="73">
        <f>'4611010'!H174+'4611021'!H173+'4611022'!H172+'4611025'!H174+'4611026'!H172+'4611070'!H172+'4611141'!H172+'4611142'!H170+'4611151'!H170</f>
        <v>0</v>
      </c>
      <c r="H169" s="73">
        <f>'4611010'!I174+'4611021'!I173+'4611022'!I172+'4611025'!I174+'4611026'!I172+'4611070'!I172+'4611141'!I172+'4611142'!I170+'4611151'!I170</f>
        <v>0</v>
      </c>
      <c r="I169" s="73">
        <f>'4611010'!J174+'4611021'!J173+'4611022'!J172+'4611025'!J174+'4611026'!J172+'4611070'!J172+'4611141'!J172+'4611142'!J170+'4611151'!J170</f>
        <v>0</v>
      </c>
      <c r="J169" s="73" t="e">
        <f>'4611010'!K174+'4611021'!K173+'4611022'!K172+'4611025'!K174+'4611026'!K172+'4611070'!K172+'4611141'!K172+'4611142'!K170+'4611151'!K170</f>
        <v>#REF!</v>
      </c>
      <c r="K169" s="73" t="e">
        <f>'4611010'!L174+'4611021'!L173+'4611022'!L172+'4611025'!L174+'4611026'!L172+'4611070'!L172+'4611141'!L172+'4611142'!L170+'4611151'!L170</f>
        <v>#REF!</v>
      </c>
      <c r="L169" s="73">
        <f>'4611010'!M174+'4611021'!M173+'4611022'!M172+'4611025'!M174+'4611026'!M172+'4611070'!M172+'4611141'!M172+'4611142'!M170+'4611151'!M170</f>
        <v>0</v>
      </c>
      <c r="M169" s="73">
        <f>'4611010'!N174+'4611021'!N173+'4611022'!N172+'4611025'!N174+'4611026'!N172+'4611070'!N172+'4611141'!N172+'4611142'!N170+'4611151'!N170</f>
        <v>0</v>
      </c>
      <c r="N169" s="73">
        <f>'4611010'!O174+'4611021'!O173+'4611022'!O172+'4611025'!O174+'4611026'!O172+'4611070'!O172+'4611141'!O172+'4611142'!O170+'4611151'!O170</f>
        <v>0</v>
      </c>
      <c r="O169" s="73">
        <f>'4611010'!P174+'4611021'!P173+'4611022'!P172+'4611025'!P174+'4611026'!P172+'4611070'!P172+'4611141'!P172+'4611142'!P170+'4611151'!P170</f>
        <v>0</v>
      </c>
      <c r="P169" s="73">
        <f>'4611010'!Q174+'4611021'!Q173+'4611022'!Q172+'4611025'!Q174+'4611026'!Q172+'4611070'!Q172+'4611141'!Q172+'4611142'!Q170+'4611151'!Q170</f>
        <v>0</v>
      </c>
      <c r="Q169" s="29" t="e">
        <f t="shared" si="22"/>
        <v>#REF!</v>
      </c>
      <c r="R169" s="65" t="e">
        <f>#REF!</f>
        <v>#REF!</v>
      </c>
      <c r="S169" s="65" t="e">
        <f t="shared" si="2"/>
        <v>#REF!</v>
      </c>
    </row>
    <row r="170" spans="1:19" ht="27.6">
      <c r="A170" s="151"/>
      <c r="B170" s="151"/>
      <c r="C170" s="152"/>
      <c r="D170" s="39" t="s">
        <v>225</v>
      </c>
      <c r="E170" s="73">
        <f>'4611010'!F175+'4611021'!F174+'4611022'!F173+'4611025'!F175+'4611026'!F173+'4611070'!F173+'4611141'!F173+'4611142'!F171+'4611151'!F171</f>
        <v>0</v>
      </c>
      <c r="F170" s="73">
        <f>'4611010'!G175+'4611021'!G174+'4611022'!G173+'4611025'!G175+'4611026'!G173+'4611070'!G173+'4611141'!G173+'4611142'!G171+'4611151'!G171</f>
        <v>0</v>
      </c>
      <c r="G170" s="73">
        <f>'4611010'!H175+'4611021'!H174+'4611022'!H173+'4611025'!H175+'4611026'!H173+'4611070'!H173+'4611141'!H173+'4611142'!H171+'4611151'!H171</f>
        <v>15</v>
      </c>
      <c r="H170" s="73">
        <f>'4611010'!I175+'4611021'!I174+'4611022'!I173+'4611025'!I175+'4611026'!I173+'4611070'!I173+'4611141'!I173+'4611142'!I171+'4611151'!I171</f>
        <v>0</v>
      </c>
      <c r="I170" s="73" t="e">
        <f>'4611010'!J175+'4611021'!J174+'4611022'!J173+'4611025'!J175+'4611026'!J173+'4611070'!J173+'4611141'!J173+'4611142'!J171+'4611151'!J171</f>
        <v>#REF!</v>
      </c>
      <c r="J170" s="73">
        <f>'4611010'!K175+'4611021'!K174+'4611022'!K173+'4611025'!K175+'4611026'!K173+'4611070'!K173+'4611141'!K173+'4611142'!K171+'4611151'!K171</f>
        <v>0</v>
      </c>
      <c r="K170" s="73">
        <f>'4611010'!L175+'4611021'!L174+'4611022'!L173+'4611025'!L175+'4611026'!L173+'4611070'!L173+'4611141'!L173+'4611142'!L171+'4611151'!L171</f>
        <v>0</v>
      </c>
      <c r="L170" s="73">
        <f>'4611010'!M175+'4611021'!M174+'4611022'!M173+'4611025'!M175+'4611026'!M173+'4611070'!M173+'4611141'!M173+'4611142'!M171+'4611151'!M171</f>
        <v>0</v>
      </c>
      <c r="M170" s="73">
        <f>'4611010'!N175+'4611021'!N174+'4611022'!N173+'4611025'!N175+'4611026'!N173+'4611070'!N173+'4611141'!N173+'4611142'!N171+'4611151'!N171</f>
        <v>0</v>
      </c>
      <c r="N170" s="73">
        <f>'4611010'!O175+'4611021'!O174+'4611022'!O173+'4611025'!O175+'4611026'!O173+'4611070'!O173+'4611141'!O173+'4611142'!O171+'4611151'!O171</f>
        <v>0</v>
      </c>
      <c r="O170" s="73">
        <f>'4611010'!P175+'4611021'!P174+'4611022'!P173+'4611025'!P175+'4611026'!P173+'4611070'!P173+'4611141'!P173+'4611142'!P171+'4611151'!P171</f>
        <v>0</v>
      </c>
      <c r="P170" s="73">
        <f>'4611010'!Q175+'4611021'!Q174+'4611022'!Q173+'4611025'!Q175+'4611026'!Q173+'4611070'!Q173+'4611141'!Q173+'4611142'!Q171+'4611151'!Q171</f>
        <v>0</v>
      </c>
      <c r="Q170" s="29" t="e">
        <f t="shared" si="22"/>
        <v>#REF!</v>
      </c>
      <c r="R170" s="65" t="e">
        <f>#REF!</f>
        <v>#REF!</v>
      </c>
      <c r="S170" s="65" t="e">
        <f t="shared" si="2"/>
        <v>#REF!</v>
      </c>
    </row>
    <row r="171" spans="1:19" ht="41.4" collapsed="1">
      <c r="A171" s="151"/>
      <c r="B171" s="151"/>
      <c r="C171" s="152"/>
      <c r="D171" s="39" t="s">
        <v>187</v>
      </c>
      <c r="E171" s="73">
        <f>'4611010'!F176+'4611021'!F175+'4611022'!F174+'4611025'!F176+'4611026'!F174+'4611070'!F174+'4611141'!F174+'4611142'!F172+'4611151'!F172</f>
        <v>0</v>
      </c>
      <c r="F171" s="73">
        <f>'4611010'!G176+'4611021'!G175+'4611022'!G174+'4611025'!G176+'4611026'!G174+'4611070'!G174+'4611141'!G174+'4611142'!G172+'4611151'!G172</f>
        <v>0</v>
      </c>
      <c r="G171" s="73">
        <f>'4611010'!H176+'4611021'!H175+'4611022'!H174+'4611025'!H176+'4611026'!H174+'4611070'!H174+'4611141'!H174+'4611142'!H172+'4611151'!H172</f>
        <v>0</v>
      </c>
      <c r="H171" s="73">
        <f>'4611010'!I176+'4611021'!I175+'4611022'!I174+'4611025'!I176+'4611026'!I174+'4611070'!I174+'4611141'!I174+'4611142'!I172+'4611151'!I172</f>
        <v>0</v>
      </c>
      <c r="I171" s="73" t="e">
        <f>'4611010'!J176+'4611021'!J175+'4611022'!J174+'4611025'!J176+'4611026'!J174+'4611070'!J174+'4611141'!J174+'4611142'!J172+'4611151'!J172</f>
        <v>#REF!</v>
      </c>
      <c r="J171" s="73">
        <f>'4611010'!K176+'4611021'!K175+'4611022'!K174+'4611025'!K176+'4611026'!K174+'4611070'!K174+'4611141'!K174+'4611142'!K172+'4611151'!K172</f>
        <v>0</v>
      </c>
      <c r="K171" s="73">
        <f>'4611010'!L176+'4611021'!L175+'4611022'!L174+'4611025'!L176+'4611026'!L174+'4611070'!L174+'4611141'!L174+'4611142'!L172+'4611151'!L172</f>
        <v>0</v>
      </c>
      <c r="L171" s="73">
        <f>'4611010'!M176+'4611021'!M175+'4611022'!M174+'4611025'!M176+'4611026'!M174+'4611070'!M174+'4611141'!M174+'4611142'!M172+'4611151'!M172</f>
        <v>0</v>
      </c>
      <c r="M171" s="73">
        <f>'4611010'!N176+'4611021'!N175+'4611022'!N174+'4611025'!N176+'4611026'!N174+'4611070'!N174+'4611141'!N174+'4611142'!N172+'4611151'!N172</f>
        <v>0</v>
      </c>
      <c r="N171" s="73">
        <f>'4611010'!O176+'4611021'!O175+'4611022'!O174+'4611025'!O176+'4611026'!O174+'4611070'!O174+'4611141'!O174+'4611142'!O172+'4611151'!O172</f>
        <v>0</v>
      </c>
      <c r="O171" s="73">
        <f>'4611010'!P176+'4611021'!P175+'4611022'!P174+'4611025'!P176+'4611026'!P174+'4611070'!P174+'4611141'!P174+'4611142'!P172+'4611151'!P172</f>
        <v>0</v>
      </c>
      <c r="P171" s="73">
        <f>'4611010'!Q176+'4611021'!Q175+'4611022'!Q174+'4611025'!Q176+'4611026'!Q174+'4611070'!Q174+'4611141'!Q174+'4611142'!Q172+'4611151'!Q172</f>
        <v>0</v>
      </c>
      <c r="Q171" s="29" t="e">
        <f t="shared" si="22"/>
        <v>#REF!</v>
      </c>
      <c r="R171" s="65" t="e">
        <f>#REF!</f>
        <v>#REF!</v>
      </c>
      <c r="S171" s="65" t="e">
        <f t="shared" si="2"/>
        <v>#REF!</v>
      </c>
    </row>
    <row r="172" spans="1:19" ht="82.8" hidden="1" outlineLevel="1">
      <c r="A172" s="162"/>
      <c r="B172" s="162"/>
      <c r="C172" s="163"/>
      <c r="D172" s="97" t="s">
        <v>188</v>
      </c>
      <c r="E172" s="73">
        <f>'4611010'!F177+'4611021'!F176+'4611022'!F175+'4611025'!F177+'4611026'!F175+'4611070'!F175+'4611141'!F175+'4611142'!F173+'4611151'!F173</f>
        <v>0</v>
      </c>
      <c r="F172" s="73">
        <f>'4611010'!G177+'4611021'!G176+'4611022'!G175+'4611025'!G177+'4611026'!G175+'4611070'!G175+'4611141'!G175+'4611142'!G173+'4611151'!G173</f>
        <v>0</v>
      </c>
      <c r="G172" s="73">
        <f>'4611010'!H177+'4611021'!H176+'4611022'!H175+'4611025'!H177+'4611026'!H175+'4611070'!H175+'4611141'!H175+'4611142'!H173+'4611151'!H173</f>
        <v>0</v>
      </c>
      <c r="H172" s="73">
        <f>'4611010'!I177+'4611021'!I176+'4611022'!I175+'4611025'!I177+'4611026'!I175+'4611070'!I175+'4611141'!I175+'4611142'!I173+'4611151'!I173</f>
        <v>0</v>
      </c>
      <c r="I172" s="73">
        <f>'4611010'!J177+'4611021'!J176+'4611022'!J175+'4611025'!J177+'4611026'!J175+'4611070'!J175+'4611141'!J175+'4611142'!J173+'4611151'!J173</f>
        <v>0</v>
      </c>
      <c r="J172" s="73">
        <f>'4611010'!K177+'4611021'!K176+'4611022'!K175+'4611025'!K177+'4611026'!K175+'4611070'!K175+'4611141'!K175+'4611142'!K173+'4611151'!K173</f>
        <v>0</v>
      </c>
      <c r="K172" s="73">
        <f>'4611010'!L177+'4611021'!L176+'4611022'!L175+'4611025'!L177+'4611026'!L175+'4611070'!L175+'4611141'!L175+'4611142'!L173+'4611151'!L173</f>
        <v>0</v>
      </c>
      <c r="L172" s="73">
        <f>'4611010'!M177+'4611021'!M176+'4611022'!M175+'4611025'!M177+'4611026'!M175+'4611070'!M175+'4611141'!M175+'4611142'!M173+'4611151'!M173</f>
        <v>0</v>
      </c>
      <c r="M172" s="73">
        <f>'4611010'!N177+'4611021'!N176+'4611022'!N175+'4611025'!N177+'4611026'!N175+'4611070'!N175+'4611141'!N175+'4611142'!N173+'4611151'!N173</f>
        <v>0</v>
      </c>
      <c r="N172" s="73">
        <f>'4611010'!O177+'4611021'!O176+'4611022'!O175+'4611025'!O177+'4611026'!O175+'4611070'!O175+'4611141'!O175+'4611142'!O173+'4611151'!O173</f>
        <v>0</v>
      </c>
      <c r="O172" s="73">
        <f>'4611010'!P177+'4611021'!P176+'4611022'!P175+'4611025'!P177+'4611026'!P175+'4611070'!P175+'4611141'!P175+'4611142'!P173+'4611151'!P173</f>
        <v>0</v>
      </c>
      <c r="P172" s="73">
        <f>'4611010'!Q177+'4611021'!Q176+'4611022'!Q175+'4611025'!Q177+'4611026'!Q175+'4611070'!Q175+'4611141'!Q175+'4611142'!Q173+'4611151'!Q173</f>
        <v>0</v>
      </c>
      <c r="Q172" s="29">
        <f t="shared" si="22"/>
        <v>0</v>
      </c>
      <c r="R172" s="65" t="e">
        <f>#REF!</f>
        <v>#REF!</v>
      </c>
      <c r="S172" s="65" t="e">
        <f t="shared" si="2"/>
        <v>#REF!</v>
      </c>
    </row>
    <row r="173" spans="1:19" ht="55.2" hidden="1" outlineLevel="1">
      <c r="A173" s="162"/>
      <c r="B173" s="162"/>
      <c r="C173" s="163"/>
      <c r="D173" s="97" t="s">
        <v>189</v>
      </c>
      <c r="E173" s="73">
        <f>'4611010'!F178+'4611021'!F177+'4611022'!F176+'4611025'!F178+'4611026'!F176+'4611070'!F176+'4611141'!F176+'4611142'!F174+'4611151'!F174</f>
        <v>0</v>
      </c>
      <c r="F173" s="73">
        <f>'4611010'!G178+'4611021'!G177+'4611022'!G176+'4611025'!G178+'4611026'!G176+'4611070'!G176+'4611141'!G176+'4611142'!G174+'4611151'!G174</f>
        <v>0</v>
      </c>
      <c r="G173" s="73">
        <f>'4611010'!H178+'4611021'!H177+'4611022'!H176+'4611025'!H178+'4611026'!H176+'4611070'!H176+'4611141'!H176+'4611142'!H174+'4611151'!H174</f>
        <v>0</v>
      </c>
      <c r="H173" s="73">
        <f>'4611010'!I178+'4611021'!I177+'4611022'!I176+'4611025'!I178+'4611026'!I176+'4611070'!I176+'4611141'!I176+'4611142'!I174+'4611151'!I174</f>
        <v>0</v>
      </c>
      <c r="I173" s="73">
        <f>'4611010'!J178+'4611021'!J177+'4611022'!J176+'4611025'!J178+'4611026'!J176+'4611070'!J176+'4611141'!J176+'4611142'!J174+'4611151'!J174</f>
        <v>0</v>
      </c>
      <c r="J173" s="73">
        <f>'4611010'!K178+'4611021'!K177+'4611022'!K176+'4611025'!K178+'4611026'!K176+'4611070'!K176+'4611141'!K176+'4611142'!K174+'4611151'!K174</f>
        <v>0</v>
      </c>
      <c r="K173" s="73">
        <f>'4611010'!L178+'4611021'!L177+'4611022'!L176+'4611025'!L178+'4611026'!L176+'4611070'!L176+'4611141'!L176+'4611142'!L174+'4611151'!L174</f>
        <v>0</v>
      </c>
      <c r="L173" s="73">
        <f>'4611010'!M178+'4611021'!M177+'4611022'!M176+'4611025'!M178+'4611026'!M176+'4611070'!M176+'4611141'!M176+'4611142'!M174+'4611151'!M174</f>
        <v>0</v>
      </c>
      <c r="M173" s="73">
        <f>'4611010'!N178+'4611021'!N177+'4611022'!N176+'4611025'!N178+'4611026'!N176+'4611070'!N176+'4611141'!N176+'4611142'!N174+'4611151'!N174</f>
        <v>0</v>
      </c>
      <c r="N173" s="73">
        <f>'4611010'!O178+'4611021'!O177+'4611022'!O176+'4611025'!O178+'4611026'!O176+'4611070'!O176+'4611141'!O176+'4611142'!O174+'4611151'!O174</f>
        <v>0</v>
      </c>
      <c r="O173" s="73">
        <f>'4611010'!P178+'4611021'!P177+'4611022'!P176+'4611025'!P178+'4611026'!P176+'4611070'!P176+'4611141'!P176+'4611142'!P174+'4611151'!P174</f>
        <v>0</v>
      </c>
      <c r="P173" s="73">
        <f>'4611010'!Q178+'4611021'!Q177+'4611022'!Q176+'4611025'!Q178+'4611026'!Q176+'4611070'!Q176+'4611141'!Q176+'4611142'!Q174+'4611151'!Q174</f>
        <v>0</v>
      </c>
      <c r="Q173" s="29">
        <f t="shared" si="22"/>
        <v>0</v>
      </c>
      <c r="R173" s="65" t="e">
        <f>#REF!</f>
        <v>#REF!</v>
      </c>
      <c r="S173" s="65" t="e">
        <f t="shared" si="2"/>
        <v>#REF!</v>
      </c>
    </row>
    <row r="174" spans="1:19" ht="41.4" hidden="1" outlineLevel="1">
      <c r="A174" s="162"/>
      <c r="B174" s="162"/>
      <c r="C174" s="163"/>
      <c r="D174" s="97" t="s">
        <v>190</v>
      </c>
      <c r="E174" s="73">
        <f>'4611010'!F179+'4611021'!F178+'4611022'!F177+'4611025'!F179+'4611026'!F177+'4611070'!F177+'4611141'!F177+'4611142'!F175+'4611151'!F175</f>
        <v>0</v>
      </c>
      <c r="F174" s="73">
        <f>'4611010'!G179+'4611021'!G178+'4611022'!G177+'4611025'!G179+'4611026'!G177+'4611070'!G177+'4611141'!G177+'4611142'!G175+'4611151'!G175</f>
        <v>0</v>
      </c>
      <c r="G174" s="73">
        <f>'4611010'!H179+'4611021'!H178+'4611022'!H177+'4611025'!H179+'4611026'!H177+'4611070'!H177+'4611141'!H177+'4611142'!H175+'4611151'!H175</f>
        <v>0</v>
      </c>
      <c r="H174" s="73">
        <f>'4611010'!I179+'4611021'!I178+'4611022'!I177+'4611025'!I179+'4611026'!I177+'4611070'!I177+'4611141'!I177+'4611142'!I175+'4611151'!I175</f>
        <v>0</v>
      </c>
      <c r="I174" s="73">
        <f>'4611010'!J179+'4611021'!J178+'4611022'!J177+'4611025'!J179+'4611026'!J177+'4611070'!J177+'4611141'!J177+'4611142'!J175+'4611151'!J175</f>
        <v>0</v>
      </c>
      <c r="J174" s="73">
        <f>'4611010'!K179+'4611021'!K178+'4611022'!K177+'4611025'!K179+'4611026'!K177+'4611070'!K177+'4611141'!K177+'4611142'!K175+'4611151'!K175</f>
        <v>0</v>
      </c>
      <c r="K174" s="73">
        <f>'4611010'!L179+'4611021'!L178+'4611022'!L177+'4611025'!L179+'4611026'!L177+'4611070'!L177+'4611141'!L177+'4611142'!L175+'4611151'!L175</f>
        <v>0</v>
      </c>
      <c r="L174" s="73">
        <f>'4611010'!M179+'4611021'!M178+'4611022'!M177+'4611025'!M179+'4611026'!M177+'4611070'!M177+'4611141'!M177+'4611142'!M175+'4611151'!M175</f>
        <v>0</v>
      </c>
      <c r="M174" s="73">
        <f>'4611010'!N179+'4611021'!N178+'4611022'!N177+'4611025'!N179+'4611026'!N177+'4611070'!N177+'4611141'!N177+'4611142'!N175+'4611151'!N175</f>
        <v>0</v>
      </c>
      <c r="N174" s="73">
        <f>'4611010'!O179+'4611021'!O178+'4611022'!O177+'4611025'!O179+'4611026'!O177+'4611070'!O177+'4611141'!O177+'4611142'!O175+'4611151'!O175</f>
        <v>0</v>
      </c>
      <c r="O174" s="73">
        <f>'4611010'!P179+'4611021'!P178+'4611022'!P177+'4611025'!P179+'4611026'!P177+'4611070'!P177+'4611141'!P177+'4611142'!P175+'4611151'!P175</f>
        <v>0</v>
      </c>
      <c r="P174" s="73">
        <f>'4611010'!Q179+'4611021'!Q178+'4611022'!Q177+'4611025'!Q179+'4611026'!Q177+'4611070'!Q177+'4611141'!Q177+'4611142'!Q175+'4611151'!Q175</f>
        <v>0</v>
      </c>
      <c r="Q174" s="29">
        <f t="shared" si="22"/>
        <v>0</v>
      </c>
      <c r="R174" s="65" t="e">
        <f>#REF!</f>
        <v>#REF!</v>
      </c>
      <c r="S174" s="65" t="e">
        <f t="shared" si="2"/>
        <v>#REF!</v>
      </c>
    </row>
    <row r="175" spans="1:19" ht="15">
      <c r="A175" s="162"/>
      <c r="B175" s="162"/>
      <c r="C175" s="163"/>
      <c r="D175" s="97" t="s">
        <v>191</v>
      </c>
      <c r="E175" s="73">
        <f>'4611010'!F180+'4611021'!F179+'4611022'!F178+'4611025'!F180+'4611026'!F178+'4611070'!F178+'4611141'!F178+'4611142'!F176+'4611151'!F176</f>
        <v>0</v>
      </c>
      <c r="F175" s="73">
        <f>'4611010'!G180+'4611021'!G179+'4611022'!G178+'4611025'!G180+'4611026'!G178+'4611070'!G178+'4611141'!G178+'4611142'!G176+'4611151'!G176</f>
        <v>0</v>
      </c>
      <c r="G175" s="73">
        <f>'4611010'!H180+'4611021'!H179+'4611022'!H178+'4611025'!H180+'4611026'!H178+'4611070'!H178+'4611141'!H178+'4611142'!H176+'4611151'!H176</f>
        <v>0</v>
      </c>
      <c r="H175" s="73">
        <f>'4611010'!I180+'4611021'!I179+'4611022'!I178+'4611025'!I180+'4611026'!I178+'4611070'!I178+'4611141'!I178+'4611142'!I176+'4611151'!I176</f>
        <v>0</v>
      </c>
      <c r="I175" s="73" t="e">
        <f>'4611010'!J180+'4611021'!J179+'4611022'!J178+'4611025'!J180+'4611026'!J178+'4611070'!J178+'4611141'!J178+'4611142'!J176+'4611151'!J176</f>
        <v>#REF!</v>
      </c>
      <c r="J175" s="73">
        <f>'4611010'!K180+'4611021'!K179+'4611022'!K178+'4611025'!K180+'4611026'!K178+'4611070'!K178+'4611141'!K178+'4611142'!K176+'4611151'!K176</f>
        <v>0</v>
      </c>
      <c r="K175" s="73">
        <f>'4611010'!L180+'4611021'!L179+'4611022'!L178+'4611025'!L180+'4611026'!L178+'4611070'!L178+'4611141'!L178+'4611142'!L176+'4611151'!L176</f>
        <v>0</v>
      </c>
      <c r="L175" s="73">
        <f>'4611010'!M180+'4611021'!M179+'4611022'!M178+'4611025'!M180+'4611026'!M178+'4611070'!M178+'4611141'!M178+'4611142'!M176+'4611151'!M176</f>
        <v>0</v>
      </c>
      <c r="M175" s="73">
        <f>'4611010'!N180+'4611021'!N179+'4611022'!N178+'4611025'!N180+'4611026'!N178+'4611070'!N178+'4611141'!N178+'4611142'!N176+'4611151'!N176</f>
        <v>0</v>
      </c>
      <c r="N175" s="73">
        <f>'4611010'!O180+'4611021'!O179+'4611022'!O178+'4611025'!O180+'4611026'!O178+'4611070'!O178+'4611141'!O178+'4611142'!O176+'4611151'!O176</f>
        <v>0</v>
      </c>
      <c r="O175" s="73">
        <f>'4611010'!P180+'4611021'!P179+'4611022'!P178+'4611025'!P180+'4611026'!P178+'4611070'!P178+'4611141'!P178+'4611142'!P176+'4611151'!P176</f>
        <v>0</v>
      </c>
      <c r="P175" s="73">
        <f>'4611010'!Q180+'4611021'!Q179+'4611022'!Q178+'4611025'!Q180+'4611026'!Q178+'4611070'!Q178+'4611141'!Q178+'4611142'!Q176+'4611151'!Q176</f>
        <v>0</v>
      </c>
      <c r="Q175" s="29" t="e">
        <f t="shared" si="22"/>
        <v>#REF!</v>
      </c>
      <c r="R175" s="65" t="e">
        <f>#REF!</f>
        <v>#REF!</v>
      </c>
      <c r="S175" s="65" t="e">
        <f t="shared" si="2"/>
        <v>#REF!</v>
      </c>
    </row>
    <row r="176" spans="1:19" ht="15">
      <c r="A176" s="155"/>
      <c r="B176" s="148" t="e">
        <f>Q176-C176</f>
        <v>#REF!</v>
      </c>
      <c r="C176" s="148">
        <v>316.22000000000003</v>
      </c>
      <c r="D176" s="78" t="s">
        <v>192</v>
      </c>
      <c r="E176" s="29">
        <f t="shared" ref="E176:M176" si="23">SUM(E167:E175)</f>
        <v>0</v>
      </c>
      <c r="F176" s="29">
        <f t="shared" si="23"/>
        <v>0</v>
      </c>
      <c r="G176" s="29">
        <f t="shared" si="23"/>
        <v>15</v>
      </c>
      <c r="H176" s="29">
        <f t="shared" si="23"/>
        <v>1</v>
      </c>
      <c r="I176" s="29" t="e">
        <f t="shared" si="23"/>
        <v>#REF!</v>
      </c>
      <c r="J176" s="29" t="e">
        <f t="shared" si="23"/>
        <v>#REF!</v>
      </c>
      <c r="K176" s="29" t="e">
        <f t="shared" si="23"/>
        <v>#REF!</v>
      </c>
      <c r="L176" s="29" t="e">
        <f t="shared" si="23"/>
        <v>#REF!</v>
      </c>
      <c r="M176" s="29">
        <f t="shared" si="23"/>
        <v>0</v>
      </c>
      <c r="N176" s="29"/>
      <c r="O176" s="29"/>
      <c r="P176" s="29"/>
      <c r="Q176" s="29" t="e">
        <f t="shared" si="22"/>
        <v>#REF!</v>
      </c>
      <c r="R176" s="65" t="e">
        <f>#REF!</f>
        <v>#REF!</v>
      </c>
      <c r="S176" s="65" t="e">
        <f t="shared" si="2"/>
        <v>#REF!</v>
      </c>
    </row>
    <row r="177" spans="1:19" ht="15">
      <c r="A177" s="139"/>
      <c r="B177" s="139"/>
      <c r="C177" s="140"/>
      <c r="D177" s="334" t="s">
        <v>193</v>
      </c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7"/>
      <c r="R177" s="146" t="e">
        <f>#REF!</f>
        <v>#REF!</v>
      </c>
      <c r="S177" s="146" t="e">
        <f t="shared" si="2"/>
        <v>#REF!</v>
      </c>
    </row>
    <row r="178" spans="1:19" ht="15">
      <c r="A178" s="151"/>
      <c r="B178" s="151"/>
      <c r="C178" s="152"/>
      <c r="D178" s="39" t="s">
        <v>194</v>
      </c>
      <c r="E178" s="73">
        <f>'4611021'!F182</f>
        <v>0</v>
      </c>
      <c r="F178" s="73">
        <f>'4611021'!G182</f>
        <v>13315.349999999999</v>
      </c>
      <c r="G178" s="73">
        <f>'4611021'!H182</f>
        <v>6657.6750000000002</v>
      </c>
      <c r="H178" s="73">
        <f>'4611021'!I182</f>
        <v>6657.6750000000002</v>
      </c>
      <c r="I178" s="73">
        <f>'4611021'!J182</f>
        <v>6657.6750000000002</v>
      </c>
      <c r="J178" s="73">
        <f>'4611021'!K182</f>
        <v>6657.6750000000002</v>
      </c>
      <c r="K178" s="73">
        <f>'4611021'!L182</f>
        <v>6657.6750000000002</v>
      </c>
      <c r="L178" s="73">
        <f>'4611021'!M182</f>
        <v>6657.6750000000002</v>
      </c>
      <c r="M178" s="73">
        <f>'4611021'!N182</f>
        <v>6657.6750000000002</v>
      </c>
      <c r="N178" s="73">
        <f>'4611021'!O182</f>
        <v>6657.6750000000002</v>
      </c>
      <c r="O178" s="73">
        <f>'4611021'!P182</f>
        <v>6657.6750000000002</v>
      </c>
      <c r="P178" s="73">
        <f>'4611021'!Q182</f>
        <v>6657.6750000000002</v>
      </c>
      <c r="Q178" s="29">
        <f t="shared" ref="Q178:Q179" si="24">SUM(E178:P178)</f>
        <v>79892.10000000002</v>
      </c>
      <c r="R178" s="65" t="e">
        <f>#REF!</f>
        <v>#REF!</v>
      </c>
      <c r="S178" s="65" t="e">
        <f t="shared" si="2"/>
        <v>#REF!</v>
      </c>
    </row>
    <row r="179" spans="1:19" ht="15">
      <c r="A179" s="155"/>
      <c r="B179" s="155"/>
      <c r="C179" s="148"/>
      <c r="D179" s="78" t="s">
        <v>195</v>
      </c>
      <c r="E179" s="29">
        <f t="shared" ref="E179:M179" si="25">E178</f>
        <v>0</v>
      </c>
      <c r="F179" s="29">
        <f t="shared" si="25"/>
        <v>13315.349999999999</v>
      </c>
      <c r="G179" s="29">
        <f t="shared" si="25"/>
        <v>6657.6750000000002</v>
      </c>
      <c r="H179" s="29">
        <f t="shared" si="25"/>
        <v>6657.6750000000002</v>
      </c>
      <c r="I179" s="29">
        <f t="shared" si="25"/>
        <v>6657.6750000000002</v>
      </c>
      <c r="J179" s="29">
        <f t="shared" si="25"/>
        <v>6657.6750000000002</v>
      </c>
      <c r="K179" s="29">
        <f t="shared" si="25"/>
        <v>6657.6750000000002</v>
      </c>
      <c r="L179" s="29">
        <f t="shared" si="25"/>
        <v>6657.6750000000002</v>
      </c>
      <c r="M179" s="29">
        <f t="shared" si="25"/>
        <v>6657.6750000000002</v>
      </c>
      <c r="N179" s="29"/>
      <c r="O179" s="29"/>
      <c r="P179" s="29"/>
      <c r="Q179" s="29">
        <f t="shared" si="24"/>
        <v>59919.075000000012</v>
      </c>
      <c r="R179" s="65" t="e">
        <f>#REF!</f>
        <v>#REF!</v>
      </c>
      <c r="S179" s="65" t="e">
        <f t="shared" si="2"/>
        <v>#REF!</v>
      </c>
    </row>
    <row r="180" spans="1:19" ht="15">
      <c r="A180" s="139"/>
      <c r="B180" s="139"/>
      <c r="C180" s="140"/>
      <c r="D180" s="334" t="s">
        <v>196</v>
      </c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7"/>
      <c r="R180" s="146" t="e">
        <f>#REF!</f>
        <v>#REF!</v>
      </c>
      <c r="S180" s="146" t="e">
        <f t="shared" si="2"/>
        <v>#REF!</v>
      </c>
    </row>
    <row r="181" spans="1:19" ht="15">
      <c r="A181" s="151"/>
      <c r="B181" s="151"/>
      <c r="C181" s="152"/>
      <c r="D181" s="39" t="s">
        <v>197</v>
      </c>
      <c r="E181" s="73">
        <f>'4611010'!F186+'4611021'!F187+'4611022'!F184+'4611025'!F186+'4611026'!F184+'4611070'!F184+'4611141'!F184+'4611142'!F182+'4611151'!F182</f>
        <v>5.43</v>
      </c>
      <c r="F181" s="73">
        <f>'4611010'!G186+'4611021'!G187+'4611022'!G184+'4611025'!G186+'4611026'!G184+'4611070'!G184+'4611141'!G184+'4611142'!G182+'4611151'!G182</f>
        <v>9.0500000000000007</v>
      </c>
      <c r="G181" s="73">
        <f>'4611010'!H186+'4611021'!H187+'4611022'!H184+'4611025'!H186+'4611026'!H184+'4611070'!H184+'4611141'!H184+'4611142'!H182+'4611151'!H182</f>
        <v>5.43</v>
      </c>
      <c r="H181" s="73">
        <f>'4611010'!I186+'4611021'!I187+'4611022'!I184+'4611025'!I186+'4611026'!I184+'4611070'!I184+'4611141'!I184+'4611142'!I182+'4611151'!I182</f>
        <v>5.43</v>
      </c>
      <c r="I181" s="73" t="e">
        <f>'4611010'!J186+'4611021'!J187+'4611022'!J184+'4611025'!J186+'4611026'!J184+'4611070'!J184+'4611141'!J184+'4611142'!J182+'4611151'!J182</f>
        <v>#REF!</v>
      </c>
      <c r="J181" s="73">
        <f>'4611010'!K186+'4611021'!K187+'4611022'!K184+'4611025'!K186+'4611026'!K184+'4611070'!K184+'4611141'!K184+'4611142'!K182+'4611151'!K182</f>
        <v>3.62</v>
      </c>
      <c r="K181" s="73">
        <f>'4611010'!L186+'4611021'!L187+'4611022'!L184+'4611025'!L186+'4611026'!L184+'4611070'!L184+'4611141'!L184+'4611142'!L182+'4611151'!L182</f>
        <v>5.43</v>
      </c>
      <c r="L181" s="73">
        <f>'4611010'!M186+'4611021'!M187+'4611022'!M184+'4611025'!M186+'4611026'!M184+'4611070'!M184+'4611141'!M184+'4611142'!M182+'4611151'!M182</f>
        <v>3.62</v>
      </c>
      <c r="M181" s="73">
        <f>'4611010'!N186+'4611021'!N187+'4611022'!N184+'4611025'!N186+'4611026'!N184+'4611070'!N184+'4611141'!N184+'4611142'!N182+'4611151'!N182</f>
        <v>7.24</v>
      </c>
      <c r="N181" s="73">
        <f>'4611010'!O186+'4611021'!O187+'4611022'!O184+'4611025'!O186+'4611026'!O184+'4611070'!O184+'4611141'!O184+'4611142'!O182+'4611151'!O182</f>
        <v>7.24</v>
      </c>
      <c r="O181" s="73">
        <f>'4611010'!P186+'4611021'!P187+'4611022'!P184+'4611025'!P186+'4611026'!P184+'4611070'!P184+'4611141'!P184+'4611142'!P182+'4611151'!P182</f>
        <v>1.81</v>
      </c>
      <c r="P181" s="73">
        <f>'4611010'!Q186+'4611021'!Q187+'4611022'!Q184+'4611025'!Q186+'4611026'!Q184+'4611070'!Q184+'4611141'!Q184+'4611142'!Q182+'4611151'!Q182</f>
        <v>0</v>
      </c>
      <c r="Q181" s="29" t="e">
        <f t="shared" ref="Q181:Q182" si="26">SUM(E181:P181)</f>
        <v>#REF!</v>
      </c>
      <c r="R181" s="65" t="e">
        <f>#REF!</f>
        <v>#REF!</v>
      </c>
      <c r="S181" s="65" t="e">
        <f t="shared" si="2"/>
        <v>#REF!</v>
      </c>
    </row>
    <row r="182" spans="1:19" ht="15">
      <c r="A182" s="155"/>
      <c r="B182" s="148" t="e">
        <f>Q182-C182</f>
        <v>#REF!</v>
      </c>
      <c r="C182" s="148">
        <v>59.73</v>
      </c>
      <c r="D182" s="78" t="s">
        <v>198</v>
      </c>
      <c r="E182" s="29">
        <f t="shared" ref="E182:M182" si="27">E181</f>
        <v>5.43</v>
      </c>
      <c r="F182" s="29">
        <f t="shared" si="27"/>
        <v>9.0500000000000007</v>
      </c>
      <c r="G182" s="29">
        <f t="shared" si="27"/>
        <v>5.43</v>
      </c>
      <c r="H182" s="29">
        <f t="shared" si="27"/>
        <v>5.43</v>
      </c>
      <c r="I182" s="29" t="e">
        <f t="shared" si="27"/>
        <v>#REF!</v>
      </c>
      <c r="J182" s="29">
        <f t="shared" si="27"/>
        <v>3.62</v>
      </c>
      <c r="K182" s="29">
        <f t="shared" si="27"/>
        <v>5.43</v>
      </c>
      <c r="L182" s="29">
        <f t="shared" si="27"/>
        <v>3.62</v>
      </c>
      <c r="M182" s="29">
        <f t="shared" si="27"/>
        <v>7.24</v>
      </c>
      <c r="N182" s="29"/>
      <c r="O182" s="29"/>
      <c r="P182" s="29"/>
      <c r="Q182" s="29" t="e">
        <f t="shared" si="26"/>
        <v>#REF!</v>
      </c>
      <c r="R182" s="65" t="e">
        <f>#REF!</f>
        <v>#REF!</v>
      </c>
      <c r="S182" s="65" t="e">
        <f t="shared" si="2"/>
        <v>#REF!</v>
      </c>
    </row>
    <row r="183" spans="1:19" ht="15">
      <c r="A183" s="139"/>
      <c r="B183" s="139"/>
      <c r="C183" s="140"/>
      <c r="D183" s="334" t="s">
        <v>199</v>
      </c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7"/>
      <c r="R183" s="146" t="e">
        <f>#REF!</f>
        <v>#REF!</v>
      </c>
      <c r="S183" s="146" t="e">
        <f t="shared" si="2"/>
        <v>#REF!</v>
      </c>
    </row>
    <row r="184" spans="1:19" ht="15">
      <c r="A184" s="151"/>
      <c r="B184" s="151"/>
      <c r="C184" s="152"/>
      <c r="D184" s="39" t="s">
        <v>200</v>
      </c>
      <c r="E184" s="73">
        <f>'4611010'!F189+'4611021'!F190+'4611022'!F187+'4611025'!F189+'4611026'!F187+'4611070'!F187+'4611141'!F187+'4611142'!F185+'4611151'!F185</f>
        <v>0</v>
      </c>
      <c r="F184" s="73">
        <f>'4611010'!G189+'4611021'!G190+'4611022'!G187+'4611025'!G189+'4611026'!G187+'4611070'!G187+'4611141'!G187+'4611142'!G185+'4611151'!G185</f>
        <v>0</v>
      </c>
      <c r="G184" s="73">
        <f>'4611010'!H189+'4611021'!H190+'4611022'!H187+'4611025'!H189+'4611026'!H187+'4611070'!H187+'4611141'!H187+'4611142'!H185+'4611151'!H185</f>
        <v>0</v>
      </c>
      <c r="H184" s="73">
        <f>'4611010'!I189+'4611021'!I190+'4611022'!I187+'4611025'!I189+'4611026'!I187+'4611070'!I187+'4611141'!I187+'4611142'!I185+'4611151'!I185</f>
        <v>0</v>
      </c>
      <c r="I184" s="73">
        <f>'4611010'!J189+'4611021'!J190+'4611022'!J187+'4611025'!J189+'4611026'!J187+'4611070'!J187+'4611141'!J187+'4611142'!J185+'4611151'!J185</f>
        <v>0</v>
      </c>
      <c r="J184" s="73">
        <f>'4611010'!K189+'4611021'!K190+'4611022'!K187+'4611025'!K189+'4611026'!K187+'4611070'!K187+'4611141'!K187+'4611142'!K185+'4611151'!K185</f>
        <v>0</v>
      </c>
      <c r="K184" s="73">
        <f>'4611010'!L189+'4611021'!L190+'4611022'!L187+'4611025'!L189+'4611026'!L187+'4611070'!L187+'4611141'!L187+'4611142'!L185+'4611151'!L185</f>
        <v>0</v>
      </c>
      <c r="L184" s="73">
        <f>'4611010'!M189+'4611021'!M190+'4611022'!M187+'4611025'!M189+'4611026'!M187+'4611070'!M187+'4611141'!M187+'4611142'!M185+'4611151'!M185</f>
        <v>0</v>
      </c>
      <c r="M184" s="73">
        <f>'4611010'!N189+'4611021'!N190+'4611022'!N187+'4611025'!N189+'4611026'!N187+'4611070'!N187+'4611141'!N187+'4611142'!N185+'4611151'!N185</f>
        <v>0</v>
      </c>
      <c r="N184" s="73">
        <f>'4611010'!O189+'4611021'!O190+'4611022'!O187+'4611025'!O189+'4611026'!O187+'4611070'!O187+'4611141'!O187+'4611142'!O185+'4611151'!O185</f>
        <v>0</v>
      </c>
      <c r="O184" s="73">
        <f>'4611010'!P189+'4611021'!P190+'4611022'!P187+'4611025'!P189+'4611026'!P187+'4611070'!P187+'4611141'!P187+'4611142'!P185+'4611151'!P185</f>
        <v>0</v>
      </c>
      <c r="P184" s="73">
        <f>'4611010'!Q189+'4611021'!Q190+'4611022'!Q187+'4611025'!Q189+'4611026'!Q187+'4611070'!Q187+'4611141'!Q187+'4611142'!Q185+'4611151'!Q185</f>
        <v>0</v>
      </c>
      <c r="Q184" s="29">
        <f t="shared" ref="Q184:Q185" si="28">SUM(E184:P184)</f>
        <v>0</v>
      </c>
      <c r="R184" s="65" t="e">
        <f>#REF!</f>
        <v>#REF!</v>
      </c>
      <c r="S184" s="65" t="e">
        <f t="shared" si="2"/>
        <v>#REF!</v>
      </c>
    </row>
    <row r="185" spans="1:19" ht="15">
      <c r="A185" s="155"/>
      <c r="B185" s="148">
        <f>Q185-C185</f>
        <v>0</v>
      </c>
      <c r="C185" s="148"/>
      <c r="D185" s="78" t="s">
        <v>201</v>
      </c>
      <c r="E185" s="29">
        <f t="shared" ref="E185:M185" si="29">E184</f>
        <v>0</v>
      </c>
      <c r="F185" s="29">
        <f t="shared" si="29"/>
        <v>0</v>
      </c>
      <c r="G185" s="29">
        <f t="shared" si="29"/>
        <v>0</v>
      </c>
      <c r="H185" s="29">
        <f t="shared" si="29"/>
        <v>0</v>
      </c>
      <c r="I185" s="29">
        <f t="shared" si="29"/>
        <v>0</v>
      </c>
      <c r="J185" s="29">
        <f t="shared" si="29"/>
        <v>0</v>
      </c>
      <c r="K185" s="29">
        <f t="shared" si="29"/>
        <v>0</v>
      </c>
      <c r="L185" s="29">
        <f t="shared" si="29"/>
        <v>0</v>
      </c>
      <c r="M185" s="29">
        <f t="shared" si="29"/>
        <v>0</v>
      </c>
      <c r="N185" s="29"/>
      <c r="O185" s="29"/>
      <c r="P185" s="29"/>
      <c r="Q185" s="29">
        <f t="shared" si="28"/>
        <v>0</v>
      </c>
      <c r="R185" s="65" t="e">
        <f>#REF!</f>
        <v>#REF!</v>
      </c>
      <c r="S185" s="65" t="e">
        <f t="shared" si="2"/>
        <v>#REF!</v>
      </c>
    </row>
    <row r="186" spans="1:19" ht="13.8">
      <c r="A186" s="137"/>
      <c r="B186" s="137"/>
      <c r="C186" s="138"/>
      <c r="D186" s="55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71"/>
      <c r="S186" s="71"/>
    </row>
    <row r="187" spans="1:19" ht="13.8">
      <c r="A187" s="162"/>
      <c r="B187" s="162"/>
      <c r="C187" s="163"/>
      <c r="D187" s="98" t="s">
        <v>255</v>
      </c>
      <c r="E187" s="56"/>
      <c r="F187" s="56"/>
      <c r="G187" s="56"/>
      <c r="H187" s="56"/>
      <c r="I187" s="335" t="s">
        <v>256</v>
      </c>
      <c r="J187" s="319"/>
      <c r="K187" s="56"/>
      <c r="L187" s="56"/>
      <c r="M187" s="56"/>
      <c r="N187" s="56"/>
      <c r="O187" s="56"/>
      <c r="P187" s="56"/>
      <c r="Q187" s="56"/>
      <c r="R187" s="58"/>
      <c r="S187" s="58"/>
    </row>
    <row r="188" spans="1:19" ht="13.8">
      <c r="A188" s="137"/>
      <c r="B188" s="137"/>
      <c r="C188" s="138"/>
      <c r="D188" s="55"/>
      <c r="E188" s="56"/>
      <c r="F188" s="56"/>
      <c r="G188" s="56"/>
      <c r="H188" s="56"/>
      <c r="I188" s="99"/>
      <c r="J188" s="56"/>
      <c r="K188" s="56"/>
      <c r="L188" s="56"/>
      <c r="M188" s="56"/>
      <c r="N188" s="56"/>
      <c r="O188" s="56"/>
      <c r="P188" s="56"/>
      <c r="Q188" s="56"/>
      <c r="R188" s="58"/>
      <c r="S188" s="58"/>
    </row>
    <row r="189" spans="1:19" ht="13.8">
      <c r="A189" s="162"/>
      <c r="B189" s="162"/>
      <c r="C189" s="163"/>
      <c r="D189" s="98" t="s">
        <v>202</v>
      </c>
      <c r="E189" s="56"/>
      <c r="F189" s="56"/>
      <c r="G189" s="56"/>
      <c r="H189" s="56"/>
      <c r="I189" s="335" t="s">
        <v>203</v>
      </c>
      <c r="J189" s="319"/>
      <c r="K189" s="56"/>
      <c r="L189" s="56"/>
      <c r="M189" s="56"/>
      <c r="N189" s="56"/>
      <c r="O189" s="56"/>
      <c r="P189" s="56"/>
      <c r="Q189" s="56"/>
      <c r="R189" s="58"/>
      <c r="S189" s="58"/>
    </row>
    <row r="190" spans="1:19" ht="13.8">
      <c r="A190" s="137"/>
      <c r="B190" s="137"/>
      <c r="C190" s="138"/>
      <c r="D190" s="55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8"/>
      <c r="S190" s="58"/>
    </row>
    <row r="191" spans="1:19" ht="13.8">
      <c r="A191" s="137"/>
      <c r="B191" s="137"/>
      <c r="C191" s="138"/>
      <c r="D191" s="55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8"/>
      <c r="S191" s="58"/>
    </row>
    <row r="192" spans="1:19" ht="13.8">
      <c r="A192" s="137"/>
      <c r="B192" s="137"/>
      <c r="C192" s="138"/>
      <c r="D192" s="55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8"/>
      <c r="S192" s="58"/>
    </row>
    <row r="193" spans="1:19" ht="13.8">
      <c r="A193" s="137"/>
      <c r="B193" s="137"/>
      <c r="C193" s="138"/>
      <c r="D193" s="55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8"/>
      <c r="S193" s="58"/>
    </row>
    <row r="194" spans="1:19" ht="13.2">
      <c r="A194" s="164"/>
      <c r="B194" s="164"/>
      <c r="C194" s="165"/>
      <c r="D194" s="100" t="s">
        <v>204</v>
      </c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2"/>
      <c r="S194" s="102"/>
    </row>
    <row r="195" spans="1:19" ht="13.2">
      <c r="A195" s="164"/>
      <c r="B195" s="164"/>
      <c r="C195" s="165"/>
      <c r="D195" s="100" t="s">
        <v>205</v>
      </c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2"/>
      <c r="S195" s="102"/>
    </row>
    <row r="196" spans="1:19" ht="13.2">
      <c r="A196" s="164"/>
      <c r="B196" s="164"/>
      <c r="C196" s="165"/>
      <c r="D196" s="100" t="s">
        <v>206</v>
      </c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2"/>
      <c r="S196" s="102"/>
    </row>
    <row r="197" spans="1:19" ht="13.8">
      <c r="A197" s="137"/>
      <c r="B197" s="137"/>
      <c r="C197" s="138"/>
      <c r="D197" s="55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8"/>
      <c r="S197" s="58"/>
    </row>
    <row r="198" spans="1:19" ht="13.8">
      <c r="A198" s="137"/>
      <c r="B198" s="137"/>
      <c r="C198" s="138"/>
      <c r="D198" s="55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8"/>
      <c r="S198" s="58"/>
    </row>
    <row r="199" spans="1:19" ht="13.8">
      <c r="A199" s="137"/>
      <c r="B199" s="137"/>
      <c r="C199" s="138"/>
      <c r="D199" s="55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8"/>
      <c r="S199" s="58"/>
    </row>
    <row r="200" spans="1:19" ht="13.8">
      <c r="A200" s="137"/>
      <c r="B200" s="137"/>
      <c r="C200" s="138"/>
      <c r="D200" s="55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8"/>
      <c r="S200" s="58"/>
    </row>
    <row r="201" spans="1:19" ht="13.8">
      <c r="A201" s="137"/>
      <c r="B201" s="137"/>
      <c r="C201" s="138"/>
      <c r="D201" s="55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8"/>
      <c r="S201" s="58"/>
    </row>
    <row r="202" spans="1:19" ht="13.8">
      <c r="A202" s="137"/>
      <c r="B202" s="137"/>
      <c r="C202" s="138"/>
      <c r="D202" s="55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8"/>
      <c r="S202" s="58"/>
    </row>
    <row r="203" spans="1:19" ht="13.8">
      <c r="A203" s="137"/>
      <c r="B203" s="137"/>
      <c r="C203" s="138"/>
      <c r="D203" s="55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8"/>
      <c r="S203" s="58"/>
    </row>
    <row r="204" spans="1:19" ht="13.8">
      <c r="A204" s="137"/>
      <c r="B204" s="137"/>
      <c r="C204" s="138"/>
      <c r="D204" s="55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8"/>
      <c r="S204" s="58"/>
    </row>
    <row r="205" spans="1:19" ht="13.8">
      <c r="A205" s="137"/>
      <c r="B205" s="137"/>
      <c r="C205" s="138"/>
      <c r="D205" s="55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8"/>
      <c r="S205" s="58"/>
    </row>
    <row r="206" spans="1:19" ht="13.8">
      <c r="A206" s="137"/>
      <c r="B206" s="137"/>
      <c r="C206" s="138"/>
      <c r="D206" s="55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8"/>
      <c r="S206" s="58"/>
    </row>
    <row r="207" spans="1:19" ht="13.8">
      <c r="A207" s="137"/>
      <c r="B207" s="137"/>
      <c r="C207" s="138"/>
      <c r="D207" s="55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8"/>
      <c r="S207" s="58"/>
    </row>
    <row r="208" spans="1:19" ht="13.8">
      <c r="A208" s="137"/>
      <c r="B208" s="137"/>
      <c r="C208" s="138"/>
      <c r="D208" s="55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8"/>
      <c r="S208" s="58"/>
    </row>
    <row r="209" spans="1:19" ht="13.8">
      <c r="A209" s="137"/>
      <c r="B209" s="137"/>
      <c r="C209" s="138"/>
      <c r="D209" s="55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8"/>
      <c r="S209" s="58"/>
    </row>
    <row r="210" spans="1:19" ht="13.8">
      <c r="A210" s="137"/>
      <c r="B210" s="137"/>
      <c r="C210" s="138"/>
      <c r="D210" s="55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8"/>
      <c r="S210" s="58"/>
    </row>
    <row r="211" spans="1:19" ht="13.8">
      <c r="A211" s="137"/>
      <c r="B211" s="137"/>
      <c r="C211" s="138"/>
      <c r="D211" s="55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8"/>
      <c r="S211" s="58"/>
    </row>
    <row r="212" spans="1:19" ht="13.8">
      <c r="A212" s="137"/>
      <c r="B212" s="137"/>
      <c r="C212" s="138"/>
      <c r="D212" s="55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8"/>
      <c r="S212" s="58"/>
    </row>
    <row r="213" spans="1:19" ht="13.8">
      <c r="A213" s="137"/>
      <c r="B213" s="137"/>
      <c r="C213" s="138"/>
      <c r="D213" s="55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8"/>
      <c r="S213" s="58"/>
    </row>
    <row r="214" spans="1:19" ht="13.8">
      <c r="A214" s="137"/>
      <c r="B214" s="137"/>
      <c r="C214" s="138"/>
      <c r="D214" s="55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8"/>
      <c r="S214" s="58"/>
    </row>
    <row r="215" spans="1:19" ht="13.8">
      <c r="A215" s="137"/>
      <c r="B215" s="137"/>
      <c r="C215" s="138"/>
      <c r="D215" s="55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8"/>
      <c r="S215" s="58"/>
    </row>
    <row r="216" spans="1:19" ht="13.8">
      <c r="A216" s="137"/>
      <c r="B216" s="137"/>
      <c r="C216" s="138"/>
      <c r="D216" s="55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8"/>
      <c r="S216" s="58"/>
    </row>
    <row r="217" spans="1:19" ht="13.8">
      <c r="A217" s="137"/>
      <c r="B217" s="137"/>
      <c r="C217" s="138"/>
      <c r="D217" s="55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8"/>
      <c r="S217" s="58"/>
    </row>
    <row r="218" spans="1:19" ht="13.8">
      <c r="A218" s="137"/>
      <c r="B218" s="137"/>
      <c r="C218" s="138"/>
      <c r="D218" s="55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8"/>
      <c r="S218" s="58"/>
    </row>
    <row r="219" spans="1:19" ht="13.8">
      <c r="A219" s="137"/>
      <c r="B219" s="137"/>
      <c r="C219" s="138"/>
      <c r="D219" s="55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8"/>
      <c r="S219" s="58"/>
    </row>
    <row r="220" spans="1:19" ht="13.2">
      <c r="A220" s="166"/>
      <c r="B220" s="166"/>
      <c r="C220" s="167"/>
      <c r="D220" s="103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5"/>
      <c r="S220" s="105"/>
    </row>
    <row r="221" spans="1:19" ht="13.2">
      <c r="A221" s="166"/>
      <c r="B221" s="166"/>
      <c r="C221" s="167"/>
      <c r="D221" s="103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5"/>
      <c r="S221" s="105"/>
    </row>
    <row r="222" spans="1:19" ht="13.2">
      <c r="A222" s="166"/>
      <c r="B222" s="166"/>
      <c r="C222" s="167"/>
      <c r="D222" s="103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5"/>
      <c r="S222" s="105"/>
    </row>
    <row r="223" spans="1:19" ht="13.2">
      <c r="A223" s="166"/>
      <c r="B223" s="166"/>
      <c r="C223" s="167"/>
      <c r="D223" s="103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5"/>
      <c r="S223" s="105"/>
    </row>
    <row r="224" spans="1:19" ht="13.2">
      <c r="A224" s="166"/>
      <c r="B224" s="166"/>
      <c r="C224" s="167"/>
      <c r="D224" s="103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5"/>
      <c r="S224" s="105"/>
    </row>
    <row r="225" spans="1:19" ht="13.2">
      <c r="A225" s="166"/>
      <c r="B225" s="166"/>
      <c r="C225" s="167"/>
      <c r="D225" s="103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5"/>
      <c r="S225" s="105"/>
    </row>
    <row r="226" spans="1:19" ht="13.2">
      <c r="A226" s="166"/>
      <c r="B226" s="166"/>
      <c r="C226" s="167"/>
      <c r="D226" s="103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5"/>
      <c r="S226" s="105"/>
    </row>
    <row r="227" spans="1:19" ht="13.2">
      <c r="A227" s="166"/>
      <c r="B227" s="166"/>
      <c r="C227" s="167"/>
      <c r="D227" s="103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5"/>
      <c r="S227" s="105"/>
    </row>
    <row r="228" spans="1:19" ht="13.2">
      <c r="A228" s="166"/>
      <c r="B228" s="166"/>
      <c r="C228" s="167"/>
      <c r="D228" s="103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5"/>
      <c r="S228" s="105"/>
    </row>
    <row r="229" spans="1:19" ht="13.2">
      <c r="A229" s="166"/>
      <c r="B229" s="166"/>
      <c r="C229" s="167"/>
      <c r="D229" s="103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5"/>
      <c r="S229" s="105"/>
    </row>
    <row r="230" spans="1:19" ht="13.2">
      <c r="A230" s="166"/>
      <c r="B230" s="166"/>
      <c r="C230" s="167"/>
      <c r="D230" s="103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5"/>
      <c r="S230" s="105"/>
    </row>
    <row r="231" spans="1:19" ht="13.2">
      <c r="A231" s="166"/>
      <c r="B231" s="166"/>
      <c r="C231" s="167"/>
      <c r="D231" s="103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5"/>
      <c r="S231" s="105"/>
    </row>
    <row r="232" spans="1:19" ht="13.2">
      <c r="A232" s="166"/>
      <c r="B232" s="166"/>
      <c r="C232" s="167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5"/>
      <c r="S232" s="105"/>
    </row>
    <row r="233" spans="1:19" ht="13.2">
      <c r="A233" s="166"/>
      <c r="B233" s="166"/>
      <c r="C233" s="167"/>
      <c r="D233" s="103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5"/>
      <c r="S233" s="105"/>
    </row>
    <row r="234" spans="1:19" ht="13.2">
      <c r="A234" s="166"/>
      <c r="B234" s="166"/>
      <c r="C234" s="167"/>
      <c r="D234" s="103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5"/>
      <c r="S234" s="105"/>
    </row>
    <row r="235" spans="1:19" ht="13.2">
      <c r="A235" s="166"/>
      <c r="B235" s="166"/>
      <c r="C235" s="167"/>
      <c r="D235" s="103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5"/>
      <c r="S235" s="105"/>
    </row>
    <row r="236" spans="1:19" ht="13.2">
      <c r="A236" s="166"/>
      <c r="B236" s="166"/>
      <c r="C236" s="167"/>
      <c r="D236" s="103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5"/>
      <c r="S236" s="105"/>
    </row>
    <row r="237" spans="1:19" ht="13.2">
      <c r="A237" s="166"/>
      <c r="B237" s="166"/>
      <c r="C237" s="167"/>
      <c r="D237" s="103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5"/>
      <c r="S237" s="105"/>
    </row>
    <row r="238" spans="1:19" ht="13.2">
      <c r="A238" s="166"/>
      <c r="B238" s="166"/>
      <c r="C238" s="167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5"/>
      <c r="S238" s="105"/>
    </row>
    <row r="239" spans="1:19" ht="13.2">
      <c r="A239" s="166"/>
      <c r="B239" s="166"/>
      <c r="C239" s="167"/>
      <c r="D239" s="103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5"/>
      <c r="S239" s="105"/>
    </row>
    <row r="240" spans="1:19" ht="13.2">
      <c r="A240" s="166"/>
      <c r="B240" s="166"/>
      <c r="C240" s="167"/>
      <c r="D240" s="103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5"/>
      <c r="S240" s="105"/>
    </row>
    <row r="241" spans="1:19" ht="13.2">
      <c r="A241" s="166"/>
      <c r="B241" s="166"/>
      <c r="C241" s="167"/>
      <c r="D241" s="103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5"/>
      <c r="S241" s="105"/>
    </row>
    <row r="242" spans="1:19" ht="13.2">
      <c r="A242" s="166"/>
      <c r="B242" s="166"/>
      <c r="C242" s="167"/>
      <c r="D242" s="103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5"/>
      <c r="S242" s="105"/>
    </row>
    <row r="243" spans="1:19" ht="13.2">
      <c r="A243" s="166"/>
      <c r="B243" s="166"/>
      <c r="C243" s="167"/>
      <c r="D243" s="103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5"/>
      <c r="S243" s="105"/>
    </row>
    <row r="244" spans="1:19" ht="13.2">
      <c r="A244" s="166"/>
      <c r="B244" s="166"/>
      <c r="C244" s="167"/>
      <c r="D244" s="103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5"/>
      <c r="S244" s="105"/>
    </row>
    <row r="245" spans="1:19" ht="13.2">
      <c r="A245" s="166"/>
      <c r="B245" s="166"/>
      <c r="C245" s="167"/>
      <c r="D245" s="103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5"/>
      <c r="S245" s="105"/>
    </row>
    <row r="246" spans="1:19" ht="13.2">
      <c r="A246" s="166"/>
      <c r="B246" s="166"/>
      <c r="C246" s="167"/>
      <c r="D246" s="103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5"/>
      <c r="S246" s="105"/>
    </row>
    <row r="247" spans="1:19" ht="13.2">
      <c r="A247" s="166"/>
      <c r="B247" s="166"/>
      <c r="C247" s="167"/>
      <c r="D247" s="103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5"/>
      <c r="S247" s="105"/>
    </row>
    <row r="248" spans="1:19" ht="13.2">
      <c r="A248" s="166"/>
      <c r="B248" s="166"/>
      <c r="C248" s="167"/>
      <c r="D248" s="103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5"/>
      <c r="S248" s="105"/>
    </row>
    <row r="249" spans="1:19" ht="13.2">
      <c r="A249" s="166"/>
      <c r="B249" s="166"/>
      <c r="C249" s="167"/>
      <c r="D249" s="103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5"/>
      <c r="S249" s="105"/>
    </row>
    <row r="250" spans="1:19" ht="13.2">
      <c r="A250" s="166"/>
      <c r="B250" s="166"/>
      <c r="C250" s="167"/>
      <c r="D250" s="103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5"/>
      <c r="S250" s="105"/>
    </row>
    <row r="251" spans="1:19" ht="13.2">
      <c r="A251" s="166"/>
      <c r="B251" s="166"/>
      <c r="C251" s="167"/>
      <c r="D251" s="103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5"/>
      <c r="S251" s="105"/>
    </row>
    <row r="252" spans="1:19" ht="13.2">
      <c r="A252" s="166"/>
      <c r="B252" s="166"/>
      <c r="C252" s="167"/>
      <c r="D252" s="103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5"/>
      <c r="S252" s="105"/>
    </row>
    <row r="253" spans="1:19" ht="13.2">
      <c r="A253" s="166"/>
      <c r="B253" s="166"/>
      <c r="C253" s="167"/>
      <c r="D253" s="103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5"/>
      <c r="S253" s="105"/>
    </row>
    <row r="254" spans="1:19" ht="13.2">
      <c r="A254" s="166"/>
      <c r="B254" s="166"/>
      <c r="C254" s="167"/>
      <c r="D254" s="103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5"/>
      <c r="S254" s="105"/>
    </row>
    <row r="255" spans="1:19" ht="13.2">
      <c r="A255" s="166"/>
      <c r="B255" s="166"/>
      <c r="C255" s="167"/>
      <c r="D255" s="103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5"/>
      <c r="S255" s="105"/>
    </row>
    <row r="256" spans="1:19" ht="13.2">
      <c r="A256" s="166"/>
      <c r="B256" s="166"/>
      <c r="C256" s="167"/>
      <c r="D256" s="103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5"/>
      <c r="S256" s="105"/>
    </row>
    <row r="257" spans="1:19" ht="13.2">
      <c r="A257" s="166"/>
      <c r="B257" s="166"/>
      <c r="C257" s="167"/>
      <c r="D257" s="103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5"/>
      <c r="S257" s="105"/>
    </row>
    <row r="258" spans="1:19" ht="13.2">
      <c r="A258" s="166"/>
      <c r="B258" s="166"/>
      <c r="C258" s="167"/>
      <c r="D258" s="103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5"/>
      <c r="S258" s="105"/>
    </row>
    <row r="259" spans="1:19" ht="13.2">
      <c r="A259" s="166"/>
      <c r="B259" s="166"/>
      <c r="C259" s="167"/>
      <c r="D259" s="103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5"/>
      <c r="S259" s="105"/>
    </row>
    <row r="260" spans="1:19" ht="13.2">
      <c r="A260" s="166"/>
      <c r="B260" s="166"/>
      <c r="C260" s="167"/>
      <c r="D260" s="103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5"/>
      <c r="S260" s="105"/>
    </row>
    <row r="261" spans="1:19" ht="13.2">
      <c r="A261" s="166"/>
      <c r="B261" s="166"/>
      <c r="C261" s="167"/>
      <c r="D261" s="103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5"/>
      <c r="S261" s="105"/>
    </row>
    <row r="262" spans="1:19" ht="13.2">
      <c r="A262" s="166"/>
      <c r="B262" s="166"/>
      <c r="C262" s="167"/>
      <c r="D262" s="103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5"/>
      <c r="S262" s="105"/>
    </row>
    <row r="263" spans="1:19" ht="13.2">
      <c r="A263" s="166"/>
      <c r="B263" s="166"/>
      <c r="C263" s="167"/>
      <c r="D263" s="103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5"/>
      <c r="S263" s="105"/>
    </row>
    <row r="264" spans="1:19" ht="13.2">
      <c r="A264" s="166"/>
      <c r="B264" s="166"/>
      <c r="C264" s="167"/>
      <c r="D264" s="103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5"/>
      <c r="S264" s="105"/>
    </row>
    <row r="265" spans="1:19" ht="13.2">
      <c r="A265" s="166"/>
      <c r="B265" s="166"/>
      <c r="C265" s="167"/>
      <c r="D265" s="103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5"/>
      <c r="S265" s="105"/>
    </row>
    <row r="266" spans="1:19" ht="13.2">
      <c r="A266" s="166"/>
      <c r="B266" s="166"/>
      <c r="C266" s="167"/>
      <c r="D266" s="103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5"/>
      <c r="S266" s="105"/>
    </row>
    <row r="267" spans="1:19" ht="13.2">
      <c r="A267" s="166"/>
      <c r="B267" s="166"/>
      <c r="C267" s="167"/>
      <c r="D267" s="103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5"/>
      <c r="S267" s="105"/>
    </row>
    <row r="268" spans="1:19" ht="13.2">
      <c r="A268" s="166"/>
      <c r="B268" s="166"/>
      <c r="C268" s="167"/>
      <c r="D268" s="103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5"/>
      <c r="S268" s="105"/>
    </row>
    <row r="269" spans="1:19" ht="13.2">
      <c r="A269" s="166"/>
      <c r="B269" s="166"/>
      <c r="C269" s="167"/>
      <c r="D269" s="103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5"/>
      <c r="S269" s="105"/>
    </row>
    <row r="270" spans="1:19" ht="13.2">
      <c r="A270" s="166"/>
      <c r="B270" s="166"/>
      <c r="C270" s="167"/>
      <c r="D270" s="103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5"/>
      <c r="S270" s="105"/>
    </row>
    <row r="271" spans="1:19" ht="13.2">
      <c r="A271" s="166"/>
      <c r="B271" s="166"/>
      <c r="C271" s="167"/>
      <c r="D271" s="103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5"/>
      <c r="S271" s="105"/>
    </row>
    <row r="272" spans="1:19" ht="13.2">
      <c r="A272" s="166"/>
      <c r="B272" s="166"/>
      <c r="C272" s="167"/>
      <c r="D272" s="103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5"/>
      <c r="S272" s="105"/>
    </row>
    <row r="273" spans="1:19" ht="13.2">
      <c r="A273" s="166"/>
      <c r="B273" s="166"/>
      <c r="C273" s="167"/>
      <c r="D273" s="103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5"/>
      <c r="S273" s="105"/>
    </row>
    <row r="274" spans="1:19" ht="13.2">
      <c r="A274" s="166"/>
      <c r="B274" s="166"/>
      <c r="C274" s="167"/>
      <c r="D274" s="103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5"/>
      <c r="S274" s="105"/>
    </row>
    <row r="275" spans="1:19" ht="13.2">
      <c r="A275" s="166"/>
      <c r="B275" s="166"/>
      <c r="C275" s="167"/>
      <c r="D275" s="103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5"/>
      <c r="S275" s="105"/>
    </row>
    <row r="276" spans="1:19" ht="13.2">
      <c r="A276" s="166"/>
      <c r="B276" s="166"/>
      <c r="C276" s="167"/>
      <c r="D276" s="103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5"/>
      <c r="S276" s="105"/>
    </row>
    <row r="277" spans="1:19" ht="13.2">
      <c r="A277" s="166"/>
      <c r="B277" s="166"/>
      <c r="C277" s="167"/>
      <c r="D277" s="103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5"/>
      <c r="S277" s="105"/>
    </row>
    <row r="278" spans="1:19" ht="13.2">
      <c r="A278" s="166"/>
      <c r="B278" s="166"/>
      <c r="C278" s="167"/>
      <c r="D278" s="103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5"/>
      <c r="S278" s="105"/>
    </row>
    <row r="279" spans="1:19" ht="13.2">
      <c r="A279" s="166"/>
      <c r="B279" s="166"/>
      <c r="C279" s="167"/>
      <c r="D279" s="103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5"/>
      <c r="S279" s="105"/>
    </row>
    <row r="280" spans="1:19" ht="13.2">
      <c r="A280" s="166"/>
      <c r="B280" s="166"/>
      <c r="C280" s="167"/>
      <c r="D280" s="103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5"/>
      <c r="S280" s="105"/>
    </row>
    <row r="281" spans="1:19" ht="13.2">
      <c r="A281" s="166"/>
      <c r="B281" s="166"/>
      <c r="C281" s="167"/>
      <c r="D281" s="103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5"/>
      <c r="S281" s="105"/>
    </row>
    <row r="282" spans="1:19" ht="13.2">
      <c r="A282" s="166"/>
      <c r="B282" s="166"/>
      <c r="C282" s="167"/>
      <c r="D282" s="103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5"/>
      <c r="S282" s="105"/>
    </row>
    <row r="283" spans="1:19" ht="13.2">
      <c r="A283" s="166"/>
      <c r="B283" s="166"/>
      <c r="C283" s="167"/>
      <c r="D283" s="103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5"/>
      <c r="S283" s="105"/>
    </row>
    <row r="284" spans="1:19" ht="13.2">
      <c r="A284" s="166"/>
      <c r="B284" s="166"/>
      <c r="C284" s="167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5"/>
      <c r="S284" s="105"/>
    </row>
    <row r="285" spans="1:19" ht="13.2">
      <c r="A285" s="166"/>
      <c r="B285" s="166"/>
      <c r="C285" s="167"/>
      <c r="D285" s="103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5"/>
      <c r="S285" s="105"/>
    </row>
    <row r="286" spans="1:19" ht="13.2">
      <c r="A286" s="166"/>
      <c r="B286" s="166"/>
      <c r="C286" s="167"/>
      <c r="D286" s="103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5"/>
      <c r="S286" s="105"/>
    </row>
    <row r="287" spans="1:19" ht="13.2">
      <c r="A287" s="166"/>
      <c r="B287" s="166"/>
      <c r="C287" s="167"/>
      <c r="D287" s="103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5"/>
      <c r="S287" s="105"/>
    </row>
    <row r="288" spans="1:19" ht="13.2">
      <c r="A288" s="166"/>
      <c r="B288" s="166"/>
      <c r="C288" s="167"/>
      <c r="D288" s="103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5"/>
      <c r="S288" s="105"/>
    </row>
    <row r="289" spans="1:19" ht="13.2">
      <c r="A289" s="166"/>
      <c r="B289" s="166"/>
      <c r="C289" s="167"/>
      <c r="D289" s="103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5"/>
      <c r="S289" s="105"/>
    </row>
    <row r="290" spans="1:19" ht="13.2">
      <c r="A290" s="166"/>
      <c r="B290" s="166"/>
      <c r="C290" s="167"/>
      <c r="D290" s="103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5"/>
      <c r="S290" s="105"/>
    </row>
    <row r="291" spans="1:19" ht="13.2">
      <c r="A291" s="166"/>
      <c r="B291" s="166"/>
      <c r="C291" s="167"/>
      <c r="D291" s="103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5"/>
      <c r="S291" s="105"/>
    </row>
    <row r="292" spans="1:19" ht="13.2">
      <c r="A292" s="166"/>
      <c r="B292" s="166"/>
      <c r="C292" s="167"/>
      <c r="D292" s="103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5"/>
      <c r="S292" s="105"/>
    </row>
    <row r="293" spans="1:19" ht="13.2">
      <c r="A293" s="166"/>
      <c r="B293" s="166"/>
      <c r="C293" s="167"/>
      <c r="D293" s="103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5"/>
      <c r="S293" s="105"/>
    </row>
    <row r="294" spans="1:19" ht="13.2">
      <c r="A294" s="166"/>
      <c r="B294" s="166"/>
      <c r="C294" s="167"/>
      <c r="D294" s="103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5"/>
      <c r="S294" s="105"/>
    </row>
    <row r="295" spans="1:19" ht="13.2">
      <c r="A295" s="166"/>
      <c r="B295" s="166"/>
      <c r="C295" s="167"/>
      <c r="D295" s="103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5"/>
      <c r="S295" s="105"/>
    </row>
    <row r="296" spans="1:19" ht="13.2">
      <c r="A296" s="166"/>
      <c r="B296" s="166"/>
      <c r="C296" s="167"/>
      <c r="D296" s="103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5"/>
      <c r="S296" s="105"/>
    </row>
    <row r="297" spans="1:19" ht="13.2">
      <c r="A297" s="166"/>
      <c r="B297" s="166"/>
      <c r="C297" s="167"/>
      <c r="D297" s="103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5"/>
      <c r="S297" s="105"/>
    </row>
    <row r="298" spans="1:19" ht="13.2">
      <c r="A298" s="166"/>
      <c r="B298" s="166"/>
      <c r="C298" s="167"/>
      <c r="D298" s="103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5"/>
      <c r="S298" s="105"/>
    </row>
    <row r="299" spans="1:19" ht="13.2">
      <c r="A299" s="166"/>
      <c r="B299" s="166"/>
      <c r="C299" s="167"/>
      <c r="D299" s="103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5"/>
      <c r="S299" s="105"/>
    </row>
    <row r="300" spans="1:19" ht="13.2">
      <c r="A300" s="166"/>
      <c r="B300" s="166"/>
      <c r="C300" s="167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5"/>
      <c r="S300" s="105"/>
    </row>
    <row r="301" spans="1:19" ht="13.2">
      <c r="A301" s="166"/>
      <c r="B301" s="166"/>
      <c r="C301" s="167"/>
      <c r="D301" s="103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5"/>
      <c r="S301" s="105"/>
    </row>
    <row r="302" spans="1:19" ht="13.2">
      <c r="A302" s="166"/>
      <c r="B302" s="166"/>
      <c r="C302" s="167"/>
      <c r="D302" s="103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5"/>
      <c r="S302" s="105"/>
    </row>
    <row r="303" spans="1:19" ht="13.2">
      <c r="A303" s="166"/>
      <c r="B303" s="166"/>
      <c r="C303" s="167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5"/>
      <c r="S303" s="105"/>
    </row>
    <row r="304" spans="1:19" ht="13.2">
      <c r="A304" s="166"/>
      <c r="B304" s="166"/>
      <c r="C304" s="167"/>
      <c r="D304" s="103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5"/>
      <c r="S304" s="105"/>
    </row>
    <row r="305" spans="1:19" ht="13.2">
      <c r="A305" s="166"/>
      <c r="B305" s="166"/>
      <c r="C305" s="167"/>
      <c r="D305" s="103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5"/>
      <c r="S305" s="105"/>
    </row>
    <row r="306" spans="1:19" ht="13.2">
      <c r="A306" s="166"/>
      <c r="B306" s="166"/>
      <c r="C306" s="167"/>
      <c r="D306" s="103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5"/>
      <c r="S306" s="105"/>
    </row>
    <row r="307" spans="1:19" ht="13.2">
      <c r="A307" s="166"/>
      <c r="B307" s="166"/>
      <c r="C307" s="167"/>
      <c r="D307" s="103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5"/>
      <c r="S307" s="105"/>
    </row>
    <row r="308" spans="1:19" ht="13.2">
      <c r="A308" s="166"/>
      <c r="B308" s="166"/>
      <c r="C308" s="167"/>
      <c r="D308" s="103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5"/>
      <c r="S308" s="105"/>
    </row>
    <row r="309" spans="1:19" ht="13.2">
      <c r="A309" s="166"/>
      <c r="B309" s="166"/>
      <c r="C309" s="167"/>
      <c r="D309" s="103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5"/>
      <c r="S309" s="105"/>
    </row>
    <row r="310" spans="1:19" ht="13.2">
      <c r="A310" s="166"/>
      <c r="B310" s="166"/>
      <c r="C310" s="167"/>
      <c r="D310" s="103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5"/>
      <c r="S310" s="105"/>
    </row>
    <row r="311" spans="1:19" ht="13.2">
      <c r="A311" s="166"/>
      <c r="B311" s="166"/>
      <c r="C311" s="167"/>
      <c r="D311" s="103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5"/>
      <c r="S311" s="105"/>
    </row>
    <row r="312" spans="1:19" ht="13.2">
      <c r="A312" s="166"/>
      <c r="B312" s="166"/>
      <c r="C312" s="167"/>
      <c r="D312" s="103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5"/>
      <c r="S312" s="105"/>
    </row>
    <row r="313" spans="1:19" ht="13.2">
      <c r="A313" s="166"/>
      <c r="B313" s="166"/>
      <c r="C313" s="167"/>
      <c r="D313" s="103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5"/>
      <c r="S313" s="105"/>
    </row>
    <row r="314" spans="1:19" ht="13.2">
      <c r="A314" s="166"/>
      <c r="B314" s="166"/>
      <c r="C314" s="167"/>
      <c r="D314" s="103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5"/>
      <c r="S314" s="105"/>
    </row>
    <row r="315" spans="1:19" ht="13.2">
      <c r="A315" s="166"/>
      <c r="B315" s="166"/>
      <c r="C315" s="167"/>
      <c r="D315" s="103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5"/>
      <c r="S315" s="105"/>
    </row>
    <row r="316" spans="1:19" ht="13.2">
      <c r="A316" s="166"/>
      <c r="B316" s="166"/>
      <c r="C316" s="167"/>
      <c r="D316" s="103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5"/>
      <c r="S316" s="105"/>
    </row>
    <row r="317" spans="1:19" ht="13.2">
      <c r="A317" s="166"/>
      <c r="B317" s="166"/>
      <c r="C317" s="167"/>
      <c r="D317" s="103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5"/>
      <c r="S317" s="105"/>
    </row>
    <row r="318" spans="1:19" ht="13.2">
      <c r="A318" s="166"/>
      <c r="B318" s="166"/>
      <c r="C318" s="167"/>
      <c r="D318" s="103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5"/>
      <c r="S318" s="105"/>
    </row>
    <row r="319" spans="1:19" ht="13.2">
      <c r="A319" s="166"/>
      <c r="B319" s="166"/>
      <c r="C319" s="167"/>
      <c r="D319" s="103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5"/>
      <c r="S319" s="105"/>
    </row>
    <row r="320" spans="1:19" ht="13.2">
      <c r="A320" s="166"/>
      <c r="B320" s="166"/>
      <c r="C320" s="167"/>
      <c r="D320" s="103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5"/>
      <c r="S320" s="105"/>
    </row>
    <row r="321" spans="1:19" ht="13.2">
      <c r="A321" s="166"/>
      <c r="B321" s="166"/>
      <c r="C321" s="167"/>
      <c r="D321" s="103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5"/>
      <c r="S321" s="105"/>
    </row>
    <row r="322" spans="1:19" ht="13.2">
      <c r="A322" s="166"/>
      <c r="B322" s="166"/>
      <c r="C322" s="167"/>
      <c r="D322" s="103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5"/>
      <c r="S322" s="105"/>
    </row>
    <row r="323" spans="1:19" ht="13.2">
      <c r="A323" s="166"/>
      <c r="B323" s="166"/>
      <c r="C323" s="167"/>
      <c r="D323" s="103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5"/>
      <c r="S323" s="105"/>
    </row>
    <row r="324" spans="1:19" ht="13.2">
      <c r="A324" s="166"/>
      <c r="B324" s="166"/>
      <c r="C324" s="167"/>
      <c r="D324" s="103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5"/>
      <c r="S324" s="105"/>
    </row>
    <row r="325" spans="1:19" ht="13.2">
      <c r="A325" s="166"/>
      <c r="B325" s="166"/>
      <c r="C325" s="167"/>
      <c r="D325" s="103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5"/>
      <c r="S325" s="105"/>
    </row>
    <row r="326" spans="1:19" ht="13.2">
      <c r="A326" s="166"/>
      <c r="B326" s="166"/>
      <c r="C326" s="167"/>
      <c r="D326" s="103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5"/>
      <c r="S326" s="105"/>
    </row>
    <row r="327" spans="1:19" ht="13.2">
      <c r="A327" s="166"/>
      <c r="B327" s="166"/>
      <c r="C327" s="167"/>
      <c r="D327" s="103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5"/>
      <c r="S327" s="105"/>
    </row>
    <row r="328" spans="1:19" ht="13.2">
      <c r="A328" s="166"/>
      <c r="B328" s="166"/>
      <c r="C328" s="167"/>
      <c r="D328" s="103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5"/>
      <c r="S328" s="105"/>
    </row>
    <row r="329" spans="1:19" ht="13.2">
      <c r="A329" s="166"/>
      <c r="B329" s="166"/>
      <c r="C329" s="167"/>
      <c r="D329" s="103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5"/>
      <c r="S329" s="105"/>
    </row>
    <row r="330" spans="1:19" ht="13.2">
      <c r="A330" s="166"/>
      <c r="B330" s="166"/>
      <c r="C330" s="167"/>
      <c r="D330" s="103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5"/>
      <c r="S330" s="105"/>
    </row>
    <row r="331" spans="1:19" ht="13.2">
      <c r="A331" s="166"/>
      <c r="B331" s="166"/>
      <c r="C331" s="167"/>
      <c r="D331" s="103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5"/>
      <c r="S331" s="105"/>
    </row>
    <row r="332" spans="1:19" ht="13.2">
      <c r="A332" s="166"/>
      <c r="B332" s="166"/>
      <c r="C332" s="167"/>
      <c r="D332" s="103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5"/>
      <c r="S332" s="105"/>
    </row>
    <row r="333" spans="1:19" ht="13.2">
      <c r="A333" s="166"/>
      <c r="B333" s="166"/>
      <c r="C333" s="167"/>
      <c r="D333" s="103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5"/>
      <c r="S333" s="105"/>
    </row>
    <row r="334" spans="1:19" ht="13.2">
      <c r="A334" s="166"/>
      <c r="B334" s="166"/>
      <c r="C334" s="167"/>
      <c r="D334" s="103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5"/>
      <c r="S334" s="105"/>
    </row>
    <row r="335" spans="1:19" ht="13.2">
      <c r="A335" s="166"/>
      <c r="B335" s="166"/>
      <c r="C335" s="167"/>
      <c r="D335" s="103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5"/>
      <c r="S335" s="105"/>
    </row>
    <row r="336" spans="1:19" ht="13.2">
      <c r="A336" s="166"/>
      <c r="B336" s="166"/>
      <c r="C336" s="167"/>
      <c r="D336" s="103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5"/>
      <c r="S336" s="105"/>
    </row>
    <row r="337" spans="1:19" ht="13.2">
      <c r="A337" s="166"/>
      <c r="B337" s="166"/>
      <c r="C337" s="167"/>
      <c r="D337" s="103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5"/>
      <c r="S337" s="105"/>
    </row>
    <row r="338" spans="1:19" ht="13.2">
      <c r="A338" s="166"/>
      <c r="B338" s="166"/>
      <c r="C338" s="167"/>
      <c r="D338" s="103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5"/>
      <c r="S338" s="105"/>
    </row>
    <row r="339" spans="1:19" ht="13.2">
      <c r="A339" s="166"/>
      <c r="B339" s="166"/>
      <c r="C339" s="167"/>
      <c r="D339" s="103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5"/>
      <c r="S339" s="105"/>
    </row>
    <row r="340" spans="1:19" ht="13.2">
      <c r="A340" s="166"/>
      <c r="B340" s="166"/>
      <c r="C340" s="167"/>
      <c r="D340" s="103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5"/>
      <c r="S340" s="105"/>
    </row>
    <row r="341" spans="1:19" ht="13.2">
      <c r="A341" s="166"/>
      <c r="B341" s="166"/>
      <c r="C341" s="167"/>
      <c r="D341" s="103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5"/>
      <c r="S341" s="105"/>
    </row>
    <row r="342" spans="1:19" ht="13.2">
      <c r="A342" s="166"/>
      <c r="B342" s="166"/>
      <c r="C342" s="167"/>
      <c r="D342" s="103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5"/>
      <c r="S342" s="105"/>
    </row>
    <row r="343" spans="1:19" ht="13.2">
      <c r="A343" s="166"/>
      <c r="B343" s="166"/>
      <c r="C343" s="167"/>
      <c r="D343" s="103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5"/>
      <c r="S343" s="105"/>
    </row>
    <row r="344" spans="1:19" ht="13.2">
      <c r="A344" s="166"/>
      <c r="B344" s="166"/>
      <c r="C344" s="167"/>
      <c r="D344" s="103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5"/>
      <c r="S344" s="105"/>
    </row>
    <row r="345" spans="1:19" ht="13.2">
      <c r="A345" s="166"/>
      <c r="B345" s="166"/>
      <c r="C345" s="167"/>
      <c r="D345" s="103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5"/>
      <c r="S345" s="105"/>
    </row>
    <row r="346" spans="1:19" ht="13.2">
      <c r="A346" s="166"/>
      <c r="B346" s="166"/>
      <c r="C346" s="167"/>
      <c r="D346" s="103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5"/>
      <c r="S346" s="105"/>
    </row>
    <row r="347" spans="1:19" ht="13.2">
      <c r="A347" s="166"/>
      <c r="B347" s="166"/>
      <c r="C347" s="167"/>
      <c r="D347" s="103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5"/>
      <c r="S347" s="105"/>
    </row>
    <row r="348" spans="1:19" ht="13.2">
      <c r="A348" s="166"/>
      <c r="B348" s="166"/>
      <c r="C348" s="167"/>
      <c r="D348" s="103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5"/>
      <c r="S348" s="105"/>
    </row>
    <row r="349" spans="1:19" ht="13.2">
      <c r="A349" s="166"/>
      <c r="B349" s="166"/>
      <c r="C349" s="167"/>
      <c r="D349" s="103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5"/>
      <c r="S349" s="105"/>
    </row>
    <row r="350" spans="1:19" ht="13.2">
      <c r="A350" s="166"/>
      <c r="B350" s="166"/>
      <c r="C350" s="167"/>
      <c r="D350" s="103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5"/>
      <c r="S350" s="105"/>
    </row>
    <row r="351" spans="1:19" ht="13.2">
      <c r="A351" s="166"/>
      <c r="B351" s="166"/>
      <c r="C351" s="167"/>
      <c r="D351" s="103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5"/>
      <c r="S351" s="105"/>
    </row>
    <row r="352" spans="1:19" ht="13.2">
      <c r="A352" s="166"/>
      <c r="B352" s="166"/>
      <c r="C352" s="167"/>
      <c r="D352" s="103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5"/>
      <c r="S352" s="105"/>
    </row>
    <row r="353" spans="1:19" ht="13.2">
      <c r="A353" s="166"/>
      <c r="B353" s="166"/>
      <c r="C353" s="167"/>
      <c r="D353" s="103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5"/>
      <c r="S353" s="105"/>
    </row>
    <row r="354" spans="1:19" ht="13.2">
      <c r="A354" s="166"/>
      <c r="B354" s="166"/>
      <c r="C354" s="167"/>
      <c r="D354" s="103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5"/>
      <c r="S354" s="105"/>
    </row>
    <row r="355" spans="1:19" ht="13.2">
      <c r="A355" s="166"/>
      <c r="B355" s="166"/>
      <c r="C355" s="167"/>
      <c r="D355" s="103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5"/>
      <c r="S355" s="105"/>
    </row>
    <row r="356" spans="1:19" ht="13.2">
      <c r="A356" s="166"/>
      <c r="B356" s="166"/>
      <c r="C356" s="167"/>
      <c r="D356" s="103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5"/>
      <c r="S356" s="105"/>
    </row>
    <row r="357" spans="1:19" ht="13.2">
      <c r="A357" s="166"/>
      <c r="B357" s="166"/>
      <c r="C357" s="167"/>
      <c r="D357" s="103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5"/>
      <c r="S357" s="105"/>
    </row>
    <row r="358" spans="1:19" ht="13.2">
      <c r="A358" s="166"/>
      <c r="B358" s="166"/>
      <c r="C358" s="167"/>
      <c r="D358" s="103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5"/>
      <c r="S358" s="105"/>
    </row>
    <row r="359" spans="1:19" ht="13.2">
      <c r="A359" s="166"/>
      <c r="B359" s="166"/>
      <c r="C359" s="167"/>
      <c r="D359" s="103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5"/>
      <c r="S359" s="105"/>
    </row>
    <row r="360" spans="1:19" ht="13.2">
      <c r="A360" s="166"/>
      <c r="B360" s="166"/>
      <c r="C360" s="167"/>
      <c r="D360" s="103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5"/>
      <c r="S360" s="105"/>
    </row>
    <row r="361" spans="1:19" ht="13.2">
      <c r="A361" s="166"/>
      <c r="B361" s="166"/>
      <c r="C361" s="167"/>
      <c r="D361" s="103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5"/>
      <c r="S361" s="105"/>
    </row>
    <row r="362" spans="1:19" ht="13.2">
      <c r="A362" s="166"/>
      <c r="B362" s="166"/>
      <c r="C362" s="167"/>
      <c r="D362" s="103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5"/>
      <c r="S362" s="105"/>
    </row>
    <row r="363" spans="1:19" ht="13.2">
      <c r="A363" s="166"/>
      <c r="B363" s="166"/>
      <c r="C363" s="167"/>
      <c r="D363" s="103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5"/>
      <c r="S363" s="105"/>
    </row>
    <row r="364" spans="1:19" ht="13.2">
      <c r="A364" s="166"/>
      <c r="B364" s="166"/>
      <c r="C364" s="167"/>
      <c r="D364" s="103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5"/>
      <c r="S364" s="105"/>
    </row>
    <row r="365" spans="1:19" ht="13.2">
      <c r="A365" s="166"/>
      <c r="B365" s="166"/>
      <c r="C365" s="167"/>
      <c r="D365" s="103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5"/>
      <c r="S365" s="105"/>
    </row>
    <row r="366" spans="1:19" ht="13.2">
      <c r="A366" s="166"/>
      <c r="B366" s="166"/>
      <c r="C366" s="167"/>
      <c r="D366" s="103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5"/>
      <c r="S366" s="105"/>
    </row>
    <row r="367" spans="1:19" ht="13.2">
      <c r="A367" s="166"/>
      <c r="B367" s="166"/>
      <c r="C367" s="167"/>
      <c r="D367" s="103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5"/>
      <c r="S367" s="105"/>
    </row>
    <row r="368" spans="1:19" ht="13.2">
      <c r="A368" s="166"/>
      <c r="B368" s="166"/>
      <c r="C368" s="167"/>
      <c r="D368" s="103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5"/>
      <c r="S368" s="105"/>
    </row>
    <row r="369" spans="1:19" ht="13.2">
      <c r="A369" s="166"/>
      <c r="B369" s="166"/>
      <c r="C369" s="167"/>
      <c r="D369" s="103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5"/>
      <c r="S369" s="105"/>
    </row>
    <row r="370" spans="1:19" ht="13.2">
      <c r="A370" s="166"/>
      <c r="B370" s="166"/>
      <c r="C370" s="167"/>
      <c r="D370" s="103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5"/>
      <c r="S370" s="105"/>
    </row>
    <row r="371" spans="1:19" ht="13.2">
      <c r="A371" s="166"/>
      <c r="B371" s="166"/>
      <c r="C371" s="167"/>
      <c r="D371" s="103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5"/>
      <c r="S371" s="105"/>
    </row>
    <row r="372" spans="1:19" ht="13.2">
      <c r="A372" s="166"/>
      <c r="B372" s="166"/>
      <c r="C372" s="167"/>
      <c r="D372" s="103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5"/>
      <c r="S372" s="105"/>
    </row>
    <row r="373" spans="1:19" ht="13.2">
      <c r="A373" s="166"/>
      <c r="B373" s="166"/>
      <c r="C373" s="167"/>
      <c r="D373" s="103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5"/>
      <c r="S373" s="105"/>
    </row>
    <row r="374" spans="1:19" ht="13.2">
      <c r="A374" s="166"/>
      <c r="B374" s="166"/>
      <c r="C374" s="167"/>
      <c r="D374" s="103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5"/>
      <c r="S374" s="105"/>
    </row>
    <row r="375" spans="1:19" ht="13.2">
      <c r="A375" s="166"/>
      <c r="B375" s="166"/>
      <c r="C375" s="167"/>
      <c r="D375" s="103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5"/>
      <c r="S375" s="105"/>
    </row>
    <row r="376" spans="1:19" ht="13.2">
      <c r="A376" s="166"/>
      <c r="B376" s="166"/>
      <c r="C376" s="167"/>
      <c r="D376" s="103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5"/>
      <c r="S376" s="105"/>
    </row>
    <row r="377" spans="1:19" ht="13.2">
      <c r="A377" s="166"/>
      <c r="B377" s="166"/>
      <c r="C377" s="167"/>
      <c r="D377" s="103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5"/>
      <c r="S377" s="105"/>
    </row>
    <row r="378" spans="1:19" ht="13.2">
      <c r="A378" s="166"/>
      <c r="B378" s="166"/>
      <c r="C378" s="167"/>
      <c r="D378" s="103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5"/>
      <c r="S378" s="105"/>
    </row>
    <row r="379" spans="1:19" ht="13.2">
      <c r="A379" s="166"/>
      <c r="B379" s="166"/>
      <c r="C379" s="167"/>
      <c r="D379" s="103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5"/>
      <c r="S379" s="105"/>
    </row>
    <row r="380" spans="1:19" ht="13.2">
      <c r="A380" s="166"/>
      <c r="B380" s="166"/>
      <c r="C380" s="167"/>
      <c r="D380" s="103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5"/>
      <c r="S380" s="105"/>
    </row>
    <row r="381" spans="1:19" ht="13.2">
      <c r="A381" s="166"/>
      <c r="B381" s="166"/>
      <c r="C381" s="167"/>
      <c r="D381" s="103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5"/>
      <c r="S381" s="105"/>
    </row>
    <row r="382" spans="1:19" ht="13.2">
      <c r="A382" s="166"/>
      <c r="B382" s="166"/>
      <c r="C382" s="167"/>
      <c r="D382" s="103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5"/>
      <c r="S382" s="105"/>
    </row>
    <row r="383" spans="1:19" ht="13.2">
      <c r="A383" s="166"/>
      <c r="B383" s="166"/>
      <c r="C383" s="167"/>
      <c r="D383" s="103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5"/>
      <c r="S383" s="105"/>
    </row>
    <row r="384" spans="1:19" ht="13.2">
      <c r="A384" s="166"/>
      <c r="B384" s="166"/>
      <c r="C384" s="167"/>
      <c r="D384" s="103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5"/>
      <c r="S384" s="105"/>
    </row>
    <row r="385" spans="1:19" ht="13.2">
      <c r="A385" s="166"/>
      <c r="B385" s="166"/>
      <c r="C385" s="167"/>
      <c r="D385" s="103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5"/>
      <c r="S385" s="105"/>
    </row>
    <row r="386" spans="1:19" ht="13.2">
      <c r="A386" s="166"/>
      <c r="B386" s="166"/>
      <c r="C386" s="167"/>
      <c r="D386" s="103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5"/>
      <c r="S386" s="105"/>
    </row>
    <row r="387" spans="1:19" ht="13.2">
      <c r="A387" s="166"/>
      <c r="B387" s="166"/>
      <c r="C387" s="167"/>
      <c r="D387" s="103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5"/>
      <c r="S387" s="105"/>
    </row>
    <row r="388" spans="1:19" ht="13.2">
      <c r="A388" s="166"/>
      <c r="B388" s="166"/>
      <c r="C388" s="167"/>
      <c r="D388" s="103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5"/>
      <c r="S388" s="105"/>
    </row>
    <row r="389" spans="1:19" ht="13.2">
      <c r="A389" s="166"/>
      <c r="B389" s="166"/>
      <c r="C389" s="167"/>
      <c r="D389" s="103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5"/>
      <c r="S389" s="105"/>
    </row>
    <row r="390" spans="1:19" ht="13.2">
      <c r="A390" s="166"/>
      <c r="B390" s="166"/>
      <c r="C390" s="167"/>
      <c r="D390" s="103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5"/>
      <c r="S390" s="105"/>
    </row>
    <row r="391" spans="1:19" ht="13.2">
      <c r="A391" s="166"/>
      <c r="B391" s="166"/>
      <c r="C391" s="167"/>
      <c r="D391" s="103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5"/>
      <c r="S391" s="105"/>
    </row>
    <row r="392" spans="1:19" ht="13.2">
      <c r="A392" s="166"/>
      <c r="B392" s="166"/>
      <c r="C392" s="167"/>
      <c r="D392" s="103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5"/>
      <c r="S392" s="105"/>
    </row>
    <row r="393" spans="1:19" ht="13.2">
      <c r="A393" s="166"/>
      <c r="B393" s="166"/>
      <c r="C393" s="167"/>
      <c r="D393" s="103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5"/>
      <c r="S393" s="105"/>
    </row>
    <row r="394" spans="1:19" ht="13.2">
      <c r="A394" s="166"/>
      <c r="B394" s="166"/>
      <c r="C394" s="167"/>
      <c r="D394" s="103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5"/>
      <c r="S394" s="105"/>
    </row>
    <row r="395" spans="1:19" ht="13.2">
      <c r="A395" s="166"/>
      <c r="B395" s="166"/>
      <c r="C395" s="167"/>
      <c r="D395" s="103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5"/>
      <c r="S395" s="105"/>
    </row>
    <row r="396" spans="1:19" ht="13.2">
      <c r="A396" s="166"/>
      <c r="B396" s="166"/>
      <c r="C396" s="167"/>
      <c r="D396" s="103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5"/>
      <c r="S396" s="105"/>
    </row>
    <row r="397" spans="1:19" ht="13.2">
      <c r="A397" s="166"/>
      <c r="B397" s="166"/>
      <c r="C397" s="167"/>
      <c r="D397" s="103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5"/>
      <c r="S397" s="105"/>
    </row>
    <row r="398" spans="1:19" ht="13.2">
      <c r="A398" s="166"/>
      <c r="B398" s="166"/>
      <c r="C398" s="167"/>
      <c r="D398" s="103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5"/>
      <c r="S398" s="105"/>
    </row>
    <row r="399" spans="1:19" ht="13.2">
      <c r="A399" s="166"/>
      <c r="B399" s="166"/>
      <c r="C399" s="167"/>
      <c r="D399" s="103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5"/>
      <c r="S399" s="105"/>
    </row>
    <row r="400" spans="1:19" ht="13.2">
      <c r="A400" s="166"/>
      <c r="B400" s="166"/>
      <c r="C400" s="167"/>
      <c r="D400" s="103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5"/>
      <c r="S400" s="105"/>
    </row>
    <row r="401" spans="1:19" ht="13.2">
      <c r="A401" s="166"/>
      <c r="B401" s="166"/>
      <c r="C401" s="167"/>
      <c r="D401" s="103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5"/>
      <c r="S401" s="105"/>
    </row>
    <row r="402" spans="1:19" ht="13.2">
      <c r="A402" s="166"/>
      <c r="B402" s="166"/>
      <c r="C402" s="167"/>
      <c r="D402" s="103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5"/>
      <c r="S402" s="105"/>
    </row>
    <row r="403" spans="1:19" ht="13.2">
      <c r="A403" s="166"/>
      <c r="B403" s="166"/>
      <c r="C403" s="167"/>
      <c r="D403" s="103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5"/>
      <c r="S403" s="105"/>
    </row>
    <row r="404" spans="1:19" ht="13.2">
      <c r="A404" s="166"/>
      <c r="B404" s="166"/>
      <c r="C404" s="167"/>
      <c r="D404" s="103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5"/>
      <c r="S404" s="105"/>
    </row>
    <row r="405" spans="1:19" ht="13.2">
      <c r="A405" s="166"/>
      <c r="B405" s="166"/>
      <c r="C405" s="167"/>
      <c r="D405" s="103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5"/>
      <c r="S405" s="105"/>
    </row>
    <row r="406" spans="1:19" ht="13.2">
      <c r="A406" s="166"/>
      <c r="B406" s="166"/>
      <c r="C406" s="167"/>
      <c r="D406" s="103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5"/>
      <c r="S406" s="105"/>
    </row>
    <row r="407" spans="1:19" ht="13.2">
      <c r="A407" s="166"/>
      <c r="B407" s="166"/>
      <c r="C407" s="167"/>
      <c r="D407" s="103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5"/>
      <c r="S407" s="105"/>
    </row>
    <row r="408" spans="1:19" ht="13.2">
      <c r="A408" s="166"/>
      <c r="B408" s="166"/>
      <c r="C408" s="167"/>
      <c r="D408" s="103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5"/>
      <c r="S408" s="105"/>
    </row>
    <row r="409" spans="1:19" ht="13.2">
      <c r="A409" s="166"/>
      <c r="B409" s="166"/>
      <c r="C409" s="167"/>
      <c r="D409" s="103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5"/>
      <c r="S409" s="105"/>
    </row>
    <row r="410" spans="1:19" ht="13.2">
      <c r="A410" s="166"/>
      <c r="B410" s="166"/>
      <c r="C410" s="167"/>
      <c r="D410" s="103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5"/>
      <c r="S410" s="105"/>
    </row>
    <row r="411" spans="1:19" ht="13.2">
      <c r="A411" s="166"/>
      <c r="B411" s="166"/>
      <c r="C411" s="167"/>
      <c r="D411" s="103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5"/>
      <c r="S411" s="105"/>
    </row>
    <row r="412" spans="1:19" ht="13.2">
      <c r="A412" s="166"/>
      <c r="B412" s="166"/>
      <c r="C412" s="167"/>
      <c r="D412" s="103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5"/>
      <c r="S412" s="105"/>
    </row>
    <row r="413" spans="1:19" ht="13.2">
      <c r="A413" s="166"/>
      <c r="B413" s="166"/>
      <c r="C413" s="167"/>
      <c r="D413" s="103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5"/>
      <c r="S413" s="105"/>
    </row>
    <row r="414" spans="1:19" ht="13.2">
      <c r="A414" s="166"/>
      <c r="B414" s="166"/>
      <c r="C414" s="167"/>
      <c r="D414" s="103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5"/>
      <c r="S414" s="105"/>
    </row>
    <row r="415" spans="1:19" ht="13.2">
      <c r="A415" s="166"/>
      <c r="B415" s="166"/>
      <c r="C415" s="167"/>
      <c r="D415" s="103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5"/>
      <c r="S415" s="105"/>
    </row>
    <row r="416" spans="1:19" ht="13.2">
      <c r="A416" s="166"/>
      <c r="B416" s="166"/>
      <c r="C416" s="167"/>
      <c r="D416" s="103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5"/>
      <c r="S416" s="105"/>
    </row>
    <row r="417" spans="1:19" ht="13.2">
      <c r="A417" s="166"/>
      <c r="B417" s="166"/>
      <c r="C417" s="167"/>
      <c r="D417" s="103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5"/>
      <c r="S417" s="105"/>
    </row>
    <row r="418" spans="1:19" ht="13.2">
      <c r="A418" s="166"/>
      <c r="B418" s="166"/>
      <c r="C418" s="167"/>
      <c r="D418" s="103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5"/>
      <c r="S418" s="105"/>
    </row>
    <row r="419" spans="1:19" ht="13.2">
      <c r="A419" s="166"/>
      <c r="B419" s="166"/>
      <c r="C419" s="167"/>
      <c r="D419" s="103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5"/>
      <c r="S419" s="105"/>
    </row>
    <row r="420" spans="1:19" ht="13.2">
      <c r="A420" s="166"/>
      <c r="B420" s="166"/>
      <c r="C420" s="167"/>
      <c r="D420" s="103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5"/>
      <c r="S420" s="105"/>
    </row>
    <row r="421" spans="1:19" ht="13.2">
      <c r="A421" s="166"/>
      <c r="B421" s="166"/>
      <c r="C421" s="167"/>
      <c r="D421" s="103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5"/>
      <c r="S421" s="105"/>
    </row>
    <row r="422" spans="1:19" ht="13.2">
      <c r="A422" s="166"/>
      <c r="B422" s="166"/>
      <c r="C422" s="167"/>
      <c r="D422" s="103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5"/>
      <c r="S422" s="105"/>
    </row>
    <row r="423" spans="1:19" ht="13.2">
      <c r="A423" s="166"/>
      <c r="B423" s="166"/>
      <c r="C423" s="167"/>
      <c r="D423" s="103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5"/>
      <c r="S423" s="105"/>
    </row>
    <row r="424" spans="1:19" ht="13.2">
      <c r="A424" s="166"/>
      <c r="B424" s="166"/>
      <c r="C424" s="167"/>
      <c r="D424" s="103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5"/>
      <c r="S424" s="105"/>
    </row>
    <row r="425" spans="1:19" ht="13.2">
      <c r="A425" s="166"/>
      <c r="B425" s="166"/>
      <c r="C425" s="167"/>
      <c r="D425" s="103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5"/>
      <c r="S425" s="105"/>
    </row>
    <row r="426" spans="1:19" ht="13.2">
      <c r="A426" s="166"/>
      <c r="B426" s="166"/>
      <c r="C426" s="167"/>
      <c r="D426" s="103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5"/>
      <c r="S426" s="105"/>
    </row>
    <row r="427" spans="1:19" ht="13.2">
      <c r="A427" s="166"/>
      <c r="B427" s="166"/>
      <c r="C427" s="167"/>
      <c r="D427" s="103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5"/>
      <c r="S427" s="105"/>
    </row>
    <row r="428" spans="1:19" ht="13.2">
      <c r="A428" s="166"/>
      <c r="B428" s="166"/>
      <c r="C428" s="167"/>
      <c r="D428" s="103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5"/>
      <c r="S428" s="105"/>
    </row>
    <row r="429" spans="1:19" ht="13.2">
      <c r="A429" s="166"/>
      <c r="B429" s="166"/>
      <c r="C429" s="167"/>
      <c r="D429" s="103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5"/>
      <c r="S429" s="105"/>
    </row>
    <row r="430" spans="1:19" ht="13.2">
      <c r="A430" s="166"/>
      <c r="B430" s="166"/>
      <c r="C430" s="167"/>
      <c r="D430" s="103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5"/>
      <c r="S430" s="105"/>
    </row>
    <row r="431" spans="1:19" ht="13.2">
      <c r="A431" s="166"/>
      <c r="B431" s="166"/>
      <c r="C431" s="167"/>
      <c r="D431" s="103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5"/>
      <c r="S431" s="105"/>
    </row>
    <row r="432" spans="1:19" ht="13.2">
      <c r="A432" s="166"/>
      <c r="B432" s="166"/>
      <c r="C432" s="167"/>
      <c r="D432" s="103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5"/>
      <c r="S432" s="105"/>
    </row>
    <row r="433" spans="1:19" ht="13.2">
      <c r="A433" s="166"/>
      <c r="B433" s="166"/>
      <c r="C433" s="167"/>
      <c r="D433" s="103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5"/>
      <c r="S433" s="105"/>
    </row>
    <row r="434" spans="1:19" ht="13.2">
      <c r="A434" s="166"/>
      <c r="B434" s="166"/>
      <c r="C434" s="167"/>
      <c r="D434" s="103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5"/>
      <c r="S434" s="105"/>
    </row>
    <row r="435" spans="1:19" ht="13.2">
      <c r="A435" s="166"/>
      <c r="B435" s="166"/>
      <c r="C435" s="167"/>
      <c r="D435" s="103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5"/>
      <c r="S435" s="105"/>
    </row>
    <row r="436" spans="1:19" ht="13.2">
      <c r="A436" s="166"/>
      <c r="B436" s="166"/>
      <c r="C436" s="167"/>
      <c r="D436" s="103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5"/>
      <c r="S436" s="105"/>
    </row>
    <row r="437" spans="1:19" ht="13.2">
      <c r="A437" s="166"/>
      <c r="B437" s="166"/>
      <c r="C437" s="167"/>
      <c r="D437" s="103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5"/>
      <c r="S437" s="105"/>
    </row>
    <row r="438" spans="1:19" ht="13.2">
      <c r="A438" s="166"/>
      <c r="B438" s="166"/>
      <c r="C438" s="167"/>
      <c r="D438" s="103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5"/>
      <c r="S438" s="105"/>
    </row>
    <row r="439" spans="1:19" ht="13.2">
      <c r="A439" s="166"/>
      <c r="B439" s="166"/>
      <c r="C439" s="167"/>
      <c r="D439" s="103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5"/>
      <c r="S439" s="105"/>
    </row>
    <row r="440" spans="1:19" ht="13.2">
      <c r="A440" s="166"/>
      <c r="B440" s="166"/>
      <c r="C440" s="167"/>
      <c r="D440" s="103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5"/>
      <c r="S440" s="105"/>
    </row>
    <row r="441" spans="1:19" ht="13.2">
      <c r="A441" s="166"/>
      <c r="B441" s="166"/>
      <c r="C441" s="167"/>
      <c r="D441" s="103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5"/>
      <c r="S441" s="105"/>
    </row>
    <row r="442" spans="1:19" ht="13.2">
      <c r="A442" s="166"/>
      <c r="B442" s="166"/>
      <c r="C442" s="167"/>
      <c r="D442" s="103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5"/>
      <c r="S442" s="105"/>
    </row>
    <row r="443" spans="1:19" ht="13.2">
      <c r="A443" s="166"/>
      <c r="B443" s="166"/>
      <c r="C443" s="167"/>
      <c r="D443" s="103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5"/>
      <c r="S443" s="105"/>
    </row>
    <row r="444" spans="1:19" ht="13.2">
      <c r="A444" s="166"/>
      <c r="B444" s="166"/>
      <c r="C444" s="167"/>
      <c r="D444" s="103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5"/>
      <c r="S444" s="105"/>
    </row>
    <row r="445" spans="1:19" ht="13.2">
      <c r="A445" s="166"/>
      <c r="B445" s="166"/>
      <c r="C445" s="167"/>
      <c r="D445" s="103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5"/>
      <c r="S445" s="105"/>
    </row>
    <row r="446" spans="1:19" ht="13.2">
      <c r="A446" s="166"/>
      <c r="B446" s="166"/>
      <c r="C446" s="167"/>
      <c r="D446" s="103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5"/>
      <c r="S446" s="105"/>
    </row>
    <row r="447" spans="1:19" ht="13.2">
      <c r="A447" s="166"/>
      <c r="B447" s="166"/>
      <c r="C447" s="167"/>
      <c r="D447" s="103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5"/>
      <c r="S447" s="105"/>
    </row>
    <row r="448" spans="1:19" ht="13.2">
      <c r="A448" s="166"/>
      <c r="B448" s="166"/>
      <c r="C448" s="167"/>
      <c r="D448" s="103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5"/>
      <c r="S448" s="105"/>
    </row>
    <row r="449" spans="1:19" ht="13.2">
      <c r="A449" s="166"/>
      <c r="B449" s="166"/>
      <c r="C449" s="167"/>
      <c r="D449" s="103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5"/>
      <c r="S449" s="105"/>
    </row>
    <row r="450" spans="1:19" ht="13.2">
      <c r="A450" s="166"/>
      <c r="B450" s="166"/>
      <c r="C450" s="167"/>
      <c r="D450" s="103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5"/>
      <c r="S450" s="105"/>
    </row>
    <row r="451" spans="1:19" ht="13.2">
      <c r="A451" s="166"/>
      <c r="B451" s="166"/>
      <c r="C451" s="167"/>
      <c r="D451" s="103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5"/>
      <c r="S451" s="105"/>
    </row>
    <row r="452" spans="1:19" ht="13.2">
      <c r="A452" s="166"/>
      <c r="B452" s="166"/>
      <c r="C452" s="167"/>
      <c r="D452" s="103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5"/>
      <c r="S452" s="105"/>
    </row>
    <row r="453" spans="1:19" ht="13.2">
      <c r="A453" s="166"/>
      <c r="B453" s="166"/>
      <c r="C453" s="167"/>
      <c r="D453" s="103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5"/>
      <c r="S453" s="105"/>
    </row>
    <row r="454" spans="1:19" ht="13.2">
      <c r="A454" s="166"/>
      <c r="B454" s="166"/>
      <c r="C454" s="167"/>
      <c r="D454" s="103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5"/>
      <c r="S454" s="105"/>
    </row>
    <row r="455" spans="1:19" ht="13.2">
      <c r="A455" s="166"/>
      <c r="B455" s="166"/>
      <c r="C455" s="167"/>
      <c r="D455" s="103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5"/>
      <c r="S455" s="105"/>
    </row>
    <row r="456" spans="1:19" ht="13.2">
      <c r="A456" s="166"/>
      <c r="B456" s="166"/>
      <c r="C456" s="167"/>
      <c r="D456" s="103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5"/>
      <c r="S456" s="105"/>
    </row>
    <row r="457" spans="1:19" ht="13.2">
      <c r="A457" s="166"/>
      <c r="B457" s="166"/>
      <c r="C457" s="167"/>
      <c r="D457" s="103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5"/>
      <c r="S457" s="105"/>
    </row>
    <row r="458" spans="1:19" ht="13.2">
      <c r="A458" s="166"/>
      <c r="B458" s="166"/>
      <c r="C458" s="167"/>
      <c r="D458" s="103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5"/>
      <c r="S458" s="105"/>
    </row>
    <row r="459" spans="1:19" ht="13.2">
      <c r="A459" s="166"/>
      <c r="B459" s="166"/>
      <c r="C459" s="167"/>
      <c r="D459" s="103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5"/>
      <c r="S459" s="105"/>
    </row>
    <row r="460" spans="1:19" ht="13.2">
      <c r="A460" s="166"/>
      <c r="B460" s="166"/>
      <c r="C460" s="167"/>
      <c r="D460" s="103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5"/>
      <c r="S460" s="105"/>
    </row>
    <row r="461" spans="1:19" ht="13.2">
      <c r="A461" s="166"/>
      <c r="B461" s="166"/>
      <c r="C461" s="167"/>
      <c r="D461" s="103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5"/>
      <c r="S461" s="105"/>
    </row>
    <row r="462" spans="1:19" ht="13.2">
      <c r="A462" s="166"/>
      <c r="B462" s="166"/>
      <c r="C462" s="167"/>
      <c r="D462" s="103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5"/>
      <c r="S462" s="105"/>
    </row>
    <row r="463" spans="1:19" ht="13.2">
      <c r="A463" s="166"/>
      <c r="B463" s="166"/>
      <c r="C463" s="167"/>
      <c r="D463" s="103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5"/>
      <c r="S463" s="105"/>
    </row>
    <row r="464" spans="1:19" ht="13.2">
      <c r="A464" s="166"/>
      <c r="B464" s="166"/>
      <c r="C464" s="167"/>
      <c r="D464" s="103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5"/>
      <c r="S464" s="105"/>
    </row>
    <row r="465" spans="1:19" ht="13.2">
      <c r="A465" s="166"/>
      <c r="B465" s="166"/>
      <c r="C465" s="167"/>
      <c r="D465" s="103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5"/>
      <c r="S465" s="105"/>
    </row>
    <row r="466" spans="1:19" ht="13.2">
      <c r="A466" s="166"/>
      <c r="B466" s="166"/>
      <c r="C466" s="167"/>
      <c r="D466" s="103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5"/>
      <c r="S466" s="105"/>
    </row>
    <row r="467" spans="1:19" ht="13.2">
      <c r="A467" s="166"/>
      <c r="B467" s="166"/>
      <c r="C467" s="167"/>
      <c r="D467" s="103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5"/>
      <c r="S467" s="105"/>
    </row>
    <row r="468" spans="1:19" ht="13.2">
      <c r="A468" s="166"/>
      <c r="B468" s="166"/>
      <c r="C468" s="167"/>
      <c r="D468" s="103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5"/>
      <c r="S468" s="105"/>
    </row>
    <row r="469" spans="1:19" ht="13.2">
      <c r="A469" s="166"/>
      <c r="B469" s="166"/>
      <c r="C469" s="167"/>
      <c r="D469" s="103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5"/>
      <c r="S469" s="105"/>
    </row>
    <row r="470" spans="1:19" ht="13.2">
      <c r="A470" s="166"/>
      <c r="B470" s="166"/>
      <c r="C470" s="167"/>
      <c r="D470" s="103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5"/>
      <c r="S470" s="105"/>
    </row>
    <row r="471" spans="1:19" ht="13.2">
      <c r="A471" s="166"/>
      <c r="B471" s="166"/>
      <c r="C471" s="167"/>
      <c r="D471" s="103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5"/>
      <c r="S471" s="105"/>
    </row>
    <row r="472" spans="1:19" ht="13.2">
      <c r="A472" s="166"/>
      <c r="B472" s="166"/>
      <c r="C472" s="167"/>
      <c r="D472" s="103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5"/>
      <c r="S472" s="105"/>
    </row>
    <row r="473" spans="1:19" ht="13.2">
      <c r="A473" s="166"/>
      <c r="B473" s="166"/>
      <c r="C473" s="167"/>
      <c r="D473" s="103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5"/>
      <c r="S473" s="105"/>
    </row>
    <row r="474" spans="1:19" ht="13.2">
      <c r="A474" s="166"/>
      <c r="B474" s="166"/>
      <c r="C474" s="167"/>
      <c r="D474" s="103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5"/>
      <c r="S474" s="105"/>
    </row>
    <row r="475" spans="1:19" ht="13.2">
      <c r="A475" s="166"/>
      <c r="B475" s="166"/>
      <c r="C475" s="167"/>
      <c r="D475" s="103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5"/>
      <c r="S475" s="105"/>
    </row>
    <row r="476" spans="1:19" ht="13.2">
      <c r="A476" s="166"/>
      <c r="B476" s="166"/>
      <c r="C476" s="167"/>
      <c r="D476" s="103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5"/>
      <c r="S476" s="105"/>
    </row>
    <row r="477" spans="1:19" ht="13.2">
      <c r="A477" s="166"/>
      <c r="B477" s="166"/>
      <c r="C477" s="167"/>
      <c r="D477" s="103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5"/>
      <c r="S477" s="105"/>
    </row>
    <row r="478" spans="1:19" ht="13.2">
      <c r="A478" s="166"/>
      <c r="B478" s="166"/>
      <c r="C478" s="167"/>
      <c r="D478" s="103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5"/>
      <c r="S478" s="105"/>
    </row>
    <row r="479" spans="1:19" ht="13.2">
      <c r="A479" s="166"/>
      <c r="B479" s="166"/>
      <c r="C479" s="167"/>
      <c r="D479" s="103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5"/>
      <c r="S479" s="105"/>
    </row>
    <row r="480" spans="1:19" ht="13.2">
      <c r="A480" s="166"/>
      <c r="B480" s="166"/>
      <c r="C480" s="167"/>
      <c r="D480" s="103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5"/>
      <c r="S480" s="105"/>
    </row>
    <row r="481" spans="1:19" ht="13.2">
      <c r="A481" s="166"/>
      <c r="B481" s="166"/>
      <c r="C481" s="167"/>
      <c r="D481" s="103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5"/>
      <c r="S481" s="105"/>
    </row>
    <row r="482" spans="1:19" ht="13.2">
      <c r="A482" s="166"/>
      <c r="B482" s="166"/>
      <c r="C482" s="167"/>
      <c r="D482" s="103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5"/>
      <c r="S482" s="105"/>
    </row>
    <row r="483" spans="1:19" ht="13.2">
      <c r="A483" s="166"/>
      <c r="B483" s="166"/>
      <c r="C483" s="167"/>
      <c r="D483" s="103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5"/>
      <c r="S483" s="105"/>
    </row>
    <row r="484" spans="1:19" ht="13.2">
      <c r="A484" s="166"/>
      <c r="B484" s="166"/>
      <c r="C484" s="167"/>
      <c r="D484" s="103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5"/>
      <c r="S484" s="105"/>
    </row>
    <row r="485" spans="1:19" ht="13.2">
      <c r="A485" s="166"/>
      <c r="B485" s="166"/>
      <c r="C485" s="167"/>
      <c r="D485" s="103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5"/>
      <c r="S485" s="105"/>
    </row>
    <row r="486" spans="1:19" ht="13.2">
      <c r="A486" s="166"/>
      <c r="B486" s="166"/>
      <c r="C486" s="167"/>
      <c r="D486" s="103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5"/>
      <c r="S486" s="105"/>
    </row>
    <row r="487" spans="1:19" ht="13.2">
      <c r="A487" s="166"/>
      <c r="B487" s="166"/>
      <c r="C487" s="167"/>
      <c r="D487" s="103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5"/>
      <c r="S487" s="105"/>
    </row>
    <row r="488" spans="1:19" ht="13.2">
      <c r="A488" s="166"/>
      <c r="B488" s="166"/>
      <c r="C488" s="167"/>
      <c r="D488" s="103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5"/>
      <c r="S488" s="105"/>
    </row>
    <row r="489" spans="1:19" ht="13.2">
      <c r="A489" s="166"/>
      <c r="B489" s="166"/>
      <c r="C489" s="167"/>
      <c r="D489" s="103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5"/>
      <c r="S489" s="105"/>
    </row>
    <row r="490" spans="1:19" ht="13.2">
      <c r="A490" s="166"/>
      <c r="B490" s="166"/>
      <c r="C490" s="167"/>
      <c r="D490" s="103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5"/>
      <c r="S490" s="105"/>
    </row>
    <row r="491" spans="1:19" ht="13.2">
      <c r="A491" s="166"/>
      <c r="B491" s="166"/>
      <c r="C491" s="167"/>
      <c r="D491" s="103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5"/>
      <c r="S491" s="105"/>
    </row>
    <row r="492" spans="1:19" ht="13.2">
      <c r="A492" s="166"/>
      <c r="B492" s="166"/>
      <c r="C492" s="167"/>
      <c r="D492" s="103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5"/>
      <c r="S492" s="105"/>
    </row>
    <row r="493" spans="1:19" ht="13.2">
      <c r="A493" s="166"/>
      <c r="B493" s="166"/>
      <c r="C493" s="167"/>
      <c r="D493" s="103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5"/>
      <c r="S493" s="105"/>
    </row>
    <row r="494" spans="1:19" ht="13.2">
      <c r="A494" s="166"/>
      <c r="B494" s="166"/>
      <c r="C494" s="167"/>
      <c r="D494" s="103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5"/>
      <c r="S494" s="105"/>
    </row>
    <row r="495" spans="1:19" ht="13.2">
      <c r="A495" s="166"/>
      <c r="B495" s="166"/>
      <c r="C495" s="167"/>
      <c r="D495" s="103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5"/>
      <c r="S495" s="105"/>
    </row>
    <row r="496" spans="1:19" ht="13.2">
      <c r="A496" s="166"/>
      <c r="B496" s="166"/>
      <c r="C496" s="167"/>
      <c r="D496" s="103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5"/>
      <c r="S496" s="105"/>
    </row>
    <row r="497" spans="1:19" ht="13.2">
      <c r="A497" s="166"/>
      <c r="B497" s="166"/>
      <c r="C497" s="167"/>
      <c r="D497" s="103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5"/>
      <c r="S497" s="105"/>
    </row>
    <row r="498" spans="1:19" ht="13.2">
      <c r="A498" s="166"/>
      <c r="B498" s="166"/>
      <c r="C498" s="167"/>
      <c r="D498" s="103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5"/>
      <c r="S498" s="105"/>
    </row>
    <row r="499" spans="1:19" ht="13.2">
      <c r="A499" s="166"/>
      <c r="B499" s="166"/>
      <c r="C499" s="167"/>
      <c r="D499" s="103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5"/>
      <c r="S499" s="105"/>
    </row>
    <row r="500" spans="1:19" ht="13.2">
      <c r="A500" s="166"/>
      <c r="B500" s="166"/>
      <c r="C500" s="167"/>
      <c r="D500" s="103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5"/>
      <c r="S500" s="105"/>
    </row>
    <row r="501" spans="1:19" ht="13.2">
      <c r="A501" s="166"/>
      <c r="B501" s="166"/>
      <c r="C501" s="167"/>
      <c r="D501" s="103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5"/>
      <c r="S501" s="105"/>
    </row>
    <row r="502" spans="1:19" ht="13.2">
      <c r="A502" s="166"/>
      <c r="B502" s="166"/>
      <c r="C502" s="167"/>
      <c r="D502" s="103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5"/>
      <c r="S502" s="105"/>
    </row>
    <row r="503" spans="1:19" ht="13.2">
      <c r="A503" s="166"/>
      <c r="B503" s="166"/>
      <c r="C503" s="167"/>
      <c r="D503" s="103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5"/>
      <c r="S503" s="105"/>
    </row>
    <row r="504" spans="1:19" ht="13.2">
      <c r="A504" s="166"/>
      <c r="B504" s="166"/>
      <c r="C504" s="167"/>
      <c r="D504" s="103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5"/>
      <c r="S504" s="105"/>
    </row>
    <row r="505" spans="1:19" ht="13.2">
      <c r="A505" s="166"/>
      <c r="B505" s="166"/>
      <c r="C505" s="167"/>
      <c r="D505" s="103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5"/>
      <c r="S505" s="105"/>
    </row>
    <row r="506" spans="1:19" ht="13.2">
      <c r="A506" s="166"/>
      <c r="B506" s="166"/>
      <c r="C506" s="167"/>
      <c r="D506" s="103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5"/>
      <c r="S506" s="105"/>
    </row>
    <row r="507" spans="1:19" ht="13.2">
      <c r="A507" s="166"/>
      <c r="B507" s="166"/>
      <c r="C507" s="167"/>
      <c r="D507" s="103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5"/>
      <c r="S507" s="105"/>
    </row>
    <row r="508" spans="1:19" ht="13.2">
      <c r="A508" s="166"/>
      <c r="B508" s="166"/>
      <c r="C508" s="167"/>
      <c r="D508" s="103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5"/>
      <c r="S508" s="105"/>
    </row>
    <row r="509" spans="1:19" ht="13.2">
      <c r="A509" s="166"/>
      <c r="B509" s="166"/>
      <c r="C509" s="167"/>
      <c r="D509" s="103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5"/>
      <c r="S509" s="105"/>
    </row>
    <row r="510" spans="1:19" ht="13.2">
      <c r="A510" s="166"/>
      <c r="B510" s="166"/>
      <c r="C510" s="167"/>
      <c r="D510" s="103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5"/>
      <c r="S510" s="105"/>
    </row>
    <row r="511" spans="1:19" ht="13.2">
      <c r="A511" s="166"/>
      <c r="B511" s="166"/>
      <c r="C511" s="167"/>
      <c r="D511" s="103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5"/>
      <c r="S511" s="105"/>
    </row>
    <row r="512" spans="1:19" ht="13.2">
      <c r="A512" s="166"/>
      <c r="B512" s="166"/>
      <c r="C512" s="167"/>
      <c r="D512" s="103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5"/>
      <c r="S512" s="105"/>
    </row>
    <row r="513" spans="1:19" ht="13.2">
      <c r="A513" s="166"/>
      <c r="B513" s="166"/>
      <c r="C513" s="167"/>
      <c r="D513" s="103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5"/>
      <c r="S513" s="105"/>
    </row>
    <row r="514" spans="1:19" ht="13.2">
      <c r="A514" s="166"/>
      <c r="B514" s="166"/>
      <c r="C514" s="167"/>
      <c r="D514" s="103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5"/>
      <c r="S514" s="105"/>
    </row>
    <row r="515" spans="1:19" ht="13.2">
      <c r="A515" s="166"/>
      <c r="B515" s="166"/>
      <c r="C515" s="167"/>
      <c r="D515" s="103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5"/>
      <c r="S515" s="105"/>
    </row>
    <row r="516" spans="1:19" ht="13.2">
      <c r="A516" s="166"/>
      <c r="B516" s="166"/>
      <c r="C516" s="167"/>
      <c r="D516" s="103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5"/>
      <c r="S516" s="105"/>
    </row>
    <row r="517" spans="1:19" ht="13.2">
      <c r="A517" s="166"/>
      <c r="B517" s="166"/>
      <c r="C517" s="167"/>
      <c r="D517" s="103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5"/>
      <c r="S517" s="105"/>
    </row>
    <row r="518" spans="1:19" ht="13.2">
      <c r="A518" s="166"/>
      <c r="B518" s="166"/>
      <c r="C518" s="167"/>
      <c r="D518" s="103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5"/>
      <c r="S518" s="105"/>
    </row>
    <row r="519" spans="1:19" ht="13.2">
      <c r="A519" s="166"/>
      <c r="B519" s="166"/>
      <c r="C519" s="167"/>
      <c r="D519" s="103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5"/>
      <c r="S519" s="105"/>
    </row>
    <row r="520" spans="1:19" ht="13.2">
      <c r="A520" s="166"/>
      <c r="B520" s="166"/>
      <c r="C520" s="167"/>
      <c r="D520" s="103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5"/>
      <c r="S520" s="105"/>
    </row>
    <row r="521" spans="1:19" ht="13.2">
      <c r="A521" s="166"/>
      <c r="B521" s="166"/>
      <c r="C521" s="167"/>
      <c r="D521" s="103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5"/>
      <c r="S521" s="105"/>
    </row>
    <row r="522" spans="1:19" ht="13.2">
      <c r="A522" s="166"/>
      <c r="B522" s="166"/>
      <c r="C522" s="167"/>
      <c r="D522" s="103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5"/>
      <c r="S522" s="105"/>
    </row>
    <row r="523" spans="1:19" ht="13.2">
      <c r="A523" s="166"/>
      <c r="B523" s="166"/>
      <c r="C523" s="167"/>
      <c r="D523" s="103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5"/>
      <c r="S523" s="105"/>
    </row>
    <row r="524" spans="1:19" ht="13.2">
      <c r="A524" s="166"/>
      <c r="B524" s="166"/>
      <c r="C524" s="167"/>
      <c r="D524" s="103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5"/>
      <c r="S524" s="105"/>
    </row>
    <row r="525" spans="1:19" ht="13.2">
      <c r="A525" s="166"/>
      <c r="B525" s="166"/>
      <c r="C525" s="167"/>
      <c r="D525" s="103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5"/>
      <c r="S525" s="105"/>
    </row>
    <row r="526" spans="1:19" ht="13.2">
      <c r="A526" s="166"/>
      <c r="B526" s="166"/>
      <c r="C526" s="167"/>
      <c r="D526" s="103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5"/>
      <c r="S526" s="105"/>
    </row>
    <row r="527" spans="1:19" ht="13.2">
      <c r="A527" s="166"/>
      <c r="B527" s="166"/>
      <c r="C527" s="167"/>
      <c r="D527" s="103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5"/>
      <c r="S527" s="105"/>
    </row>
    <row r="528" spans="1:19" ht="13.2">
      <c r="A528" s="166"/>
      <c r="B528" s="166"/>
      <c r="C528" s="167"/>
      <c r="D528" s="103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5"/>
      <c r="S528" s="105"/>
    </row>
    <row r="529" spans="1:19" ht="13.2">
      <c r="A529" s="166"/>
      <c r="B529" s="166"/>
      <c r="C529" s="167"/>
      <c r="D529" s="103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5"/>
      <c r="S529" s="105"/>
    </row>
    <row r="530" spans="1:19" ht="13.2">
      <c r="A530" s="166"/>
      <c r="B530" s="166"/>
      <c r="C530" s="167"/>
      <c r="D530" s="103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5"/>
      <c r="S530" s="105"/>
    </row>
    <row r="531" spans="1:19" ht="13.2">
      <c r="A531" s="166"/>
      <c r="B531" s="166"/>
      <c r="C531" s="167"/>
      <c r="D531" s="103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5"/>
      <c r="S531" s="105"/>
    </row>
    <row r="532" spans="1:19" ht="13.2">
      <c r="A532" s="166"/>
      <c r="B532" s="166"/>
      <c r="C532" s="167"/>
      <c r="D532" s="103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5"/>
      <c r="S532" s="105"/>
    </row>
    <row r="533" spans="1:19" ht="13.2">
      <c r="A533" s="166"/>
      <c r="B533" s="166"/>
      <c r="C533" s="167"/>
      <c r="D533" s="103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5"/>
      <c r="S533" s="105"/>
    </row>
    <row r="534" spans="1:19" ht="13.2">
      <c r="A534" s="166"/>
      <c r="B534" s="166"/>
      <c r="C534" s="167"/>
      <c r="D534" s="103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5"/>
      <c r="S534" s="105"/>
    </row>
    <row r="535" spans="1:19" ht="13.2">
      <c r="A535" s="166"/>
      <c r="B535" s="166"/>
      <c r="C535" s="167"/>
      <c r="D535" s="103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5"/>
      <c r="S535" s="105"/>
    </row>
    <row r="536" spans="1:19" ht="13.2">
      <c r="A536" s="166"/>
      <c r="B536" s="166"/>
      <c r="C536" s="167"/>
      <c r="D536" s="103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5"/>
      <c r="S536" s="105"/>
    </row>
    <row r="537" spans="1:19" ht="13.2">
      <c r="A537" s="166"/>
      <c r="B537" s="166"/>
      <c r="C537" s="167"/>
      <c r="D537" s="103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5"/>
      <c r="S537" s="105"/>
    </row>
    <row r="538" spans="1:19" ht="13.2">
      <c r="A538" s="166"/>
      <c r="B538" s="166"/>
      <c r="C538" s="167"/>
      <c r="D538" s="103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5"/>
      <c r="S538" s="105"/>
    </row>
    <row r="539" spans="1:19" ht="13.2">
      <c r="A539" s="166"/>
      <c r="B539" s="166"/>
      <c r="C539" s="167"/>
      <c r="D539" s="103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5"/>
      <c r="S539" s="105"/>
    </row>
    <row r="540" spans="1:19" ht="13.2">
      <c r="A540" s="166"/>
      <c r="B540" s="166"/>
      <c r="C540" s="167"/>
      <c r="D540" s="103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5"/>
      <c r="S540" s="105"/>
    </row>
    <row r="541" spans="1:19" ht="13.2">
      <c r="A541" s="166"/>
      <c r="B541" s="166"/>
      <c r="C541" s="167"/>
      <c r="D541" s="103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5"/>
      <c r="S541" s="105"/>
    </row>
    <row r="542" spans="1:19" ht="13.2">
      <c r="A542" s="166"/>
      <c r="B542" s="166"/>
      <c r="C542" s="167"/>
      <c r="D542" s="103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5"/>
      <c r="S542" s="105"/>
    </row>
    <row r="543" spans="1:19" ht="13.2">
      <c r="A543" s="166"/>
      <c r="B543" s="166"/>
      <c r="C543" s="167"/>
      <c r="D543" s="103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5"/>
      <c r="S543" s="105"/>
    </row>
    <row r="544" spans="1:19" ht="13.2">
      <c r="A544" s="166"/>
      <c r="B544" s="166"/>
      <c r="C544" s="167"/>
      <c r="D544" s="103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5"/>
      <c r="S544" s="105"/>
    </row>
    <row r="545" spans="1:19" ht="13.2">
      <c r="A545" s="166"/>
      <c r="B545" s="166"/>
      <c r="C545" s="167"/>
      <c r="D545" s="103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5"/>
      <c r="S545" s="105"/>
    </row>
    <row r="546" spans="1:19" ht="13.2">
      <c r="A546" s="166"/>
      <c r="B546" s="166"/>
      <c r="C546" s="167"/>
      <c r="D546" s="103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5"/>
      <c r="S546" s="105"/>
    </row>
    <row r="547" spans="1:19" ht="13.2">
      <c r="A547" s="166"/>
      <c r="B547" s="166"/>
      <c r="C547" s="167"/>
      <c r="D547" s="103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5"/>
      <c r="S547" s="105"/>
    </row>
    <row r="548" spans="1:19" ht="13.2">
      <c r="A548" s="166"/>
      <c r="B548" s="166"/>
      <c r="C548" s="167"/>
      <c r="D548" s="103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5"/>
      <c r="S548" s="105"/>
    </row>
    <row r="549" spans="1:19" ht="13.2">
      <c r="A549" s="166"/>
      <c r="B549" s="166"/>
      <c r="C549" s="167"/>
      <c r="D549" s="103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5"/>
      <c r="S549" s="105"/>
    </row>
    <row r="550" spans="1:19" ht="13.2">
      <c r="A550" s="166"/>
      <c r="B550" s="166"/>
      <c r="C550" s="167"/>
      <c r="D550" s="103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5"/>
      <c r="S550" s="105"/>
    </row>
    <row r="551" spans="1:19" ht="13.2">
      <c r="A551" s="166"/>
      <c r="B551" s="166"/>
      <c r="C551" s="167"/>
      <c r="D551" s="103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5"/>
      <c r="S551" s="105"/>
    </row>
    <row r="552" spans="1:19" ht="13.2">
      <c r="A552" s="166"/>
      <c r="B552" s="166"/>
      <c r="C552" s="167"/>
      <c r="D552" s="103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5"/>
      <c r="S552" s="105"/>
    </row>
    <row r="553" spans="1:19" ht="13.2">
      <c r="A553" s="166"/>
      <c r="B553" s="166"/>
      <c r="C553" s="167"/>
      <c r="D553" s="103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5"/>
      <c r="S553" s="105"/>
    </row>
    <row r="554" spans="1:19" ht="13.2">
      <c r="A554" s="166"/>
      <c r="B554" s="166"/>
      <c r="C554" s="167"/>
      <c r="D554" s="103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5"/>
      <c r="S554" s="105"/>
    </row>
    <row r="555" spans="1:19" ht="13.2">
      <c r="A555" s="166"/>
      <c r="B555" s="166"/>
      <c r="C555" s="167"/>
      <c r="D555" s="103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5"/>
      <c r="S555" s="105"/>
    </row>
    <row r="556" spans="1:19" ht="13.2">
      <c r="A556" s="166"/>
      <c r="B556" s="166"/>
      <c r="C556" s="167"/>
      <c r="D556" s="103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5"/>
      <c r="S556" s="105"/>
    </row>
    <row r="557" spans="1:19" ht="13.2">
      <c r="A557" s="166"/>
      <c r="B557" s="166"/>
      <c r="C557" s="167"/>
      <c r="D557" s="103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5"/>
      <c r="S557" s="105"/>
    </row>
    <row r="558" spans="1:19" ht="13.2">
      <c r="A558" s="166"/>
      <c r="B558" s="166"/>
      <c r="C558" s="167"/>
      <c r="D558" s="103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5"/>
      <c r="S558" s="105"/>
    </row>
    <row r="559" spans="1:19" ht="13.2">
      <c r="A559" s="166"/>
      <c r="B559" s="166"/>
      <c r="C559" s="167"/>
      <c r="D559" s="103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5"/>
      <c r="S559" s="105"/>
    </row>
    <row r="560" spans="1:19" ht="13.2">
      <c r="A560" s="166"/>
      <c r="B560" s="166"/>
      <c r="C560" s="167"/>
      <c r="D560" s="103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5"/>
      <c r="S560" s="105"/>
    </row>
    <row r="561" spans="1:19" ht="13.2">
      <c r="A561" s="166"/>
      <c r="B561" s="166"/>
      <c r="C561" s="167"/>
      <c r="D561" s="103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5"/>
      <c r="S561" s="105"/>
    </row>
    <row r="562" spans="1:19" ht="13.2">
      <c r="A562" s="166"/>
      <c r="B562" s="166"/>
      <c r="C562" s="167"/>
      <c r="D562" s="103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5"/>
      <c r="S562" s="105"/>
    </row>
    <row r="563" spans="1:19" ht="13.2">
      <c r="A563" s="166"/>
      <c r="B563" s="166"/>
      <c r="C563" s="167"/>
      <c r="D563" s="103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5"/>
      <c r="S563" s="105"/>
    </row>
    <row r="564" spans="1:19" ht="13.2">
      <c r="A564" s="166"/>
      <c r="B564" s="166"/>
      <c r="C564" s="167"/>
      <c r="D564" s="103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5"/>
      <c r="S564" s="105"/>
    </row>
    <row r="565" spans="1:19" ht="13.2">
      <c r="A565" s="166"/>
      <c r="B565" s="166"/>
      <c r="C565" s="167"/>
      <c r="D565" s="103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5"/>
      <c r="S565" s="105"/>
    </row>
    <row r="566" spans="1:19" ht="13.2">
      <c r="A566" s="166"/>
      <c r="B566" s="166"/>
      <c r="C566" s="167"/>
      <c r="D566" s="103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5"/>
      <c r="S566" s="105"/>
    </row>
    <row r="567" spans="1:19" ht="13.2">
      <c r="A567" s="166"/>
      <c r="B567" s="166"/>
      <c r="C567" s="167"/>
      <c r="D567" s="103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5"/>
      <c r="S567" s="105"/>
    </row>
    <row r="568" spans="1:19" ht="13.2">
      <c r="A568" s="166"/>
      <c r="B568" s="166"/>
      <c r="C568" s="167"/>
      <c r="D568" s="103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5"/>
      <c r="S568" s="105"/>
    </row>
    <row r="569" spans="1:19" ht="13.2">
      <c r="A569" s="166"/>
      <c r="B569" s="166"/>
      <c r="C569" s="167"/>
      <c r="D569" s="103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5"/>
      <c r="S569" s="105"/>
    </row>
    <row r="570" spans="1:19" ht="13.2">
      <c r="A570" s="166"/>
      <c r="B570" s="166"/>
      <c r="C570" s="167"/>
      <c r="D570" s="103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5"/>
      <c r="S570" s="105"/>
    </row>
    <row r="571" spans="1:19" ht="13.2">
      <c r="A571" s="166"/>
      <c r="B571" s="166"/>
      <c r="C571" s="167"/>
      <c r="D571" s="103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5"/>
      <c r="S571" s="105"/>
    </row>
    <row r="572" spans="1:19" ht="13.2">
      <c r="A572" s="166"/>
      <c r="B572" s="166"/>
      <c r="C572" s="167"/>
      <c r="D572" s="103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5"/>
      <c r="S572" s="105"/>
    </row>
    <row r="573" spans="1:19" ht="13.2">
      <c r="A573" s="166"/>
      <c r="B573" s="166"/>
      <c r="C573" s="167"/>
      <c r="D573" s="103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5"/>
      <c r="S573" s="105"/>
    </row>
    <row r="574" spans="1:19" ht="13.2">
      <c r="A574" s="166"/>
      <c r="B574" s="166"/>
      <c r="C574" s="167"/>
      <c r="D574" s="103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5"/>
      <c r="S574" s="105"/>
    </row>
    <row r="575" spans="1:19" ht="13.2">
      <c r="A575" s="166"/>
      <c r="B575" s="166"/>
      <c r="C575" s="167"/>
      <c r="D575" s="103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5"/>
      <c r="S575" s="105"/>
    </row>
    <row r="576" spans="1:19" ht="13.2">
      <c r="A576" s="166"/>
      <c r="B576" s="166"/>
      <c r="C576" s="167"/>
      <c r="D576" s="103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5"/>
      <c r="S576" s="105"/>
    </row>
    <row r="577" spans="1:19" ht="13.2">
      <c r="A577" s="166"/>
      <c r="B577" s="166"/>
      <c r="C577" s="167"/>
      <c r="D577" s="103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5"/>
      <c r="S577" s="105"/>
    </row>
    <row r="578" spans="1:19" ht="13.2">
      <c r="A578" s="166"/>
      <c r="B578" s="166"/>
      <c r="C578" s="167"/>
      <c r="D578" s="103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5"/>
      <c r="S578" s="105"/>
    </row>
    <row r="579" spans="1:19" ht="13.2">
      <c r="A579" s="166"/>
      <c r="B579" s="166"/>
      <c r="C579" s="167"/>
      <c r="D579" s="103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5"/>
      <c r="S579" s="105"/>
    </row>
    <row r="580" spans="1:19" ht="13.2">
      <c r="A580" s="166"/>
      <c r="B580" s="166"/>
      <c r="C580" s="167"/>
      <c r="D580" s="103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5"/>
      <c r="S580" s="105"/>
    </row>
    <row r="581" spans="1:19" ht="13.2">
      <c r="A581" s="166"/>
      <c r="B581" s="166"/>
      <c r="C581" s="167"/>
      <c r="D581" s="103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5"/>
      <c r="S581" s="105"/>
    </row>
    <row r="582" spans="1:19" ht="13.2">
      <c r="A582" s="166"/>
      <c r="B582" s="166"/>
      <c r="C582" s="167"/>
      <c r="D582" s="103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5"/>
      <c r="S582" s="105"/>
    </row>
    <row r="583" spans="1:19" ht="13.2">
      <c r="A583" s="166"/>
      <c r="B583" s="166"/>
      <c r="C583" s="167"/>
      <c r="D583" s="103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5"/>
      <c r="S583" s="105"/>
    </row>
    <row r="584" spans="1:19" ht="13.2">
      <c r="A584" s="166"/>
      <c r="B584" s="166"/>
      <c r="C584" s="167"/>
      <c r="D584" s="103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5"/>
      <c r="S584" s="105"/>
    </row>
    <row r="585" spans="1:19" ht="13.2">
      <c r="A585" s="166"/>
      <c r="B585" s="166"/>
      <c r="C585" s="167"/>
      <c r="D585" s="103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5"/>
      <c r="S585" s="105"/>
    </row>
    <row r="586" spans="1:19" ht="13.2">
      <c r="A586" s="166"/>
      <c r="B586" s="166"/>
      <c r="C586" s="167"/>
      <c r="D586" s="103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5"/>
      <c r="S586" s="105"/>
    </row>
    <row r="587" spans="1:19" ht="13.2">
      <c r="A587" s="166"/>
      <c r="B587" s="166"/>
      <c r="C587" s="167"/>
      <c r="D587" s="103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5"/>
      <c r="S587" s="105"/>
    </row>
    <row r="588" spans="1:19" ht="13.2">
      <c r="A588" s="166"/>
      <c r="B588" s="166"/>
      <c r="C588" s="167"/>
      <c r="D588" s="103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5"/>
      <c r="S588" s="105"/>
    </row>
    <row r="589" spans="1:19" ht="13.2">
      <c r="A589" s="166"/>
      <c r="B589" s="166"/>
      <c r="C589" s="167"/>
      <c r="D589" s="103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5"/>
      <c r="S589" s="105"/>
    </row>
    <row r="590" spans="1:19" ht="13.2">
      <c r="A590" s="166"/>
      <c r="B590" s="166"/>
      <c r="C590" s="167"/>
      <c r="D590" s="103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5"/>
      <c r="S590" s="105"/>
    </row>
    <row r="591" spans="1:19" ht="13.2">
      <c r="A591" s="166"/>
      <c r="B591" s="166"/>
      <c r="C591" s="167"/>
      <c r="D591" s="103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5"/>
      <c r="S591" s="105"/>
    </row>
    <row r="592" spans="1:19" ht="13.2">
      <c r="A592" s="166"/>
      <c r="B592" s="166"/>
      <c r="C592" s="167"/>
      <c r="D592" s="103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5"/>
      <c r="S592" s="105"/>
    </row>
    <row r="593" spans="1:19" ht="13.2">
      <c r="A593" s="166"/>
      <c r="B593" s="166"/>
      <c r="C593" s="167"/>
      <c r="D593" s="103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5"/>
      <c r="S593" s="105"/>
    </row>
    <row r="594" spans="1:19" ht="13.2">
      <c r="A594" s="166"/>
      <c r="B594" s="166"/>
      <c r="C594" s="167"/>
      <c r="D594" s="103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5"/>
      <c r="S594" s="105"/>
    </row>
    <row r="595" spans="1:19" ht="13.2">
      <c r="A595" s="166"/>
      <c r="B595" s="166"/>
      <c r="C595" s="167"/>
      <c r="D595" s="103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5"/>
      <c r="S595" s="105"/>
    </row>
    <row r="596" spans="1:19" ht="13.2">
      <c r="A596" s="166"/>
      <c r="B596" s="166"/>
      <c r="C596" s="167"/>
      <c r="D596" s="103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5"/>
      <c r="S596" s="105"/>
    </row>
    <row r="597" spans="1:19" ht="13.2">
      <c r="A597" s="166"/>
      <c r="B597" s="166"/>
      <c r="C597" s="167"/>
      <c r="D597" s="103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5"/>
      <c r="S597" s="105"/>
    </row>
    <row r="598" spans="1:19" ht="13.2">
      <c r="A598" s="166"/>
      <c r="B598" s="166"/>
      <c r="C598" s="167"/>
      <c r="D598" s="103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5"/>
      <c r="S598" s="105"/>
    </row>
    <row r="599" spans="1:19" ht="13.2">
      <c r="A599" s="166"/>
      <c r="B599" s="166"/>
      <c r="C599" s="167"/>
      <c r="D599" s="103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5"/>
      <c r="S599" s="105"/>
    </row>
    <row r="600" spans="1:19" ht="13.2">
      <c r="A600" s="166"/>
      <c r="B600" s="166"/>
      <c r="C600" s="167"/>
      <c r="D600" s="103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5"/>
      <c r="S600" s="105"/>
    </row>
    <row r="601" spans="1:19" ht="13.2">
      <c r="A601" s="166"/>
      <c r="B601" s="166"/>
      <c r="C601" s="167"/>
      <c r="D601" s="103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5"/>
      <c r="S601" s="105"/>
    </row>
    <row r="602" spans="1:19" ht="13.2">
      <c r="A602" s="166"/>
      <c r="B602" s="166"/>
      <c r="C602" s="167"/>
      <c r="D602" s="103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5"/>
      <c r="S602" s="105"/>
    </row>
    <row r="603" spans="1:19" ht="13.2">
      <c r="A603" s="166"/>
      <c r="B603" s="166"/>
      <c r="C603" s="167"/>
      <c r="D603" s="103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5"/>
      <c r="S603" s="105"/>
    </row>
    <row r="604" spans="1:19" ht="13.2">
      <c r="A604" s="166"/>
      <c r="B604" s="166"/>
      <c r="C604" s="167"/>
      <c r="D604" s="103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5"/>
      <c r="S604" s="105"/>
    </row>
    <row r="605" spans="1:19" ht="13.2">
      <c r="A605" s="166"/>
      <c r="B605" s="166"/>
      <c r="C605" s="167"/>
      <c r="D605" s="103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5"/>
      <c r="S605" s="105"/>
    </row>
    <row r="606" spans="1:19" ht="13.2">
      <c r="A606" s="166"/>
      <c r="B606" s="166"/>
      <c r="C606" s="167"/>
      <c r="D606" s="103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5"/>
      <c r="S606" s="105"/>
    </row>
    <row r="607" spans="1:19" ht="13.2">
      <c r="A607" s="166"/>
      <c r="B607" s="166"/>
      <c r="C607" s="167"/>
      <c r="D607" s="103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5"/>
      <c r="S607" s="105"/>
    </row>
    <row r="608" spans="1:19" ht="13.2">
      <c r="A608" s="166"/>
      <c r="B608" s="166"/>
      <c r="C608" s="167"/>
      <c r="D608" s="103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5"/>
      <c r="S608" s="105"/>
    </row>
    <row r="609" spans="1:19" ht="13.2">
      <c r="A609" s="166"/>
      <c r="B609" s="166"/>
      <c r="C609" s="167"/>
      <c r="D609" s="103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5"/>
      <c r="S609" s="105"/>
    </row>
    <row r="610" spans="1:19" ht="13.2">
      <c r="A610" s="166"/>
      <c r="B610" s="166"/>
      <c r="C610" s="167"/>
      <c r="D610" s="103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5"/>
      <c r="S610" s="105"/>
    </row>
    <row r="611" spans="1:19" ht="13.2">
      <c r="A611" s="166"/>
      <c r="B611" s="166"/>
      <c r="C611" s="167"/>
      <c r="D611" s="103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5"/>
      <c r="S611" s="105"/>
    </row>
    <row r="612" spans="1:19" ht="13.2">
      <c r="A612" s="166"/>
      <c r="B612" s="166"/>
      <c r="C612" s="167"/>
      <c r="D612" s="103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5"/>
      <c r="S612" s="105"/>
    </row>
    <row r="613" spans="1:19" ht="13.2">
      <c r="A613" s="166"/>
      <c r="B613" s="166"/>
      <c r="C613" s="167"/>
      <c r="D613" s="103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5"/>
      <c r="S613" s="105"/>
    </row>
    <row r="614" spans="1:19" ht="13.2">
      <c r="A614" s="166"/>
      <c r="B614" s="166"/>
      <c r="C614" s="167"/>
      <c r="D614" s="103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5"/>
      <c r="S614" s="105"/>
    </row>
    <row r="615" spans="1:19" ht="13.2">
      <c r="A615" s="166"/>
      <c r="B615" s="166"/>
      <c r="C615" s="167"/>
      <c r="D615" s="103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5"/>
      <c r="S615" s="105"/>
    </row>
    <row r="616" spans="1:19" ht="13.2">
      <c r="A616" s="166"/>
      <c r="B616" s="166"/>
      <c r="C616" s="167"/>
      <c r="D616" s="103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5"/>
      <c r="S616" s="105"/>
    </row>
    <row r="617" spans="1:19" ht="13.2">
      <c r="A617" s="166"/>
      <c r="B617" s="166"/>
      <c r="C617" s="167"/>
      <c r="D617" s="103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5"/>
      <c r="S617" s="105"/>
    </row>
    <row r="618" spans="1:19" ht="13.2">
      <c r="A618" s="166"/>
      <c r="B618" s="166"/>
      <c r="C618" s="167"/>
      <c r="D618" s="103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5"/>
      <c r="S618" s="105"/>
    </row>
    <row r="619" spans="1:19" ht="13.2">
      <c r="A619" s="166"/>
      <c r="B619" s="166"/>
      <c r="C619" s="167"/>
      <c r="D619" s="103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5"/>
      <c r="S619" s="105"/>
    </row>
    <row r="620" spans="1:19" ht="13.2">
      <c r="A620" s="166"/>
      <c r="B620" s="166"/>
      <c r="C620" s="167"/>
      <c r="D620" s="103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5"/>
      <c r="S620" s="105"/>
    </row>
    <row r="621" spans="1:19" ht="13.2">
      <c r="A621" s="166"/>
      <c r="B621" s="166"/>
      <c r="C621" s="167"/>
      <c r="D621" s="103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5"/>
      <c r="S621" s="105"/>
    </row>
    <row r="622" spans="1:19" ht="13.2">
      <c r="A622" s="166"/>
      <c r="B622" s="166"/>
      <c r="C622" s="167"/>
      <c r="D622" s="103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5"/>
      <c r="S622" s="105"/>
    </row>
    <row r="623" spans="1:19" ht="13.2">
      <c r="A623" s="166"/>
      <c r="B623" s="166"/>
      <c r="C623" s="167"/>
      <c r="D623" s="103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5"/>
      <c r="S623" s="105"/>
    </row>
    <row r="624" spans="1:19" ht="13.2">
      <c r="A624" s="166"/>
      <c r="B624" s="166"/>
      <c r="C624" s="167"/>
      <c r="D624" s="103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5"/>
      <c r="S624" s="105"/>
    </row>
    <row r="625" spans="1:19" ht="13.2">
      <c r="A625" s="166"/>
      <c r="B625" s="166"/>
      <c r="C625" s="167"/>
      <c r="D625" s="103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5"/>
      <c r="S625" s="105"/>
    </row>
    <row r="626" spans="1:19" ht="13.2">
      <c r="A626" s="166"/>
      <c r="B626" s="166"/>
      <c r="C626" s="167"/>
      <c r="D626" s="103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5"/>
      <c r="S626" s="105"/>
    </row>
    <row r="627" spans="1:19" ht="13.2">
      <c r="A627" s="166"/>
      <c r="B627" s="166"/>
      <c r="C627" s="167"/>
      <c r="D627" s="103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5"/>
      <c r="S627" s="105"/>
    </row>
    <row r="628" spans="1:19" ht="13.2">
      <c r="A628" s="166"/>
      <c r="B628" s="166"/>
      <c r="C628" s="167"/>
      <c r="D628" s="103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5"/>
      <c r="S628" s="105"/>
    </row>
    <row r="629" spans="1:19" ht="13.2">
      <c r="A629" s="166"/>
      <c r="B629" s="166"/>
      <c r="C629" s="167"/>
      <c r="D629" s="103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5"/>
      <c r="S629" s="105"/>
    </row>
    <row r="630" spans="1:19" ht="13.2">
      <c r="A630" s="166"/>
      <c r="B630" s="166"/>
      <c r="C630" s="167"/>
      <c r="D630" s="103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5"/>
      <c r="S630" s="105"/>
    </row>
    <row r="631" spans="1:19" ht="13.2">
      <c r="A631" s="166"/>
      <c r="B631" s="166"/>
      <c r="C631" s="167"/>
      <c r="D631" s="103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5"/>
      <c r="S631" s="105"/>
    </row>
    <row r="632" spans="1:19" ht="13.2">
      <c r="A632" s="166"/>
      <c r="B632" s="166"/>
      <c r="C632" s="167"/>
      <c r="D632" s="103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5"/>
      <c r="S632" s="105"/>
    </row>
    <row r="633" spans="1:19" ht="13.2">
      <c r="A633" s="166"/>
      <c r="B633" s="166"/>
      <c r="C633" s="167"/>
      <c r="D633" s="103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5"/>
      <c r="S633" s="105"/>
    </row>
    <row r="634" spans="1:19" ht="13.2">
      <c r="A634" s="166"/>
      <c r="B634" s="166"/>
      <c r="C634" s="167"/>
      <c r="D634" s="103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5"/>
      <c r="S634" s="105"/>
    </row>
    <row r="635" spans="1:19" ht="13.2">
      <c r="A635" s="166"/>
      <c r="B635" s="166"/>
      <c r="C635" s="167"/>
      <c r="D635" s="103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5"/>
      <c r="S635" s="105"/>
    </row>
    <row r="636" spans="1:19" ht="13.2">
      <c r="A636" s="166"/>
      <c r="B636" s="166"/>
      <c r="C636" s="167"/>
      <c r="D636" s="103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5"/>
      <c r="S636" s="105"/>
    </row>
    <row r="637" spans="1:19" ht="13.2">
      <c r="A637" s="166"/>
      <c r="B637" s="166"/>
      <c r="C637" s="167"/>
      <c r="D637" s="103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5"/>
      <c r="S637" s="105"/>
    </row>
    <row r="638" spans="1:19" ht="13.2">
      <c r="A638" s="166"/>
      <c r="B638" s="166"/>
      <c r="C638" s="167"/>
      <c r="D638" s="103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5"/>
      <c r="S638" s="105"/>
    </row>
    <row r="639" spans="1:19" ht="13.2">
      <c r="A639" s="166"/>
      <c r="B639" s="166"/>
      <c r="C639" s="167"/>
      <c r="D639" s="103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5"/>
      <c r="S639" s="105"/>
    </row>
    <row r="640" spans="1:19" ht="13.2">
      <c r="A640" s="166"/>
      <c r="B640" s="166"/>
      <c r="C640" s="167"/>
      <c r="D640" s="103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5"/>
      <c r="S640" s="105"/>
    </row>
    <row r="641" spans="1:19" ht="13.2">
      <c r="A641" s="166"/>
      <c r="B641" s="166"/>
      <c r="C641" s="167"/>
      <c r="D641" s="103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5"/>
      <c r="S641" s="105"/>
    </row>
    <row r="642" spans="1:19" ht="13.2">
      <c r="A642" s="166"/>
      <c r="B642" s="166"/>
      <c r="C642" s="167"/>
      <c r="D642" s="103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5"/>
      <c r="S642" s="105"/>
    </row>
    <row r="643" spans="1:19" ht="13.2">
      <c r="A643" s="166"/>
      <c r="B643" s="166"/>
      <c r="C643" s="167"/>
      <c r="D643" s="103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5"/>
      <c r="S643" s="105"/>
    </row>
    <row r="644" spans="1:19" ht="13.2">
      <c r="A644" s="166"/>
      <c r="B644" s="166"/>
      <c r="C644" s="167"/>
      <c r="D644" s="103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5"/>
      <c r="S644" s="105"/>
    </row>
    <row r="645" spans="1:19" ht="13.2">
      <c r="A645" s="166"/>
      <c r="B645" s="166"/>
      <c r="C645" s="167"/>
      <c r="D645" s="103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5"/>
      <c r="S645" s="105"/>
    </row>
    <row r="646" spans="1:19" ht="13.2">
      <c r="A646" s="166"/>
      <c r="B646" s="166"/>
      <c r="C646" s="167"/>
      <c r="D646" s="103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5"/>
      <c r="S646" s="105"/>
    </row>
    <row r="647" spans="1:19" ht="13.2">
      <c r="A647" s="166"/>
      <c r="B647" s="166"/>
      <c r="C647" s="167"/>
      <c r="D647" s="103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5"/>
      <c r="S647" s="105"/>
    </row>
    <row r="648" spans="1:19" ht="13.2">
      <c r="A648" s="166"/>
      <c r="B648" s="166"/>
      <c r="C648" s="167"/>
      <c r="D648" s="103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5"/>
      <c r="S648" s="105"/>
    </row>
    <row r="649" spans="1:19" ht="13.2">
      <c r="A649" s="166"/>
      <c r="B649" s="166"/>
      <c r="C649" s="167"/>
      <c r="D649" s="103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5"/>
      <c r="S649" s="105"/>
    </row>
    <row r="650" spans="1:19" ht="13.2">
      <c r="A650" s="166"/>
      <c r="B650" s="166"/>
      <c r="C650" s="167"/>
      <c r="D650" s="103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5"/>
      <c r="S650" s="105"/>
    </row>
    <row r="651" spans="1:19" ht="13.2">
      <c r="A651" s="166"/>
      <c r="B651" s="166"/>
      <c r="C651" s="167"/>
      <c r="D651" s="103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5"/>
      <c r="S651" s="105"/>
    </row>
    <row r="652" spans="1:19" ht="13.2">
      <c r="A652" s="166"/>
      <c r="B652" s="166"/>
      <c r="C652" s="167"/>
      <c r="D652" s="103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5"/>
      <c r="S652" s="105"/>
    </row>
    <row r="653" spans="1:19" ht="13.2">
      <c r="A653" s="166"/>
      <c r="B653" s="166"/>
      <c r="C653" s="167"/>
      <c r="D653" s="103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5"/>
      <c r="S653" s="105"/>
    </row>
    <row r="654" spans="1:19" ht="13.2">
      <c r="A654" s="166"/>
      <c r="B654" s="166"/>
      <c r="C654" s="167"/>
      <c r="D654" s="103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5"/>
      <c r="S654" s="105"/>
    </row>
    <row r="655" spans="1:19" ht="13.2">
      <c r="A655" s="166"/>
      <c r="B655" s="166"/>
      <c r="C655" s="167"/>
      <c r="D655" s="103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5"/>
      <c r="S655" s="105"/>
    </row>
    <row r="656" spans="1:19" ht="13.2">
      <c r="A656" s="166"/>
      <c r="B656" s="166"/>
      <c r="C656" s="167"/>
      <c r="D656" s="103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5"/>
      <c r="S656" s="105"/>
    </row>
    <row r="657" spans="1:19" ht="13.2">
      <c r="A657" s="166"/>
      <c r="B657" s="166"/>
      <c r="C657" s="167"/>
      <c r="D657" s="103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5"/>
      <c r="S657" s="105"/>
    </row>
    <row r="658" spans="1:19" ht="13.2">
      <c r="A658" s="166"/>
      <c r="B658" s="166"/>
      <c r="C658" s="167"/>
      <c r="D658" s="103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5"/>
      <c r="S658" s="105"/>
    </row>
    <row r="659" spans="1:19" ht="13.2">
      <c r="A659" s="166"/>
      <c r="B659" s="166"/>
      <c r="C659" s="167"/>
      <c r="D659" s="103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5"/>
      <c r="S659" s="105"/>
    </row>
    <row r="660" spans="1:19" ht="13.2">
      <c r="A660" s="166"/>
      <c r="B660" s="166"/>
      <c r="C660" s="167"/>
      <c r="D660" s="103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5"/>
      <c r="S660" s="105"/>
    </row>
    <row r="661" spans="1:19" ht="13.2">
      <c r="A661" s="166"/>
      <c r="B661" s="166"/>
      <c r="C661" s="167"/>
      <c r="D661" s="103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5"/>
      <c r="S661" s="105"/>
    </row>
    <row r="662" spans="1:19" ht="13.2">
      <c r="A662" s="166"/>
      <c r="B662" s="166"/>
      <c r="C662" s="167"/>
      <c r="D662" s="103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5"/>
      <c r="S662" s="105"/>
    </row>
    <row r="663" spans="1:19" ht="13.2">
      <c r="A663" s="166"/>
      <c r="B663" s="166"/>
      <c r="C663" s="167"/>
      <c r="D663" s="103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5"/>
      <c r="S663" s="105"/>
    </row>
    <row r="664" spans="1:19" ht="13.2">
      <c r="A664" s="166"/>
      <c r="B664" s="166"/>
      <c r="C664" s="167"/>
      <c r="D664" s="103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5"/>
      <c r="S664" s="105"/>
    </row>
    <row r="665" spans="1:19" ht="13.2">
      <c r="A665" s="166"/>
      <c r="B665" s="166"/>
      <c r="C665" s="167"/>
      <c r="D665" s="103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5"/>
      <c r="S665" s="105"/>
    </row>
    <row r="666" spans="1:19" ht="13.2">
      <c r="A666" s="166"/>
      <c r="B666" s="166"/>
      <c r="C666" s="167"/>
      <c r="D666" s="103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5"/>
      <c r="S666" s="105"/>
    </row>
    <row r="667" spans="1:19" ht="13.2">
      <c r="A667" s="166"/>
      <c r="B667" s="166"/>
      <c r="C667" s="167"/>
      <c r="D667" s="103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5"/>
      <c r="S667" s="105"/>
    </row>
    <row r="668" spans="1:19" ht="13.2">
      <c r="A668" s="166"/>
      <c r="B668" s="166"/>
      <c r="C668" s="167"/>
      <c r="D668" s="103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5"/>
      <c r="S668" s="105"/>
    </row>
    <row r="669" spans="1:19" ht="13.2">
      <c r="A669" s="166"/>
      <c r="B669" s="166"/>
      <c r="C669" s="167"/>
      <c r="D669" s="103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5"/>
      <c r="S669" s="105"/>
    </row>
    <row r="670" spans="1:19" ht="13.2">
      <c r="A670" s="166"/>
      <c r="B670" s="166"/>
      <c r="C670" s="167"/>
      <c r="D670" s="103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5"/>
      <c r="S670" s="105"/>
    </row>
    <row r="671" spans="1:19" ht="13.2">
      <c r="A671" s="166"/>
      <c r="B671" s="166"/>
      <c r="C671" s="167"/>
      <c r="D671" s="103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5"/>
      <c r="S671" s="105"/>
    </row>
    <row r="672" spans="1:19" ht="13.2">
      <c r="A672" s="166"/>
      <c r="B672" s="166"/>
      <c r="C672" s="167"/>
      <c r="D672" s="103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5"/>
      <c r="S672" s="105"/>
    </row>
    <row r="673" spans="1:19" ht="13.2">
      <c r="A673" s="166"/>
      <c r="B673" s="166"/>
      <c r="C673" s="167"/>
      <c r="D673" s="103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5"/>
      <c r="S673" s="105"/>
    </row>
    <row r="674" spans="1:19" ht="13.2">
      <c r="A674" s="166"/>
      <c r="B674" s="166"/>
      <c r="C674" s="167"/>
      <c r="D674" s="103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5"/>
      <c r="S674" s="105"/>
    </row>
    <row r="675" spans="1:19" ht="13.2">
      <c r="A675" s="166"/>
      <c r="B675" s="166"/>
      <c r="C675" s="167"/>
      <c r="D675" s="103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5"/>
      <c r="S675" s="105"/>
    </row>
    <row r="676" spans="1:19" ht="13.2">
      <c r="A676" s="166"/>
      <c r="B676" s="166"/>
      <c r="C676" s="167"/>
      <c r="D676" s="103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5"/>
      <c r="S676" s="105"/>
    </row>
    <row r="677" spans="1:19" ht="13.2">
      <c r="A677" s="166"/>
      <c r="B677" s="166"/>
      <c r="C677" s="167"/>
      <c r="D677" s="103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5"/>
      <c r="S677" s="105"/>
    </row>
    <row r="678" spans="1:19" ht="13.2">
      <c r="A678" s="166"/>
      <c r="B678" s="166"/>
      <c r="C678" s="167"/>
      <c r="D678" s="103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5"/>
      <c r="S678" s="105"/>
    </row>
    <row r="679" spans="1:19" ht="13.2">
      <c r="A679" s="166"/>
      <c r="B679" s="166"/>
      <c r="C679" s="167"/>
      <c r="D679" s="103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5"/>
      <c r="S679" s="105"/>
    </row>
    <row r="680" spans="1:19" ht="13.2">
      <c r="A680" s="166"/>
      <c r="B680" s="166"/>
      <c r="C680" s="167"/>
      <c r="D680" s="103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5"/>
      <c r="S680" s="105"/>
    </row>
    <row r="681" spans="1:19" ht="13.2">
      <c r="A681" s="166"/>
      <c r="B681" s="166"/>
      <c r="C681" s="167"/>
      <c r="D681" s="103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5"/>
      <c r="S681" s="105"/>
    </row>
    <row r="682" spans="1:19" ht="13.2">
      <c r="A682" s="166"/>
      <c r="B682" s="166"/>
      <c r="C682" s="167"/>
      <c r="D682" s="103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5"/>
      <c r="S682" s="105"/>
    </row>
    <row r="683" spans="1:19" ht="13.2">
      <c r="A683" s="166"/>
      <c r="B683" s="166"/>
      <c r="C683" s="167"/>
      <c r="D683" s="103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5"/>
      <c r="S683" s="105"/>
    </row>
    <row r="684" spans="1:19" ht="13.2">
      <c r="A684" s="166"/>
      <c r="B684" s="166"/>
      <c r="C684" s="167"/>
      <c r="D684" s="103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5"/>
      <c r="S684" s="105"/>
    </row>
    <row r="685" spans="1:19" ht="13.2">
      <c r="A685" s="166"/>
      <c r="B685" s="166"/>
      <c r="C685" s="167"/>
      <c r="D685" s="103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5"/>
      <c r="S685" s="105"/>
    </row>
    <row r="686" spans="1:19" ht="13.2">
      <c r="A686" s="166"/>
      <c r="B686" s="166"/>
      <c r="C686" s="167"/>
      <c r="D686" s="103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5"/>
      <c r="S686" s="105"/>
    </row>
    <row r="687" spans="1:19" ht="13.2">
      <c r="A687" s="166"/>
      <c r="B687" s="166"/>
      <c r="C687" s="167"/>
      <c r="D687" s="103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5"/>
      <c r="S687" s="105"/>
    </row>
    <row r="688" spans="1:19" ht="13.2">
      <c r="A688" s="166"/>
      <c r="B688" s="166"/>
      <c r="C688" s="167"/>
      <c r="D688" s="103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5"/>
      <c r="S688" s="105"/>
    </row>
    <row r="689" spans="1:19" ht="13.2">
      <c r="A689" s="166"/>
      <c r="B689" s="166"/>
      <c r="C689" s="167"/>
      <c r="D689" s="103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5"/>
      <c r="S689" s="105"/>
    </row>
    <row r="690" spans="1:19" ht="13.2">
      <c r="A690" s="166"/>
      <c r="B690" s="166"/>
      <c r="C690" s="167"/>
      <c r="D690" s="103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5"/>
      <c r="S690" s="105"/>
    </row>
    <row r="691" spans="1:19" ht="13.2">
      <c r="A691" s="166"/>
      <c r="B691" s="166"/>
      <c r="C691" s="167"/>
      <c r="D691" s="103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5"/>
      <c r="S691" s="105"/>
    </row>
    <row r="692" spans="1:19" ht="13.2">
      <c r="A692" s="166"/>
      <c r="B692" s="166"/>
      <c r="C692" s="167"/>
      <c r="D692" s="103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5"/>
      <c r="S692" s="105"/>
    </row>
    <row r="693" spans="1:19" ht="13.2">
      <c r="A693" s="166"/>
      <c r="B693" s="166"/>
      <c r="C693" s="167"/>
      <c r="D693" s="103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5"/>
      <c r="S693" s="105"/>
    </row>
    <row r="694" spans="1:19" ht="13.2">
      <c r="A694" s="166"/>
      <c r="B694" s="166"/>
      <c r="C694" s="167"/>
      <c r="D694" s="103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5"/>
      <c r="S694" s="105"/>
    </row>
    <row r="695" spans="1:19" ht="13.2">
      <c r="A695" s="166"/>
      <c r="B695" s="166"/>
      <c r="C695" s="167"/>
      <c r="D695" s="103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5"/>
      <c r="S695" s="105"/>
    </row>
    <row r="696" spans="1:19" ht="13.2">
      <c r="A696" s="166"/>
      <c r="B696" s="166"/>
      <c r="C696" s="167"/>
      <c r="D696" s="103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5"/>
      <c r="S696" s="105"/>
    </row>
    <row r="697" spans="1:19" ht="13.2">
      <c r="A697" s="166"/>
      <c r="B697" s="166"/>
      <c r="C697" s="167"/>
      <c r="D697" s="103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5"/>
      <c r="S697" s="105"/>
    </row>
    <row r="698" spans="1:19" ht="13.2">
      <c r="A698" s="166"/>
      <c r="B698" s="166"/>
      <c r="C698" s="167"/>
      <c r="D698" s="103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5"/>
      <c r="S698" s="105"/>
    </row>
    <row r="699" spans="1:19" ht="13.2">
      <c r="A699" s="166"/>
      <c r="B699" s="166"/>
      <c r="C699" s="167"/>
      <c r="D699" s="103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5"/>
      <c r="S699" s="105"/>
    </row>
    <row r="700" spans="1:19" ht="13.2">
      <c r="A700" s="166"/>
      <c r="B700" s="166"/>
      <c r="C700" s="167"/>
      <c r="D700" s="103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5"/>
      <c r="S700" s="105"/>
    </row>
    <row r="701" spans="1:19" ht="13.2">
      <c r="A701" s="166"/>
      <c r="B701" s="166"/>
      <c r="C701" s="167"/>
      <c r="D701" s="103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5"/>
      <c r="S701" s="105"/>
    </row>
    <row r="702" spans="1:19" ht="13.2">
      <c r="A702" s="166"/>
      <c r="B702" s="166"/>
      <c r="C702" s="167"/>
      <c r="D702" s="103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5"/>
      <c r="S702" s="105"/>
    </row>
    <row r="703" spans="1:19" ht="13.2">
      <c r="A703" s="166"/>
      <c r="B703" s="166"/>
      <c r="C703" s="167"/>
      <c r="D703" s="103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5"/>
      <c r="S703" s="105"/>
    </row>
    <row r="704" spans="1:19" ht="13.2">
      <c r="A704" s="166"/>
      <c r="B704" s="166"/>
      <c r="C704" s="167"/>
      <c r="D704" s="103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5"/>
      <c r="S704" s="105"/>
    </row>
    <row r="705" spans="1:19" ht="13.2">
      <c r="A705" s="166"/>
      <c r="B705" s="166"/>
      <c r="C705" s="167"/>
      <c r="D705" s="103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5"/>
      <c r="S705" s="105"/>
    </row>
    <row r="706" spans="1:19" ht="13.2">
      <c r="A706" s="166"/>
      <c r="B706" s="166"/>
      <c r="C706" s="167"/>
      <c r="D706" s="103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5"/>
      <c r="S706" s="105"/>
    </row>
    <row r="707" spans="1:19" ht="13.2">
      <c r="A707" s="166"/>
      <c r="B707" s="166"/>
      <c r="C707" s="167"/>
      <c r="D707" s="103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5"/>
      <c r="S707" s="105"/>
    </row>
    <row r="708" spans="1:19" ht="13.2">
      <c r="A708" s="166"/>
      <c r="B708" s="166"/>
      <c r="C708" s="167"/>
      <c r="D708" s="103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5"/>
      <c r="S708" s="105"/>
    </row>
    <row r="709" spans="1:19" ht="13.2">
      <c r="A709" s="166"/>
      <c r="B709" s="166"/>
      <c r="C709" s="167"/>
      <c r="D709" s="103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5"/>
      <c r="S709" s="105"/>
    </row>
    <row r="710" spans="1:19" ht="13.2">
      <c r="A710" s="166"/>
      <c r="B710" s="166"/>
      <c r="C710" s="167"/>
      <c r="D710" s="103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5"/>
      <c r="S710" s="105"/>
    </row>
    <row r="711" spans="1:19" ht="13.2">
      <c r="A711" s="166"/>
      <c r="B711" s="166"/>
      <c r="C711" s="167"/>
      <c r="D711" s="103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5"/>
      <c r="S711" s="105"/>
    </row>
    <row r="712" spans="1:19" ht="13.2">
      <c r="A712" s="166"/>
      <c r="B712" s="166"/>
      <c r="C712" s="167"/>
      <c r="D712" s="103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5"/>
      <c r="S712" s="105"/>
    </row>
    <row r="713" spans="1:19" ht="13.2">
      <c r="A713" s="166"/>
      <c r="B713" s="166"/>
      <c r="C713" s="167"/>
      <c r="D713" s="103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5"/>
      <c r="S713" s="105"/>
    </row>
    <row r="714" spans="1:19" ht="13.2">
      <c r="A714" s="166"/>
      <c r="B714" s="166"/>
      <c r="C714" s="167"/>
      <c r="D714" s="103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5"/>
      <c r="S714" s="105"/>
    </row>
    <row r="715" spans="1:19" ht="13.2">
      <c r="A715" s="166"/>
      <c r="B715" s="166"/>
      <c r="C715" s="167"/>
      <c r="D715" s="103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5"/>
      <c r="S715" s="105"/>
    </row>
    <row r="716" spans="1:19" ht="13.2">
      <c r="A716" s="166"/>
      <c r="B716" s="166"/>
      <c r="C716" s="167"/>
      <c r="D716" s="103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5"/>
      <c r="S716" s="105"/>
    </row>
    <row r="717" spans="1:19" ht="13.2">
      <c r="A717" s="166"/>
      <c r="B717" s="166"/>
      <c r="C717" s="167"/>
      <c r="D717" s="103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5"/>
      <c r="S717" s="105"/>
    </row>
    <row r="718" spans="1:19" ht="13.2">
      <c r="A718" s="166"/>
      <c r="B718" s="166"/>
      <c r="C718" s="167"/>
      <c r="D718" s="103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5"/>
      <c r="S718" s="105"/>
    </row>
    <row r="719" spans="1:19" ht="13.2">
      <c r="A719" s="166"/>
      <c r="B719" s="166"/>
      <c r="C719" s="167"/>
      <c r="D719" s="103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5"/>
      <c r="S719" s="105"/>
    </row>
    <row r="720" spans="1:19" ht="13.2">
      <c r="A720" s="166"/>
      <c r="B720" s="166"/>
      <c r="C720" s="167"/>
      <c r="D720" s="103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5"/>
      <c r="S720" s="105"/>
    </row>
    <row r="721" spans="1:19" ht="13.2">
      <c r="A721" s="166"/>
      <c r="B721" s="166"/>
      <c r="C721" s="167"/>
      <c r="D721" s="103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5"/>
      <c r="S721" s="105"/>
    </row>
    <row r="722" spans="1:19" ht="13.2">
      <c r="A722" s="166"/>
      <c r="B722" s="166"/>
      <c r="C722" s="167"/>
      <c r="D722" s="103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5"/>
      <c r="S722" s="105"/>
    </row>
    <row r="723" spans="1:19" ht="13.2">
      <c r="A723" s="166"/>
      <c r="B723" s="166"/>
      <c r="C723" s="167"/>
      <c r="D723" s="103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5"/>
      <c r="S723" s="105"/>
    </row>
    <row r="724" spans="1:19" ht="13.2">
      <c r="A724" s="166"/>
      <c r="B724" s="166"/>
      <c r="C724" s="167"/>
      <c r="D724" s="103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5"/>
      <c r="S724" s="105"/>
    </row>
    <row r="725" spans="1:19" ht="13.2">
      <c r="A725" s="166"/>
      <c r="B725" s="166"/>
      <c r="C725" s="167"/>
      <c r="D725" s="103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5"/>
      <c r="S725" s="105"/>
    </row>
    <row r="726" spans="1:19" ht="13.2">
      <c r="A726" s="166"/>
      <c r="B726" s="166"/>
      <c r="C726" s="167"/>
      <c r="D726" s="103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5"/>
      <c r="S726" s="105"/>
    </row>
    <row r="727" spans="1:19" ht="13.2">
      <c r="A727" s="166"/>
      <c r="B727" s="166"/>
      <c r="C727" s="167"/>
      <c r="D727" s="103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5"/>
      <c r="S727" s="105"/>
    </row>
    <row r="728" spans="1:19" ht="13.2">
      <c r="A728" s="166"/>
      <c r="B728" s="166"/>
      <c r="C728" s="167"/>
      <c r="D728" s="103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5"/>
      <c r="S728" s="105"/>
    </row>
    <row r="729" spans="1:19" ht="13.2">
      <c r="A729" s="166"/>
      <c r="B729" s="166"/>
      <c r="C729" s="167"/>
      <c r="D729" s="103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5"/>
      <c r="S729" s="105"/>
    </row>
    <row r="730" spans="1:19" ht="13.2">
      <c r="A730" s="166"/>
      <c r="B730" s="166"/>
      <c r="C730" s="167"/>
      <c r="D730" s="103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5"/>
      <c r="S730" s="105"/>
    </row>
    <row r="731" spans="1:19" ht="13.2">
      <c r="A731" s="166"/>
      <c r="B731" s="166"/>
      <c r="C731" s="167"/>
      <c r="D731" s="103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5"/>
      <c r="S731" s="105"/>
    </row>
    <row r="732" spans="1:19" ht="13.2">
      <c r="A732" s="166"/>
      <c r="B732" s="166"/>
      <c r="C732" s="167"/>
      <c r="D732" s="103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5"/>
      <c r="S732" s="105"/>
    </row>
    <row r="733" spans="1:19" ht="13.2">
      <c r="A733" s="166"/>
      <c r="B733" s="166"/>
      <c r="C733" s="167"/>
      <c r="D733" s="103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5"/>
      <c r="S733" s="105"/>
    </row>
    <row r="734" spans="1:19" ht="13.2">
      <c r="A734" s="166"/>
      <c r="B734" s="166"/>
      <c r="C734" s="167"/>
      <c r="D734" s="103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5"/>
      <c r="S734" s="105"/>
    </row>
    <row r="735" spans="1:19" ht="13.2">
      <c r="A735" s="166"/>
      <c r="B735" s="166"/>
      <c r="C735" s="167"/>
      <c r="D735" s="103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5"/>
      <c r="S735" s="105"/>
    </row>
    <row r="736" spans="1:19" ht="13.2">
      <c r="A736" s="166"/>
      <c r="B736" s="166"/>
      <c r="C736" s="167"/>
      <c r="D736" s="103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5"/>
      <c r="S736" s="105"/>
    </row>
    <row r="737" spans="1:19" ht="13.2">
      <c r="A737" s="166"/>
      <c r="B737" s="166"/>
      <c r="C737" s="167"/>
      <c r="D737" s="103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5"/>
      <c r="S737" s="105"/>
    </row>
    <row r="738" spans="1:19" ht="13.2">
      <c r="A738" s="166"/>
      <c r="B738" s="166"/>
      <c r="C738" s="167"/>
      <c r="D738" s="103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5"/>
      <c r="S738" s="105"/>
    </row>
    <row r="739" spans="1:19" ht="13.2">
      <c r="A739" s="166"/>
      <c r="B739" s="166"/>
      <c r="C739" s="167"/>
      <c r="D739" s="103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5"/>
      <c r="S739" s="105"/>
    </row>
    <row r="740" spans="1:19" ht="13.2">
      <c r="A740" s="166"/>
      <c r="B740" s="166"/>
      <c r="C740" s="167"/>
      <c r="D740" s="103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5"/>
      <c r="S740" s="105"/>
    </row>
    <row r="741" spans="1:19" ht="13.2">
      <c r="A741" s="166"/>
      <c r="B741" s="166"/>
      <c r="C741" s="167"/>
      <c r="D741" s="103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5"/>
      <c r="S741" s="105"/>
    </row>
    <row r="742" spans="1:19" ht="13.2">
      <c r="A742" s="166"/>
      <c r="B742" s="166"/>
      <c r="C742" s="167"/>
      <c r="D742" s="103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5"/>
      <c r="S742" s="105"/>
    </row>
    <row r="743" spans="1:19" ht="13.2">
      <c r="A743" s="166"/>
      <c r="B743" s="166"/>
      <c r="C743" s="167"/>
      <c r="D743" s="103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5"/>
      <c r="S743" s="105"/>
    </row>
    <row r="744" spans="1:19" ht="13.2">
      <c r="A744" s="166"/>
      <c r="B744" s="166"/>
      <c r="C744" s="167"/>
      <c r="D744" s="103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5"/>
      <c r="S744" s="105"/>
    </row>
    <row r="745" spans="1:19" ht="13.2">
      <c r="A745" s="166"/>
      <c r="B745" s="166"/>
      <c r="C745" s="167"/>
      <c r="D745" s="103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5"/>
      <c r="S745" s="105"/>
    </row>
    <row r="746" spans="1:19" ht="13.2">
      <c r="A746" s="166"/>
      <c r="B746" s="166"/>
      <c r="C746" s="167"/>
      <c r="D746" s="103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5"/>
      <c r="S746" s="105"/>
    </row>
    <row r="747" spans="1:19" ht="13.2">
      <c r="A747" s="166"/>
      <c r="B747" s="166"/>
      <c r="C747" s="167"/>
      <c r="D747" s="103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5"/>
      <c r="S747" s="105"/>
    </row>
    <row r="748" spans="1:19" ht="13.2">
      <c r="A748" s="166"/>
      <c r="B748" s="166"/>
      <c r="C748" s="167"/>
      <c r="D748" s="103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5"/>
      <c r="S748" s="105"/>
    </row>
    <row r="749" spans="1:19" ht="13.2">
      <c r="A749" s="166"/>
      <c r="B749" s="166"/>
      <c r="C749" s="167"/>
      <c r="D749" s="103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5"/>
      <c r="S749" s="105"/>
    </row>
    <row r="750" spans="1:19" ht="13.2">
      <c r="A750" s="166"/>
      <c r="B750" s="166"/>
      <c r="C750" s="167"/>
      <c r="D750" s="103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5"/>
      <c r="S750" s="105"/>
    </row>
    <row r="751" spans="1:19" ht="13.2">
      <c r="A751" s="166"/>
      <c r="B751" s="166"/>
      <c r="C751" s="167"/>
      <c r="D751" s="103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5"/>
      <c r="S751" s="105"/>
    </row>
    <row r="752" spans="1:19" ht="13.2">
      <c r="A752" s="166"/>
      <c r="B752" s="166"/>
      <c r="C752" s="167"/>
      <c r="D752" s="103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5"/>
      <c r="S752" s="105"/>
    </row>
    <row r="753" spans="1:19" ht="13.2">
      <c r="A753" s="166"/>
      <c r="B753" s="166"/>
      <c r="C753" s="167"/>
      <c r="D753" s="103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5"/>
      <c r="S753" s="105"/>
    </row>
    <row r="754" spans="1:19" ht="13.2">
      <c r="A754" s="166"/>
      <c r="B754" s="166"/>
      <c r="C754" s="167"/>
      <c r="D754" s="103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5"/>
      <c r="S754" s="105"/>
    </row>
    <row r="755" spans="1:19" ht="13.2">
      <c r="A755" s="166"/>
      <c r="B755" s="166"/>
      <c r="C755" s="167"/>
      <c r="D755" s="103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5"/>
      <c r="S755" s="105"/>
    </row>
    <row r="756" spans="1:19" ht="13.2">
      <c r="A756" s="166"/>
      <c r="B756" s="166"/>
      <c r="C756" s="167"/>
      <c r="D756" s="103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5"/>
      <c r="S756" s="105"/>
    </row>
    <row r="757" spans="1:19" ht="13.2">
      <c r="A757" s="166"/>
      <c r="B757" s="166"/>
      <c r="C757" s="167"/>
      <c r="D757" s="103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5"/>
      <c r="S757" s="105"/>
    </row>
    <row r="758" spans="1:19" ht="13.2">
      <c r="A758" s="166"/>
      <c r="B758" s="166"/>
      <c r="C758" s="167"/>
      <c r="D758" s="103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5"/>
      <c r="S758" s="105"/>
    </row>
    <row r="759" spans="1:19" ht="13.2">
      <c r="A759" s="166"/>
      <c r="B759" s="166"/>
      <c r="C759" s="167"/>
      <c r="D759" s="103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5"/>
      <c r="S759" s="105"/>
    </row>
    <row r="760" spans="1:19" ht="13.2">
      <c r="A760" s="166"/>
      <c r="B760" s="166"/>
      <c r="C760" s="167"/>
      <c r="D760" s="103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5"/>
      <c r="S760" s="105"/>
    </row>
    <row r="761" spans="1:19" ht="13.2">
      <c r="A761" s="166"/>
      <c r="B761" s="166"/>
      <c r="C761" s="167"/>
      <c r="D761" s="103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5"/>
      <c r="S761" s="105"/>
    </row>
    <row r="762" spans="1:19" ht="13.2">
      <c r="A762" s="166"/>
      <c r="B762" s="166"/>
      <c r="C762" s="167"/>
      <c r="D762" s="103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5"/>
      <c r="S762" s="105"/>
    </row>
    <row r="763" spans="1:19" ht="13.2">
      <c r="A763" s="166"/>
      <c r="B763" s="166"/>
      <c r="C763" s="167"/>
      <c r="D763" s="103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5"/>
      <c r="S763" s="105"/>
    </row>
    <row r="764" spans="1:19" ht="13.2">
      <c r="A764" s="166"/>
      <c r="B764" s="166"/>
      <c r="C764" s="167"/>
      <c r="D764" s="103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5"/>
      <c r="S764" s="105"/>
    </row>
    <row r="765" spans="1:19" ht="13.2">
      <c r="A765" s="166"/>
      <c r="B765" s="166"/>
      <c r="C765" s="167"/>
      <c r="D765" s="103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5"/>
      <c r="S765" s="105"/>
    </row>
    <row r="766" spans="1:19" ht="13.2">
      <c r="A766" s="166"/>
      <c r="B766" s="166"/>
      <c r="C766" s="167"/>
      <c r="D766" s="103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5"/>
      <c r="S766" s="105"/>
    </row>
    <row r="767" spans="1:19" ht="13.2">
      <c r="A767" s="166"/>
      <c r="B767" s="166"/>
      <c r="C767" s="167"/>
      <c r="D767" s="103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5"/>
      <c r="S767" s="105"/>
    </row>
    <row r="768" spans="1:19" ht="13.2">
      <c r="A768" s="166"/>
      <c r="B768" s="166"/>
      <c r="C768" s="167"/>
      <c r="D768" s="103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5"/>
      <c r="S768" s="105"/>
    </row>
    <row r="769" spans="1:19" ht="13.2">
      <c r="A769" s="166"/>
      <c r="B769" s="166"/>
      <c r="C769" s="167"/>
      <c r="D769" s="103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5"/>
      <c r="S769" s="105"/>
    </row>
    <row r="770" spans="1:19" ht="13.2">
      <c r="A770" s="166"/>
      <c r="B770" s="166"/>
      <c r="C770" s="167"/>
      <c r="D770" s="103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5"/>
      <c r="S770" s="105"/>
    </row>
    <row r="771" spans="1:19" ht="13.2">
      <c r="A771" s="166"/>
      <c r="B771" s="166"/>
      <c r="C771" s="167"/>
      <c r="D771" s="103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5"/>
      <c r="S771" s="105"/>
    </row>
    <row r="772" spans="1:19" ht="13.2">
      <c r="A772" s="166"/>
      <c r="B772" s="166"/>
      <c r="C772" s="167"/>
      <c r="D772" s="103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5"/>
      <c r="S772" s="105"/>
    </row>
    <row r="773" spans="1:19" ht="13.2">
      <c r="A773" s="166"/>
      <c r="B773" s="166"/>
      <c r="C773" s="167"/>
      <c r="D773" s="103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5"/>
      <c r="S773" s="105"/>
    </row>
    <row r="774" spans="1:19" ht="13.2">
      <c r="A774" s="166"/>
      <c r="B774" s="166"/>
      <c r="C774" s="167"/>
      <c r="D774" s="103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5"/>
      <c r="S774" s="105"/>
    </row>
    <row r="775" spans="1:19" ht="13.2">
      <c r="A775" s="166"/>
      <c r="B775" s="166"/>
      <c r="C775" s="167"/>
      <c r="D775" s="103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5"/>
      <c r="S775" s="105"/>
    </row>
    <row r="776" spans="1:19" ht="13.2">
      <c r="A776" s="166"/>
      <c r="B776" s="166"/>
      <c r="C776" s="167"/>
      <c r="D776" s="103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5"/>
      <c r="S776" s="105"/>
    </row>
    <row r="777" spans="1:19" ht="13.2">
      <c r="A777" s="166"/>
      <c r="B777" s="166"/>
      <c r="C777" s="167"/>
      <c r="D777" s="103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5"/>
      <c r="S777" s="105"/>
    </row>
    <row r="778" spans="1:19" ht="13.2">
      <c r="A778" s="166"/>
      <c r="B778" s="166"/>
      <c r="C778" s="167"/>
      <c r="D778" s="103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5"/>
      <c r="S778" s="105"/>
    </row>
    <row r="779" spans="1:19" ht="13.2">
      <c r="A779" s="166"/>
      <c r="B779" s="166"/>
      <c r="C779" s="167"/>
      <c r="D779" s="103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5"/>
      <c r="S779" s="105"/>
    </row>
    <row r="780" spans="1:19" ht="13.2">
      <c r="A780" s="166"/>
      <c r="B780" s="166"/>
      <c r="C780" s="167"/>
      <c r="D780" s="103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5"/>
      <c r="S780" s="105"/>
    </row>
    <row r="781" spans="1:19" ht="13.2">
      <c r="A781" s="166"/>
      <c r="B781" s="166"/>
      <c r="C781" s="167"/>
      <c r="D781" s="103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5"/>
      <c r="S781" s="105"/>
    </row>
    <row r="782" spans="1:19" ht="13.2">
      <c r="A782" s="166"/>
      <c r="B782" s="166"/>
      <c r="C782" s="167"/>
      <c r="D782" s="103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5"/>
      <c r="S782" s="105"/>
    </row>
    <row r="783" spans="1:19" ht="13.2">
      <c r="A783" s="166"/>
      <c r="B783" s="166"/>
      <c r="C783" s="167"/>
      <c r="D783" s="103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5"/>
      <c r="S783" s="105"/>
    </row>
    <row r="784" spans="1:19" ht="13.2">
      <c r="A784" s="166"/>
      <c r="B784" s="166"/>
      <c r="C784" s="167"/>
      <c r="D784" s="103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5"/>
      <c r="S784" s="105"/>
    </row>
    <row r="785" spans="1:19" ht="13.2">
      <c r="A785" s="166"/>
      <c r="B785" s="166"/>
      <c r="C785" s="167"/>
      <c r="D785" s="103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5"/>
      <c r="S785" s="105"/>
    </row>
    <row r="786" spans="1:19" ht="13.2">
      <c r="A786" s="166"/>
      <c r="B786" s="166"/>
      <c r="C786" s="167"/>
      <c r="D786" s="103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5"/>
      <c r="S786" s="105"/>
    </row>
    <row r="787" spans="1:19" ht="13.2">
      <c r="A787" s="166"/>
      <c r="B787" s="166"/>
      <c r="C787" s="167"/>
      <c r="D787" s="103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5"/>
      <c r="S787" s="105"/>
    </row>
    <row r="788" spans="1:19" ht="13.2">
      <c r="A788" s="166"/>
      <c r="B788" s="166"/>
      <c r="C788" s="167"/>
      <c r="D788" s="103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5"/>
      <c r="S788" s="105"/>
    </row>
    <row r="789" spans="1:19" ht="13.2">
      <c r="A789" s="166"/>
      <c r="B789" s="166"/>
      <c r="C789" s="167"/>
      <c r="D789" s="103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5"/>
      <c r="S789" s="105"/>
    </row>
    <row r="790" spans="1:19" ht="13.2">
      <c r="A790" s="166"/>
      <c r="B790" s="166"/>
      <c r="C790" s="167"/>
      <c r="D790" s="103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5"/>
      <c r="S790" s="105"/>
    </row>
    <row r="791" spans="1:19" ht="13.2">
      <c r="A791" s="166"/>
      <c r="B791" s="166"/>
      <c r="C791" s="167"/>
      <c r="D791" s="103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5"/>
      <c r="S791" s="105"/>
    </row>
    <row r="792" spans="1:19" ht="13.2">
      <c r="A792" s="166"/>
      <c r="B792" s="166"/>
      <c r="C792" s="167"/>
      <c r="D792" s="103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5"/>
      <c r="S792" s="105"/>
    </row>
    <row r="793" spans="1:19" ht="13.2">
      <c r="A793" s="166"/>
      <c r="B793" s="166"/>
      <c r="C793" s="167"/>
      <c r="D793" s="103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5"/>
      <c r="S793" s="105"/>
    </row>
    <row r="794" spans="1:19" ht="13.2">
      <c r="A794" s="166"/>
      <c r="B794" s="166"/>
      <c r="C794" s="167"/>
      <c r="D794" s="103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5"/>
      <c r="S794" s="105"/>
    </row>
    <row r="795" spans="1:19" ht="13.2">
      <c r="A795" s="166"/>
      <c r="B795" s="166"/>
      <c r="C795" s="167"/>
      <c r="D795" s="103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5"/>
      <c r="S795" s="105"/>
    </row>
    <row r="796" spans="1:19" ht="13.2">
      <c r="A796" s="166"/>
      <c r="B796" s="166"/>
      <c r="C796" s="167"/>
      <c r="D796" s="103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5"/>
      <c r="S796" s="105"/>
    </row>
    <row r="797" spans="1:19" ht="13.2">
      <c r="A797" s="166"/>
      <c r="B797" s="166"/>
      <c r="C797" s="167"/>
      <c r="D797" s="103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5"/>
      <c r="S797" s="105"/>
    </row>
    <row r="798" spans="1:19" ht="13.2">
      <c r="A798" s="166"/>
      <c r="B798" s="166"/>
      <c r="C798" s="167"/>
      <c r="D798" s="103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5"/>
      <c r="S798" s="105"/>
    </row>
    <row r="799" spans="1:19" ht="13.2">
      <c r="A799" s="166"/>
      <c r="B799" s="166"/>
      <c r="C799" s="167"/>
      <c r="D799" s="103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5"/>
      <c r="S799" s="105"/>
    </row>
    <row r="800" spans="1:19" ht="13.2">
      <c r="A800" s="166"/>
      <c r="B800" s="166"/>
      <c r="C800" s="167"/>
      <c r="D800" s="103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5"/>
      <c r="S800" s="105"/>
    </row>
    <row r="801" spans="1:19" ht="13.2">
      <c r="A801" s="166"/>
      <c r="B801" s="166"/>
      <c r="C801" s="167"/>
      <c r="D801" s="103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5"/>
      <c r="S801" s="105"/>
    </row>
    <row r="802" spans="1:19" ht="13.2">
      <c r="A802" s="166"/>
      <c r="B802" s="166"/>
      <c r="C802" s="167"/>
      <c r="D802" s="103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5"/>
      <c r="S802" s="105"/>
    </row>
    <row r="803" spans="1:19" ht="13.2">
      <c r="A803" s="166"/>
      <c r="B803" s="166"/>
      <c r="C803" s="167"/>
      <c r="D803" s="103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5"/>
      <c r="S803" s="105"/>
    </row>
    <row r="804" spans="1:19" ht="13.2">
      <c r="A804" s="166"/>
      <c r="B804" s="166"/>
      <c r="C804" s="167"/>
      <c r="D804" s="103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5"/>
      <c r="S804" s="105"/>
    </row>
    <row r="805" spans="1:19" ht="13.2">
      <c r="A805" s="166"/>
      <c r="B805" s="166"/>
      <c r="C805" s="167"/>
      <c r="D805" s="103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5"/>
      <c r="S805" s="105"/>
    </row>
    <row r="806" spans="1:19" ht="13.2">
      <c r="A806" s="166"/>
      <c r="B806" s="166"/>
      <c r="C806" s="167"/>
      <c r="D806" s="103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5"/>
      <c r="S806" s="105"/>
    </row>
    <row r="807" spans="1:19" ht="13.2">
      <c r="A807" s="166"/>
      <c r="B807" s="166"/>
      <c r="C807" s="167"/>
      <c r="D807" s="103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5"/>
      <c r="S807" s="105"/>
    </row>
    <row r="808" spans="1:19" ht="13.2">
      <c r="A808" s="166"/>
      <c r="B808" s="166"/>
      <c r="C808" s="167"/>
      <c r="D808" s="103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5"/>
      <c r="S808" s="105"/>
    </row>
    <row r="809" spans="1:19" ht="13.2">
      <c r="A809" s="166"/>
      <c r="B809" s="166"/>
      <c r="C809" s="167"/>
      <c r="D809" s="103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5"/>
      <c r="S809" s="105"/>
    </row>
    <row r="810" spans="1:19" ht="13.2">
      <c r="A810" s="166"/>
      <c r="B810" s="166"/>
      <c r="C810" s="167"/>
      <c r="D810" s="103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5"/>
      <c r="S810" s="105"/>
    </row>
    <row r="811" spans="1:19" ht="13.2">
      <c r="A811" s="166"/>
      <c r="B811" s="166"/>
      <c r="C811" s="167"/>
      <c r="D811" s="103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5"/>
      <c r="S811" s="105"/>
    </row>
    <row r="812" spans="1:19" ht="13.2">
      <c r="A812" s="166"/>
      <c r="B812" s="166"/>
      <c r="C812" s="167"/>
      <c r="D812" s="103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5"/>
      <c r="S812" s="105"/>
    </row>
    <row r="813" spans="1:19" ht="13.2">
      <c r="A813" s="166"/>
      <c r="B813" s="166"/>
      <c r="C813" s="167"/>
      <c r="D813" s="103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5"/>
      <c r="S813" s="105"/>
    </row>
    <row r="814" spans="1:19" ht="13.2">
      <c r="A814" s="166"/>
      <c r="B814" s="166"/>
      <c r="C814" s="167"/>
      <c r="D814" s="103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5"/>
      <c r="S814" s="105"/>
    </row>
    <row r="815" spans="1:19" ht="13.2">
      <c r="A815" s="166"/>
      <c r="B815" s="166"/>
      <c r="C815" s="167"/>
      <c r="D815" s="103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5"/>
      <c r="S815" s="105"/>
    </row>
    <row r="816" spans="1:19" ht="13.2">
      <c r="A816" s="166"/>
      <c r="B816" s="166"/>
      <c r="C816" s="167"/>
      <c r="D816" s="103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5"/>
      <c r="S816" s="105"/>
    </row>
    <row r="817" spans="1:19" ht="13.2">
      <c r="A817" s="166"/>
      <c r="B817" s="166"/>
      <c r="C817" s="167"/>
      <c r="D817" s="103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5"/>
      <c r="S817" s="105"/>
    </row>
    <row r="818" spans="1:19" ht="13.2">
      <c r="A818" s="166"/>
      <c r="B818" s="166"/>
      <c r="C818" s="167"/>
      <c r="D818" s="103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5"/>
      <c r="S818" s="105"/>
    </row>
    <row r="819" spans="1:19" ht="13.2">
      <c r="A819" s="166"/>
      <c r="B819" s="166"/>
      <c r="C819" s="167"/>
      <c r="D819" s="103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5"/>
      <c r="S819" s="105"/>
    </row>
    <row r="820" spans="1:19" ht="13.2">
      <c r="A820" s="166"/>
      <c r="B820" s="166"/>
      <c r="C820" s="167"/>
      <c r="D820" s="103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5"/>
      <c r="S820" s="105"/>
    </row>
    <row r="821" spans="1:19" ht="13.2">
      <c r="A821" s="166"/>
      <c r="B821" s="166"/>
      <c r="C821" s="167"/>
      <c r="D821" s="103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5"/>
      <c r="S821" s="105"/>
    </row>
    <row r="822" spans="1:19" ht="13.2">
      <c r="A822" s="166"/>
      <c r="B822" s="166"/>
      <c r="C822" s="167"/>
      <c r="D822" s="103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5"/>
      <c r="S822" s="105"/>
    </row>
    <row r="823" spans="1:19" ht="13.2">
      <c r="A823" s="166"/>
      <c r="B823" s="166"/>
      <c r="C823" s="167"/>
      <c r="D823" s="103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5"/>
      <c r="S823" s="105"/>
    </row>
    <row r="824" spans="1:19" ht="13.2">
      <c r="A824" s="166"/>
      <c r="B824" s="166"/>
      <c r="C824" s="167"/>
      <c r="D824" s="103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5"/>
      <c r="S824" s="105"/>
    </row>
    <row r="825" spans="1:19" ht="13.2">
      <c r="A825" s="166"/>
      <c r="B825" s="166"/>
      <c r="C825" s="167"/>
      <c r="D825" s="103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5"/>
      <c r="S825" s="105"/>
    </row>
    <row r="826" spans="1:19" ht="13.2">
      <c r="A826" s="166"/>
      <c r="B826" s="166"/>
      <c r="C826" s="167"/>
      <c r="D826" s="103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5"/>
      <c r="S826" s="105"/>
    </row>
    <row r="827" spans="1:19" ht="13.2">
      <c r="A827" s="166"/>
      <c r="B827" s="166"/>
      <c r="C827" s="167"/>
      <c r="D827" s="103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5"/>
      <c r="S827" s="105"/>
    </row>
    <row r="828" spans="1:19" ht="13.2">
      <c r="A828" s="166"/>
      <c r="B828" s="166"/>
      <c r="C828" s="167"/>
      <c r="D828" s="103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5"/>
      <c r="S828" s="105"/>
    </row>
    <row r="829" spans="1:19" ht="13.2">
      <c r="A829" s="166"/>
      <c r="B829" s="166"/>
      <c r="C829" s="167"/>
      <c r="D829" s="103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5"/>
      <c r="S829" s="105"/>
    </row>
    <row r="830" spans="1:19" ht="13.2">
      <c r="A830" s="166"/>
      <c r="B830" s="166"/>
      <c r="C830" s="167"/>
      <c r="D830" s="103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5"/>
      <c r="S830" s="105"/>
    </row>
    <row r="831" spans="1:19" ht="13.2">
      <c r="A831" s="166"/>
      <c r="B831" s="166"/>
      <c r="C831" s="167"/>
      <c r="D831" s="103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5"/>
      <c r="S831" s="105"/>
    </row>
    <row r="832" spans="1:19" ht="13.2">
      <c r="A832" s="166"/>
      <c r="B832" s="166"/>
      <c r="C832" s="167"/>
      <c r="D832" s="103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5"/>
      <c r="S832" s="105"/>
    </row>
    <row r="833" spans="1:19" ht="13.2">
      <c r="A833" s="166"/>
      <c r="B833" s="166"/>
      <c r="C833" s="167"/>
      <c r="D833" s="103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5"/>
      <c r="S833" s="105"/>
    </row>
    <row r="834" spans="1:19" ht="13.2">
      <c r="A834" s="166"/>
      <c r="B834" s="166"/>
      <c r="C834" s="167"/>
      <c r="D834" s="103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5"/>
      <c r="S834" s="105"/>
    </row>
    <row r="835" spans="1:19" ht="13.2">
      <c r="A835" s="166"/>
      <c r="B835" s="166"/>
      <c r="C835" s="167"/>
      <c r="D835" s="103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5"/>
      <c r="S835" s="105"/>
    </row>
    <row r="836" spans="1:19" ht="13.2">
      <c r="A836" s="166"/>
      <c r="B836" s="166"/>
      <c r="C836" s="167"/>
      <c r="D836" s="103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5"/>
      <c r="S836" s="105"/>
    </row>
    <row r="837" spans="1:19" ht="13.2">
      <c r="A837" s="166"/>
      <c r="B837" s="166"/>
      <c r="C837" s="167"/>
      <c r="D837" s="103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5"/>
      <c r="S837" s="105"/>
    </row>
    <row r="838" spans="1:19" ht="13.2">
      <c r="A838" s="166"/>
      <c r="B838" s="166"/>
      <c r="C838" s="167"/>
      <c r="D838" s="103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5"/>
      <c r="S838" s="105"/>
    </row>
    <row r="839" spans="1:19" ht="13.2">
      <c r="A839" s="166"/>
      <c r="B839" s="166"/>
      <c r="C839" s="167"/>
      <c r="D839" s="103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5"/>
      <c r="S839" s="105"/>
    </row>
    <row r="840" spans="1:19" ht="13.2">
      <c r="A840" s="166"/>
      <c r="B840" s="166"/>
      <c r="C840" s="167"/>
      <c r="D840" s="103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5"/>
      <c r="S840" s="105"/>
    </row>
    <row r="841" spans="1:19" ht="13.2">
      <c r="A841" s="166"/>
      <c r="B841" s="166"/>
      <c r="C841" s="167"/>
      <c r="D841" s="103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5"/>
      <c r="S841" s="105"/>
    </row>
    <row r="842" spans="1:19" ht="13.2">
      <c r="A842" s="166"/>
      <c r="B842" s="166"/>
      <c r="C842" s="167"/>
      <c r="D842" s="103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5"/>
      <c r="S842" s="105"/>
    </row>
    <row r="843" spans="1:19" ht="13.2">
      <c r="A843" s="166"/>
      <c r="B843" s="166"/>
      <c r="C843" s="167"/>
      <c r="D843" s="103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5"/>
      <c r="S843" s="105"/>
    </row>
    <row r="844" spans="1:19" ht="13.2">
      <c r="A844" s="166"/>
      <c r="B844" s="166"/>
      <c r="C844" s="167"/>
      <c r="D844" s="103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5"/>
      <c r="S844" s="105"/>
    </row>
    <row r="845" spans="1:19" ht="13.2">
      <c r="A845" s="166"/>
      <c r="B845" s="166"/>
      <c r="C845" s="167"/>
      <c r="D845" s="103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5"/>
      <c r="S845" s="105"/>
    </row>
    <row r="846" spans="1:19" ht="13.2">
      <c r="A846" s="166"/>
      <c r="B846" s="166"/>
      <c r="C846" s="167"/>
      <c r="D846" s="103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5"/>
      <c r="S846" s="105"/>
    </row>
    <row r="847" spans="1:19" ht="13.2">
      <c r="A847" s="166"/>
      <c r="B847" s="166"/>
      <c r="C847" s="167"/>
      <c r="D847" s="103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5"/>
      <c r="S847" s="105"/>
    </row>
    <row r="848" spans="1:19" ht="13.2">
      <c r="A848" s="166"/>
      <c r="B848" s="166"/>
      <c r="C848" s="167"/>
      <c r="D848" s="103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5"/>
      <c r="S848" s="105"/>
    </row>
    <row r="849" spans="1:19" ht="13.2">
      <c r="A849" s="166"/>
      <c r="B849" s="166"/>
      <c r="C849" s="167"/>
      <c r="D849" s="103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5"/>
      <c r="S849" s="105"/>
    </row>
    <row r="850" spans="1:19" ht="13.2">
      <c r="A850" s="166"/>
      <c r="B850" s="166"/>
      <c r="C850" s="167"/>
      <c r="D850" s="103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5"/>
      <c r="S850" s="105"/>
    </row>
    <row r="851" spans="1:19" ht="13.2">
      <c r="A851" s="166"/>
      <c r="B851" s="166"/>
      <c r="C851" s="167"/>
      <c r="D851" s="103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5"/>
      <c r="S851" s="105"/>
    </row>
    <row r="852" spans="1:19" ht="13.2">
      <c r="A852" s="166"/>
      <c r="B852" s="166"/>
      <c r="C852" s="167"/>
      <c r="D852" s="103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5"/>
      <c r="S852" s="105"/>
    </row>
    <row r="853" spans="1:19" ht="13.2">
      <c r="A853" s="166"/>
      <c r="B853" s="166"/>
      <c r="C853" s="167"/>
      <c r="D853" s="103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5"/>
      <c r="S853" s="105"/>
    </row>
    <row r="854" spans="1:19" ht="13.2">
      <c r="A854" s="166"/>
      <c r="B854" s="166"/>
      <c r="C854" s="167"/>
      <c r="D854" s="103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5"/>
      <c r="S854" s="105"/>
    </row>
    <row r="855" spans="1:19" ht="13.2">
      <c r="A855" s="166"/>
      <c r="B855" s="166"/>
      <c r="C855" s="167"/>
      <c r="D855" s="103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5"/>
      <c r="S855" s="105"/>
    </row>
    <row r="856" spans="1:19" ht="13.2">
      <c r="A856" s="166"/>
      <c r="B856" s="166"/>
      <c r="C856" s="167"/>
      <c r="D856" s="103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5"/>
      <c r="S856" s="105"/>
    </row>
    <row r="857" spans="1:19" ht="13.2">
      <c r="A857" s="166"/>
      <c r="B857" s="166"/>
      <c r="C857" s="167"/>
      <c r="D857" s="103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5"/>
      <c r="S857" s="105"/>
    </row>
    <row r="858" spans="1:19" ht="13.2">
      <c r="A858" s="166"/>
      <c r="B858" s="166"/>
      <c r="C858" s="167"/>
      <c r="D858" s="103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5"/>
      <c r="S858" s="105"/>
    </row>
    <row r="859" spans="1:19" ht="13.2">
      <c r="A859" s="166"/>
      <c r="B859" s="166"/>
      <c r="C859" s="167"/>
      <c r="D859" s="103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5"/>
      <c r="S859" s="105"/>
    </row>
    <row r="860" spans="1:19" ht="13.2">
      <c r="A860" s="166"/>
      <c r="B860" s="166"/>
      <c r="C860" s="167"/>
      <c r="D860" s="103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5"/>
      <c r="S860" s="105"/>
    </row>
    <row r="861" spans="1:19" ht="13.2">
      <c r="A861" s="166"/>
      <c r="B861" s="166"/>
      <c r="C861" s="167"/>
      <c r="D861" s="103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5"/>
      <c r="S861" s="105"/>
    </row>
    <row r="862" spans="1:19" ht="13.2">
      <c r="A862" s="166"/>
      <c r="B862" s="166"/>
      <c r="C862" s="167"/>
      <c r="D862" s="103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5"/>
      <c r="S862" s="105"/>
    </row>
    <row r="863" spans="1:19" ht="13.2">
      <c r="A863" s="166"/>
      <c r="B863" s="166"/>
      <c r="C863" s="167"/>
      <c r="D863" s="103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5"/>
      <c r="S863" s="105"/>
    </row>
    <row r="864" spans="1:19" ht="13.2">
      <c r="A864" s="166"/>
      <c r="B864" s="166"/>
      <c r="C864" s="167"/>
      <c r="D864" s="103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5"/>
      <c r="S864" s="105"/>
    </row>
    <row r="865" spans="1:19" ht="13.2">
      <c r="A865" s="166"/>
      <c r="B865" s="166"/>
      <c r="C865" s="167"/>
      <c r="D865" s="103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5"/>
      <c r="S865" s="105"/>
    </row>
    <row r="866" spans="1:19" ht="13.2">
      <c r="A866" s="166"/>
      <c r="B866" s="166"/>
      <c r="C866" s="167"/>
      <c r="D866" s="103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5"/>
      <c r="S866" s="105"/>
    </row>
    <row r="867" spans="1:19" ht="13.2">
      <c r="A867" s="166"/>
      <c r="B867" s="166"/>
      <c r="C867" s="167"/>
      <c r="D867" s="103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5"/>
      <c r="S867" s="105"/>
    </row>
    <row r="868" spans="1:19" ht="13.2">
      <c r="A868" s="166"/>
      <c r="B868" s="166"/>
      <c r="C868" s="167"/>
      <c r="D868" s="103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5"/>
      <c r="S868" s="105"/>
    </row>
    <row r="869" spans="1:19" ht="13.2">
      <c r="A869" s="166"/>
      <c r="B869" s="166"/>
      <c r="C869" s="167"/>
      <c r="D869" s="103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5"/>
      <c r="S869" s="105"/>
    </row>
    <row r="870" spans="1:19" ht="13.2">
      <c r="A870" s="166"/>
      <c r="B870" s="166"/>
      <c r="C870" s="167"/>
      <c r="D870" s="103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5"/>
      <c r="S870" s="105"/>
    </row>
    <row r="871" spans="1:19" ht="13.2">
      <c r="A871" s="166"/>
      <c r="B871" s="166"/>
      <c r="C871" s="167"/>
      <c r="D871" s="103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5"/>
      <c r="S871" s="105"/>
    </row>
    <row r="872" spans="1:19" ht="13.2">
      <c r="A872" s="166"/>
      <c r="B872" s="166"/>
      <c r="C872" s="167"/>
      <c r="D872" s="103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5"/>
      <c r="S872" s="105"/>
    </row>
    <row r="873" spans="1:19" ht="13.2">
      <c r="A873" s="166"/>
      <c r="B873" s="166"/>
      <c r="C873" s="167"/>
      <c r="D873" s="103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5"/>
      <c r="S873" s="105"/>
    </row>
    <row r="874" spans="1:19" ht="13.2">
      <c r="A874" s="166"/>
      <c r="B874" s="166"/>
      <c r="C874" s="167"/>
      <c r="D874" s="103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5"/>
      <c r="S874" s="105"/>
    </row>
    <row r="875" spans="1:19" ht="13.2">
      <c r="A875" s="166"/>
      <c r="B875" s="166"/>
      <c r="C875" s="167"/>
      <c r="D875" s="103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5"/>
      <c r="S875" s="105"/>
    </row>
    <row r="876" spans="1:19" ht="13.2">
      <c r="A876" s="166"/>
      <c r="B876" s="166"/>
      <c r="C876" s="167"/>
      <c r="D876" s="103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5"/>
      <c r="S876" s="105"/>
    </row>
    <row r="877" spans="1:19" ht="13.2">
      <c r="A877" s="166"/>
      <c r="B877" s="166"/>
      <c r="C877" s="167"/>
      <c r="D877" s="103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5"/>
      <c r="S877" s="105"/>
    </row>
    <row r="878" spans="1:19" ht="13.2">
      <c r="A878" s="166"/>
      <c r="B878" s="166"/>
      <c r="C878" s="167"/>
      <c r="D878" s="103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5"/>
      <c r="S878" s="105"/>
    </row>
    <row r="879" spans="1:19" ht="13.2">
      <c r="A879" s="166"/>
      <c r="B879" s="166"/>
      <c r="C879" s="167"/>
      <c r="D879" s="103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5"/>
      <c r="S879" s="105"/>
    </row>
    <row r="880" spans="1:19" ht="13.2">
      <c r="A880" s="166"/>
      <c r="B880" s="166"/>
      <c r="C880" s="167"/>
      <c r="D880" s="103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5"/>
      <c r="S880" s="105"/>
    </row>
    <row r="881" spans="1:19" ht="13.2">
      <c r="A881" s="166"/>
      <c r="B881" s="166"/>
      <c r="C881" s="167"/>
      <c r="D881" s="103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5"/>
      <c r="S881" s="105"/>
    </row>
    <row r="882" spans="1:19" ht="13.2">
      <c r="A882" s="166"/>
      <c r="B882" s="166"/>
      <c r="C882" s="167"/>
      <c r="D882" s="103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5"/>
      <c r="S882" s="105"/>
    </row>
    <row r="883" spans="1:19" ht="13.2">
      <c r="A883" s="166"/>
      <c r="B883" s="166"/>
      <c r="C883" s="167"/>
      <c r="D883" s="103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5"/>
      <c r="S883" s="105"/>
    </row>
    <row r="884" spans="1:19" ht="13.2">
      <c r="A884" s="166"/>
      <c r="B884" s="166"/>
      <c r="C884" s="167"/>
      <c r="D884" s="103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5"/>
      <c r="S884" s="105"/>
    </row>
    <row r="885" spans="1:19" ht="13.2">
      <c r="A885" s="166"/>
      <c r="B885" s="166"/>
      <c r="C885" s="167"/>
      <c r="D885" s="103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5"/>
      <c r="S885" s="105"/>
    </row>
    <row r="886" spans="1:19" ht="13.2">
      <c r="A886" s="166"/>
      <c r="B886" s="166"/>
      <c r="C886" s="167"/>
      <c r="D886" s="103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5"/>
      <c r="S886" s="105"/>
    </row>
    <row r="887" spans="1:19" ht="13.2">
      <c r="A887" s="166"/>
      <c r="B887" s="166"/>
      <c r="C887" s="167"/>
      <c r="D887" s="103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5"/>
      <c r="S887" s="105"/>
    </row>
    <row r="888" spans="1:19" ht="13.2">
      <c r="A888" s="166"/>
      <c r="B888" s="166"/>
      <c r="C888" s="167"/>
      <c r="D888" s="103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5"/>
      <c r="S888" s="105"/>
    </row>
    <row r="889" spans="1:19" ht="13.2">
      <c r="A889" s="166"/>
      <c r="B889" s="166"/>
      <c r="C889" s="167"/>
      <c r="D889" s="103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5"/>
      <c r="S889" s="105"/>
    </row>
    <row r="890" spans="1:19" ht="13.2">
      <c r="A890" s="166"/>
      <c r="B890" s="166"/>
      <c r="C890" s="167"/>
      <c r="D890" s="103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5"/>
      <c r="S890" s="105"/>
    </row>
    <row r="891" spans="1:19" ht="13.2">
      <c r="A891" s="166"/>
      <c r="B891" s="166"/>
      <c r="C891" s="167"/>
      <c r="D891" s="103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5"/>
      <c r="S891" s="105"/>
    </row>
    <row r="892" spans="1:19" ht="13.2">
      <c r="A892" s="166"/>
      <c r="B892" s="166"/>
      <c r="C892" s="167"/>
      <c r="D892" s="103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5"/>
      <c r="S892" s="105"/>
    </row>
    <row r="893" spans="1:19" ht="13.2">
      <c r="A893" s="166"/>
      <c r="B893" s="166"/>
      <c r="C893" s="167"/>
      <c r="D893" s="103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5"/>
      <c r="S893" s="105"/>
    </row>
    <row r="894" spans="1:19" ht="13.2">
      <c r="A894" s="166"/>
      <c r="B894" s="166"/>
      <c r="C894" s="167"/>
      <c r="D894" s="103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5"/>
      <c r="S894" s="105"/>
    </row>
    <row r="895" spans="1:19" ht="13.2">
      <c r="A895" s="166"/>
      <c r="B895" s="166"/>
      <c r="C895" s="167"/>
      <c r="D895" s="103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5"/>
      <c r="S895" s="105"/>
    </row>
    <row r="896" spans="1:19" ht="13.2">
      <c r="A896" s="166"/>
      <c r="B896" s="166"/>
      <c r="C896" s="167"/>
      <c r="D896" s="103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5"/>
      <c r="S896" s="105"/>
    </row>
    <row r="897" spans="1:19" ht="13.2">
      <c r="A897" s="166"/>
      <c r="B897" s="166"/>
      <c r="C897" s="167"/>
      <c r="D897" s="103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5"/>
      <c r="S897" s="105"/>
    </row>
    <row r="898" spans="1:19" ht="13.2">
      <c r="A898" s="166"/>
      <c r="B898" s="166"/>
      <c r="C898" s="167"/>
      <c r="D898" s="103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5"/>
      <c r="S898" s="105"/>
    </row>
    <row r="899" spans="1:19" ht="13.2">
      <c r="A899" s="166"/>
      <c r="B899" s="166"/>
      <c r="C899" s="167"/>
      <c r="D899" s="103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5"/>
      <c r="S899" s="105"/>
    </row>
    <row r="900" spans="1:19" ht="13.2">
      <c r="A900" s="166"/>
      <c r="B900" s="166"/>
      <c r="C900" s="167"/>
      <c r="D900" s="103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5"/>
      <c r="S900" s="105"/>
    </row>
    <row r="901" spans="1:19" ht="13.2">
      <c r="A901" s="166"/>
      <c r="B901" s="166"/>
      <c r="C901" s="167"/>
      <c r="D901" s="103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5"/>
      <c r="S901" s="105"/>
    </row>
    <row r="902" spans="1:19" ht="13.2">
      <c r="A902" s="166"/>
      <c r="B902" s="166"/>
      <c r="C902" s="167"/>
      <c r="D902" s="103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5"/>
      <c r="S902" s="105"/>
    </row>
    <row r="903" spans="1:19" ht="13.2">
      <c r="A903" s="166"/>
      <c r="B903" s="166"/>
      <c r="C903" s="167"/>
      <c r="D903" s="103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5"/>
      <c r="S903" s="105"/>
    </row>
    <row r="904" spans="1:19" ht="13.2">
      <c r="A904" s="166"/>
      <c r="B904" s="166"/>
      <c r="C904" s="167"/>
      <c r="D904" s="103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5"/>
      <c r="S904" s="105"/>
    </row>
    <row r="905" spans="1:19" ht="13.2">
      <c r="A905" s="166"/>
      <c r="B905" s="166"/>
      <c r="C905" s="167"/>
      <c r="D905" s="103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5"/>
      <c r="S905" s="105"/>
    </row>
    <row r="906" spans="1:19" ht="13.2">
      <c r="A906" s="166"/>
      <c r="B906" s="166"/>
      <c r="C906" s="167"/>
      <c r="D906" s="103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5"/>
      <c r="S906" s="105"/>
    </row>
    <row r="907" spans="1:19" ht="13.2">
      <c r="A907" s="166"/>
      <c r="B907" s="166"/>
      <c r="C907" s="167"/>
      <c r="D907" s="103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5"/>
      <c r="S907" s="105"/>
    </row>
    <row r="908" spans="1:19" ht="13.2">
      <c r="A908" s="166"/>
      <c r="B908" s="166"/>
      <c r="C908" s="167"/>
      <c r="D908" s="103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5"/>
      <c r="S908" s="105"/>
    </row>
    <row r="909" spans="1:19" ht="13.2">
      <c r="A909" s="166"/>
      <c r="B909" s="166"/>
      <c r="C909" s="167"/>
      <c r="D909" s="103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5"/>
      <c r="S909" s="105"/>
    </row>
    <row r="910" spans="1:19" ht="13.2">
      <c r="A910" s="166"/>
      <c r="B910" s="166"/>
      <c r="C910" s="167"/>
      <c r="D910" s="103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5"/>
      <c r="S910" s="105"/>
    </row>
    <row r="911" spans="1:19" ht="13.2">
      <c r="A911" s="166"/>
      <c r="B911" s="166"/>
      <c r="C911" s="167"/>
      <c r="D911" s="103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5"/>
      <c r="S911" s="105"/>
    </row>
    <row r="912" spans="1:19" ht="13.2">
      <c r="A912" s="166"/>
      <c r="B912" s="166"/>
      <c r="C912" s="167"/>
      <c r="D912" s="103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5"/>
      <c r="S912" s="105"/>
    </row>
    <row r="913" spans="1:19" ht="13.2">
      <c r="A913" s="166"/>
      <c r="B913" s="166"/>
      <c r="C913" s="167"/>
      <c r="D913" s="103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5"/>
      <c r="S913" s="105"/>
    </row>
    <row r="914" spans="1:19" ht="13.2">
      <c r="A914" s="166"/>
      <c r="B914" s="166"/>
      <c r="C914" s="167"/>
      <c r="D914" s="103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5"/>
      <c r="S914" s="105"/>
    </row>
    <row r="915" spans="1:19" ht="13.2">
      <c r="A915" s="166"/>
      <c r="B915" s="166"/>
      <c r="C915" s="167"/>
      <c r="D915" s="103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5"/>
      <c r="S915" s="105"/>
    </row>
    <row r="916" spans="1:19" ht="13.2">
      <c r="A916" s="166"/>
      <c r="B916" s="166"/>
      <c r="C916" s="167"/>
      <c r="D916" s="103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5"/>
      <c r="S916" s="105"/>
    </row>
    <row r="917" spans="1:19" ht="13.2">
      <c r="A917" s="166"/>
      <c r="B917" s="166"/>
      <c r="C917" s="167"/>
      <c r="D917" s="103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5"/>
      <c r="S917" s="105"/>
    </row>
    <row r="918" spans="1:19" ht="13.2">
      <c r="A918" s="166"/>
      <c r="B918" s="166"/>
      <c r="C918" s="167"/>
      <c r="D918" s="103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5"/>
      <c r="S918" s="105"/>
    </row>
    <row r="919" spans="1:19" ht="13.2">
      <c r="A919" s="166"/>
      <c r="B919" s="166"/>
      <c r="C919" s="167"/>
      <c r="D919" s="103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5"/>
      <c r="S919" s="105"/>
    </row>
    <row r="920" spans="1:19" ht="13.2">
      <c r="A920" s="166"/>
      <c r="B920" s="166"/>
      <c r="C920" s="167"/>
      <c r="D920" s="103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5"/>
      <c r="S920" s="105"/>
    </row>
    <row r="921" spans="1:19" ht="13.2">
      <c r="A921" s="166"/>
      <c r="B921" s="166"/>
      <c r="C921" s="167"/>
      <c r="D921" s="103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5"/>
      <c r="S921" s="105"/>
    </row>
    <row r="922" spans="1:19" ht="13.2">
      <c r="A922" s="166"/>
      <c r="B922" s="166"/>
      <c r="C922" s="167"/>
      <c r="D922" s="103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5"/>
      <c r="S922" s="105"/>
    </row>
    <row r="923" spans="1:19" ht="13.2">
      <c r="A923" s="166"/>
      <c r="B923" s="166"/>
      <c r="C923" s="167"/>
      <c r="D923" s="103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5"/>
      <c r="S923" s="105"/>
    </row>
    <row r="924" spans="1:19" ht="13.2">
      <c r="A924" s="166"/>
      <c r="B924" s="166"/>
      <c r="C924" s="167"/>
      <c r="D924" s="103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5"/>
      <c r="S924" s="105"/>
    </row>
    <row r="925" spans="1:19" ht="13.2">
      <c r="A925" s="166"/>
      <c r="B925" s="166"/>
      <c r="C925" s="167"/>
      <c r="D925" s="103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5"/>
      <c r="S925" s="105"/>
    </row>
    <row r="926" spans="1:19" ht="13.2">
      <c r="A926" s="166"/>
      <c r="B926" s="166"/>
      <c r="C926" s="167"/>
      <c r="D926" s="103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5"/>
      <c r="S926" s="105"/>
    </row>
    <row r="927" spans="1:19" ht="13.2">
      <c r="A927" s="166"/>
      <c r="B927" s="166"/>
      <c r="C927" s="167"/>
      <c r="D927" s="103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5"/>
      <c r="S927" s="105"/>
    </row>
    <row r="928" spans="1:19" ht="13.2">
      <c r="A928" s="166"/>
      <c r="B928" s="166"/>
      <c r="C928" s="167"/>
      <c r="D928" s="103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5"/>
      <c r="S928" s="105"/>
    </row>
    <row r="929" spans="1:19" ht="13.2">
      <c r="A929" s="166"/>
      <c r="B929" s="166"/>
      <c r="C929" s="167"/>
      <c r="D929" s="103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5"/>
      <c r="S929" s="105"/>
    </row>
    <row r="930" spans="1:19" ht="13.2">
      <c r="A930" s="166"/>
      <c r="B930" s="166"/>
      <c r="C930" s="167"/>
      <c r="D930" s="103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5"/>
      <c r="S930" s="105"/>
    </row>
    <row r="931" spans="1:19" ht="13.2">
      <c r="A931" s="166"/>
      <c r="B931" s="166"/>
      <c r="C931" s="167"/>
      <c r="D931" s="103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5"/>
      <c r="S931" s="105"/>
    </row>
    <row r="932" spans="1:19" ht="13.2">
      <c r="A932" s="166"/>
      <c r="B932" s="166"/>
      <c r="C932" s="167"/>
      <c r="D932" s="103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5"/>
      <c r="S932" s="105"/>
    </row>
    <row r="933" spans="1:19" ht="13.2">
      <c r="A933" s="166"/>
      <c r="B933" s="166"/>
      <c r="C933" s="167"/>
      <c r="D933" s="103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5"/>
      <c r="S933" s="105"/>
    </row>
    <row r="934" spans="1:19" ht="13.2">
      <c r="A934" s="166"/>
      <c r="B934" s="166"/>
      <c r="C934" s="167"/>
      <c r="D934" s="103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5"/>
      <c r="S934" s="105"/>
    </row>
    <row r="935" spans="1:19" ht="13.2">
      <c r="A935" s="166"/>
      <c r="B935" s="166"/>
      <c r="C935" s="167"/>
      <c r="D935" s="103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5"/>
      <c r="S935" s="105"/>
    </row>
    <row r="936" spans="1:19" ht="13.2">
      <c r="A936" s="166"/>
      <c r="B936" s="166"/>
      <c r="C936" s="167"/>
      <c r="D936" s="103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5"/>
      <c r="S936" s="105"/>
    </row>
    <row r="937" spans="1:19" ht="13.2">
      <c r="A937" s="166"/>
      <c r="B937" s="166"/>
      <c r="C937" s="167"/>
      <c r="D937" s="103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5"/>
      <c r="S937" s="105"/>
    </row>
    <row r="938" spans="1:19" ht="13.2">
      <c r="A938" s="166"/>
      <c r="B938" s="166"/>
      <c r="C938" s="167"/>
      <c r="D938" s="103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5"/>
      <c r="S938" s="105"/>
    </row>
    <row r="939" spans="1:19" ht="13.2">
      <c r="A939" s="166"/>
      <c r="B939" s="166"/>
      <c r="C939" s="167"/>
      <c r="D939" s="103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5"/>
      <c r="S939" s="105"/>
    </row>
    <row r="940" spans="1:19" ht="13.2">
      <c r="A940" s="166"/>
      <c r="B940" s="166"/>
      <c r="C940" s="167"/>
      <c r="D940" s="103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5"/>
      <c r="S940" s="105"/>
    </row>
    <row r="941" spans="1:19" ht="13.2">
      <c r="A941" s="166"/>
      <c r="B941" s="166"/>
      <c r="C941" s="167"/>
      <c r="D941" s="103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5"/>
      <c r="S941" s="105"/>
    </row>
    <row r="942" spans="1:19" ht="13.2">
      <c r="A942" s="166"/>
      <c r="B942" s="166"/>
      <c r="C942" s="167"/>
      <c r="D942" s="103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5"/>
      <c r="S942" s="105"/>
    </row>
    <row r="943" spans="1:19" ht="13.2">
      <c r="A943" s="166"/>
      <c r="B943" s="166"/>
      <c r="C943" s="167"/>
      <c r="D943" s="103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5"/>
      <c r="S943" s="105"/>
    </row>
    <row r="944" spans="1:19" ht="13.2">
      <c r="A944" s="166"/>
      <c r="B944" s="166"/>
      <c r="C944" s="167"/>
      <c r="D944" s="103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5"/>
      <c r="S944" s="105"/>
    </row>
    <row r="945" spans="1:19" ht="13.2">
      <c r="A945" s="166"/>
      <c r="B945" s="166"/>
      <c r="C945" s="167"/>
      <c r="D945" s="103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5"/>
      <c r="S945" s="105"/>
    </row>
    <row r="946" spans="1:19" ht="13.2">
      <c r="A946" s="166"/>
      <c r="B946" s="166"/>
      <c r="C946" s="167"/>
      <c r="D946" s="103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5"/>
      <c r="S946" s="105"/>
    </row>
    <row r="947" spans="1:19" ht="13.2">
      <c r="A947" s="166"/>
      <c r="B947" s="166"/>
      <c r="C947" s="167"/>
      <c r="D947" s="103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5"/>
      <c r="S947" s="105"/>
    </row>
    <row r="948" spans="1:19" ht="13.2">
      <c r="A948" s="166"/>
      <c r="B948" s="166"/>
      <c r="C948" s="167"/>
      <c r="D948" s="103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5"/>
      <c r="S948" s="105"/>
    </row>
    <row r="949" spans="1:19" ht="13.2">
      <c r="A949" s="166"/>
      <c r="B949" s="166"/>
      <c r="C949" s="167"/>
      <c r="D949" s="103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5"/>
      <c r="S949" s="105"/>
    </row>
    <row r="950" spans="1:19" ht="13.2">
      <c r="A950" s="166"/>
      <c r="B950" s="166"/>
      <c r="C950" s="167"/>
      <c r="D950" s="103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5"/>
      <c r="S950" s="105"/>
    </row>
    <row r="951" spans="1:19" ht="13.2">
      <c r="A951" s="166"/>
      <c r="B951" s="166"/>
      <c r="C951" s="167"/>
      <c r="D951" s="103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5"/>
      <c r="S951" s="105"/>
    </row>
    <row r="952" spans="1:19" ht="13.2">
      <c r="A952" s="166"/>
      <c r="B952" s="166"/>
      <c r="C952" s="167"/>
      <c r="D952" s="103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5"/>
      <c r="S952" s="105"/>
    </row>
    <row r="953" spans="1:19" ht="13.2">
      <c r="A953" s="166"/>
      <c r="B953" s="166"/>
      <c r="C953" s="167"/>
      <c r="D953" s="103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5"/>
      <c r="S953" s="105"/>
    </row>
    <row r="954" spans="1:19" ht="13.2">
      <c r="A954" s="166"/>
      <c r="B954" s="166"/>
      <c r="C954" s="167"/>
      <c r="D954" s="103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5"/>
      <c r="S954" s="105"/>
    </row>
    <row r="955" spans="1:19" ht="13.2">
      <c r="A955" s="166"/>
      <c r="B955" s="166"/>
      <c r="C955" s="167"/>
      <c r="D955" s="103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5"/>
      <c r="S955" s="105"/>
    </row>
    <row r="956" spans="1:19" ht="13.2">
      <c r="A956" s="166"/>
      <c r="B956" s="166"/>
      <c r="C956" s="167"/>
      <c r="D956" s="103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5"/>
      <c r="S956" s="105"/>
    </row>
    <row r="957" spans="1:19" ht="13.2">
      <c r="A957" s="166"/>
      <c r="B957" s="166"/>
      <c r="C957" s="167"/>
      <c r="D957" s="103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5"/>
      <c r="S957" s="105"/>
    </row>
    <row r="958" spans="1:19" ht="13.2">
      <c r="A958" s="166"/>
      <c r="B958" s="166"/>
      <c r="C958" s="167"/>
      <c r="D958" s="103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5"/>
      <c r="S958" s="105"/>
    </row>
    <row r="959" spans="1:19" ht="13.2">
      <c r="A959" s="166"/>
      <c r="B959" s="166"/>
      <c r="C959" s="167"/>
      <c r="D959" s="103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5"/>
      <c r="S959" s="105"/>
    </row>
    <row r="960" spans="1:19" ht="13.2">
      <c r="A960" s="166"/>
      <c r="B960" s="166"/>
      <c r="C960" s="167"/>
      <c r="D960" s="103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5"/>
      <c r="S960" s="105"/>
    </row>
    <row r="961" spans="1:19" ht="13.2">
      <c r="A961" s="166"/>
      <c r="B961" s="166"/>
      <c r="C961" s="167"/>
      <c r="D961" s="103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5"/>
      <c r="S961" s="105"/>
    </row>
    <row r="962" spans="1:19" ht="13.2">
      <c r="A962" s="166"/>
      <c r="B962" s="166"/>
      <c r="C962" s="167"/>
      <c r="D962" s="103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5"/>
      <c r="S962" s="105"/>
    </row>
    <row r="963" spans="1:19" ht="13.2">
      <c r="A963" s="166"/>
      <c r="B963" s="166"/>
      <c r="C963" s="167"/>
      <c r="D963" s="103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5"/>
      <c r="S963" s="105"/>
    </row>
    <row r="964" spans="1:19" ht="13.2">
      <c r="A964" s="166"/>
      <c r="B964" s="166"/>
      <c r="C964" s="167"/>
      <c r="D964" s="103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5"/>
      <c r="S964" s="105"/>
    </row>
    <row r="965" spans="1:19" ht="13.2">
      <c r="A965" s="166"/>
      <c r="B965" s="166"/>
      <c r="C965" s="167"/>
      <c r="D965" s="103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5"/>
      <c r="S965" s="105"/>
    </row>
    <row r="966" spans="1:19" ht="13.2">
      <c r="A966" s="166"/>
      <c r="B966" s="166"/>
      <c r="C966" s="167"/>
      <c r="D966" s="103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5"/>
      <c r="S966" s="105"/>
    </row>
    <row r="967" spans="1:19" ht="13.2">
      <c r="A967" s="166"/>
      <c r="B967" s="166"/>
      <c r="C967" s="167"/>
      <c r="D967" s="103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5"/>
      <c r="S967" s="105"/>
    </row>
    <row r="968" spans="1:19" ht="13.2">
      <c r="A968" s="166"/>
      <c r="B968" s="166"/>
      <c r="C968" s="167"/>
      <c r="D968" s="103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5"/>
      <c r="S968" s="105"/>
    </row>
    <row r="969" spans="1:19" ht="13.2">
      <c r="A969" s="166"/>
      <c r="B969" s="166"/>
      <c r="C969" s="167"/>
      <c r="D969" s="103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5"/>
      <c r="S969" s="105"/>
    </row>
    <row r="970" spans="1:19" ht="13.2">
      <c r="A970" s="166"/>
      <c r="B970" s="166"/>
      <c r="C970" s="167"/>
      <c r="D970" s="103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5"/>
      <c r="S970" s="105"/>
    </row>
    <row r="971" spans="1:19" ht="13.2">
      <c r="A971" s="166"/>
      <c r="B971" s="166"/>
      <c r="C971" s="167"/>
      <c r="D971" s="103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5"/>
      <c r="S971" s="105"/>
    </row>
    <row r="972" spans="1:19" ht="13.2">
      <c r="A972" s="166"/>
      <c r="B972" s="166"/>
      <c r="C972" s="167"/>
      <c r="D972" s="103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5"/>
      <c r="S972" s="105"/>
    </row>
    <row r="973" spans="1:19" ht="13.2">
      <c r="A973" s="166"/>
      <c r="B973" s="166"/>
      <c r="C973" s="167"/>
      <c r="D973" s="103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5"/>
      <c r="S973" s="105"/>
    </row>
    <row r="974" spans="1:19" ht="13.2">
      <c r="A974" s="166"/>
      <c r="B974" s="166"/>
      <c r="C974" s="167"/>
      <c r="D974" s="103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5"/>
      <c r="S974" s="105"/>
    </row>
    <row r="975" spans="1:19" ht="13.2">
      <c r="A975" s="166"/>
      <c r="B975" s="166"/>
      <c r="C975" s="167"/>
      <c r="D975" s="103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5"/>
      <c r="S975" s="105"/>
    </row>
    <row r="976" spans="1:19" ht="13.2">
      <c r="A976" s="166"/>
      <c r="B976" s="166"/>
      <c r="C976" s="167"/>
      <c r="D976" s="103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5"/>
      <c r="S976" s="105"/>
    </row>
    <row r="977" spans="1:19" ht="13.2">
      <c r="A977" s="166"/>
      <c r="B977" s="166"/>
      <c r="C977" s="167"/>
      <c r="D977" s="103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5"/>
      <c r="S977" s="105"/>
    </row>
    <row r="978" spans="1:19" ht="13.2">
      <c r="A978" s="166"/>
      <c r="B978" s="166"/>
      <c r="C978" s="167"/>
      <c r="D978" s="103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5"/>
      <c r="S978" s="105"/>
    </row>
    <row r="979" spans="1:19" ht="13.2">
      <c r="A979" s="166"/>
      <c r="B979" s="166"/>
      <c r="C979" s="167"/>
      <c r="D979" s="103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5"/>
      <c r="S979" s="105"/>
    </row>
    <row r="980" spans="1:19" ht="13.2">
      <c r="A980" s="166"/>
      <c r="B980" s="166"/>
      <c r="C980" s="167"/>
      <c r="D980" s="103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5"/>
      <c r="S980" s="105"/>
    </row>
    <row r="981" spans="1:19" ht="13.2">
      <c r="A981" s="166"/>
      <c r="B981" s="166"/>
      <c r="C981" s="167"/>
      <c r="D981" s="103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5"/>
      <c r="S981" s="105"/>
    </row>
    <row r="982" spans="1:19" ht="13.2">
      <c r="A982" s="166"/>
      <c r="B982" s="166"/>
      <c r="C982" s="167"/>
      <c r="D982" s="103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5"/>
      <c r="S982" s="105"/>
    </row>
    <row r="983" spans="1:19" ht="13.2">
      <c r="A983" s="166"/>
      <c r="B983" s="166"/>
      <c r="C983" s="167"/>
      <c r="D983" s="103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5"/>
      <c r="S983" s="105"/>
    </row>
    <row r="984" spans="1:19" ht="13.2">
      <c r="A984" s="166"/>
      <c r="B984" s="166"/>
      <c r="C984" s="167"/>
      <c r="D984" s="103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5"/>
      <c r="S984" s="105"/>
    </row>
    <row r="985" spans="1:19" ht="13.2">
      <c r="A985" s="166"/>
      <c r="B985" s="166"/>
      <c r="C985" s="167"/>
      <c r="D985" s="103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5"/>
      <c r="S985" s="105"/>
    </row>
    <row r="986" spans="1:19" ht="13.2">
      <c r="A986" s="166"/>
      <c r="B986" s="166"/>
      <c r="C986" s="167"/>
      <c r="D986" s="103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5"/>
      <c r="S986" s="105"/>
    </row>
    <row r="987" spans="1:19" ht="13.2">
      <c r="A987" s="166"/>
      <c r="B987" s="166"/>
      <c r="C987" s="167"/>
      <c r="D987" s="103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5"/>
      <c r="S987" s="105"/>
    </row>
    <row r="988" spans="1:19" ht="13.2">
      <c r="A988" s="166"/>
      <c r="B988" s="166"/>
      <c r="C988" s="167"/>
      <c r="D988" s="103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5"/>
      <c r="S988" s="105"/>
    </row>
    <row r="989" spans="1:19" ht="13.2">
      <c r="A989" s="166"/>
      <c r="B989" s="166"/>
      <c r="C989" s="167"/>
      <c r="D989" s="103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5"/>
      <c r="S989" s="105"/>
    </row>
    <row r="990" spans="1:19" ht="13.2">
      <c r="A990" s="166"/>
      <c r="B990" s="166"/>
      <c r="C990" s="167"/>
      <c r="D990" s="103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5"/>
      <c r="S990" s="105"/>
    </row>
    <row r="991" spans="1:19" ht="13.2">
      <c r="A991" s="166"/>
      <c r="B991" s="166"/>
      <c r="C991" s="167"/>
      <c r="D991" s="103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5"/>
      <c r="S991" s="105"/>
    </row>
    <row r="992" spans="1:19" ht="13.2">
      <c r="A992" s="166"/>
      <c r="B992" s="166"/>
      <c r="C992" s="167"/>
      <c r="D992" s="103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5"/>
      <c r="S992" s="105"/>
    </row>
    <row r="993" spans="1:19" ht="13.2">
      <c r="A993" s="166"/>
      <c r="B993" s="166"/>
      <c r="C993" s="167"/>
      <c r="D993" s="103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5"/>
      <c r="S993" s="105"/>
    </row>
    <row r="994" spans="1:19" ht="13.2">
      <c r="A994" s="166"/>
      <c r="B994" s="166"/>
      <c r="C994" s="167"/>
      <c r="D994" s="103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5"/>
      <c r="S994" s="105"/>
    </row>
    <row r="995" spans="1:19" ht="13.2">
      <c r="A995" s="166"/>
      <c r="B995" s="166"/>
      <c r="C995" s="167"/>
      <c r="D995" s="103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5"/>
      <c r="S995" s="105"/>
    </row>
    <row r="996" spans="1:19" ht="13.2">
      <c r="A996" s="166"/>
      <c r="B996" s="166"/>
      <c r="C996" s="167"/>
      <c r="D996" s="103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5"/>
      <c r="S996" s="105"/>
    </row>
    <row r="997" spans="1:19" ht="13.2">
      <c r="A997" s="166"/>
      <c r="B997" s="166"/>
      <c r="C997" s="167"/>
      <c r="D997" s="103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5"/>
      <c r="S997" s="105"/>
    </row>
    <row r="998" spans="1:19" ht="13.2">
      <c r="A998" s="166"/>
      <c r="B998" s="166"/>
      <c r="C998" s="167"/>
      <c r="D998" s="103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5"/>
      <c r="S998" s="105"/>
    </row>
    <row r="999" spans="1:19" ht="13.2">
      <c r="A999" s="166"/>
      <c r="B999" s="166"/>
      <c r="C999" s="167"/>
      <c r="D999" s="103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5"/>
      <c r="S999" s="105"/>
    </row>
    <row r="1000" spans="1:19" ht="13.2">
      <c r="A1000" s="166"/>
      <c r="B1000" s="166"/>
      <c r="C1000" s="167"/>
      <c r="D1000" s="103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5"/>
      <c r="S1000" s="105"/>
    </row>
    <row r="1001" spans="1:19" ht="13.2">
      <c r="A1001" s="166"/>
      <c r="B1001" s="166"/>
      <c r="C1001" s="167"/>
      <c r="D1001" s="103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5"/>
      <c r="S1001" s="105"/>
    </row>
    <row r="1002" spans="1:19" ht="13.2">
      <c r="A1002" s="166"/>
      <c r="B1002" s="166"/>
      <c r="C1002" s="167"/>
      <c r="D1002" s="103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5"/>
      <c r="S1002" s="105"/>
    </row>
    <row r="1003" spans="1:19" ht="13.2">
      <c r="A1003" s="166"/>
      <c r="B1003" s="166"/>
      <c r="C1003" s="167"/>
      <c r="D1003" s="103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5"/>
      <c r="S1003" s="105"/>
    </row>
    <row r="1004" spans="1:19" ht="13.2">
      <c r="A1004" s="166"/>
      <c r="B1004" s="166"/>
      <c r="C1004" s="167"/>
      <c r="D1004" s="103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5"/>
      <c r="S1004" s="105"/>
    </row>
    <row r="1005" spans="1:19" ht="13.2">
      <c r="A1005" s="166"/>
      <c r="B1005" s="166"/>
      <c r="C1005" s="167"/>
      <c r="D1005" s="103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5"/>
      <c r="S1005" s="105"/>
    </row>
    <row r="1006" spans="1:19" ht="13.2">
      <c r="A1006" s="166"/>
      <c r="B1006" s="166"/>
      <c r="C1006" s="167"/>
      <c r="D1006" s="103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5"/>
      <c r="S1006" s="105"/>
    </row>
    <row r="1007" spans="1:19" ht="13.2">
      <c r="A1007" s="166"/>
      <c r="B1007" s="166"/>
      <c r="C1007" s="167"/>
      <c r="D1007" s="103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5"/>
      <c r="S1007" s="105"/>
    </row>
    <row r="1008" spans="1:19" ht="13.2">
      <c r="A1008" s="166"/>
      <c r="B1008" s="166"/>
      <c r="C1008" s="167"/>
      <c r="D1008" s="103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5"/>
      <c r="S1008" s="105"/>
    </row>
    <row r="1009" spans="1:19" ht="13.2">
      <c r="A1009" s="166"/>
      <c r="B1009" s="166"/>
      <c r="C1009" s="167"/>
      <c r="D1009" s="103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5"/>
      <c r="S1009" s="105"/>
    </row>
    <row r="1010" spans="1:19" ht="13.2">
      <c r="A1010" s="166"/>
      <c r="B1010" s="166"/>
      <c r="C1010" s="167"/>
      <c r="D1010" s="103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5"/>
      <c r="S1010" s="105"/>
    </row>
    <row r="1011" spans="1:19" ht="13.2">
      <c r="A1011" s="166"/>
      <c r="B1011" s="166"/>
      <c r="C1011" s="167"/>
      <c r="D1011" s="103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5"/>
      <c r="S1011" s="105"/>
    </row>
    <row r="1012" spans="1:19" ht="13.2">
      <c r="A1012" s="166"/>
      <c r="B1012" s="166"/>
      <c r="C1012" s="167"/>
      <c r="D1012" s="103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5"/>
      <c r="S1012" s="105"/>
    </row>
    <row r="1013" spans="1:19" ht="13.2">
      <c r="A1013" s="166"/>
      <c r="B1013" s="166"/>
      <c r="C1013" s="167"/>
      <c r="D1013" s="103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5"/>
      <c r="S1013" s="105"/>
    </row>
  </sheetData>
  <mergeCells count="14">
    <mergeCell ref="I187:J187"/>
    <mergeCell ref="I189:J189"/>
    <mergeCell ref="D1:Q1"/>
    <mergeCell ref="D2:Q2"/>
    <mergeCell ref="D14:Q14"/>
    <mergeCell ref="D61:Q61"/>
    <mergeCell ref="D64:Q64"/>
    <mergeCell ref="D67:Q67"/>
    <mergeCell ref="D155:Q155"/>
    <mergeCell ref="D158:Q158"/>
    <mergeCell ref="D166:Q166"/>
    <mergeCell ref="D177:Q177"/>
    <mergeCell ref="D180:Q180"/>
    <mergeCell ref="D183:Q183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T1018"/>
  <sheetViews>
    <sheetView workbookViewId="0">
      <pane ySplit="8" topLeftCell="A9" activePane="bottomLeft" state="frozen"/>
      <selection pane="bottomLeft" activeCell="D2" sqref="D2"/>
    </sheetView>
  </sheetViews>
  <sheetFormatPr defaultColWidth="12.5546875" defaultRowHeight="15.75" customHeight="1" outlineLevelRow="1" outlineLevelCol="1"/>
  <cols>
    <col min="1" max="1" width="12.44140625" hidden="1" customWidth="1" outlineLevel="1"/>
    <col min="2" max="2" width="11.33203125" hidden="1" customWidth="1" outlineLevel="1"/>
    <col min="3" max="3" width="13.5546875" hidden="1" customWidth="1" outlineLevel="1"/>
    <col min="4" max="4" width="38.5546875" customWidth="1" collapsed="1"/>
    <col min="6" max="6" width="12.88671875" customWidth="1"/>
  </cols>
  <sheetData>
    <row r="1" spans="1:20" ht="17.399999999999999">
      <c r="A1" s="135"/>
      <c r="B1" s="135"/>
      <c r="C1" s="136"/>
      <c r="D1" s="345" t="s">
        <v>382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54"/>
      <c r="T1" s="54"/>
    </row>
    <row r="2" spans="1:20" ht="13.8">
      <c r="A2" s="137"/>
      <c r="B2" s="137"/>
      <c r="C2" s="138"/>
      <c r="D2" s="55"/>
      <c r="E2" s="56"/>
      <c r="F2" s="56"/>
      <c r="G2" s="56"/>
      <c r="H2" s="56"/>
      <c r="I2" s="56"/>
      <c r="J2" s="56"/>
      <c r="K2" s="56"/>
      <c r="L2" s="56"/>
      <c r="M2" s="56"/>
      <c r="N2" s="57"/>
      <c r="O2" s="57"/>
      <c r="P2" s="57"/>
      <c r="Q2" s="57"/>
      <c r="R2" s="57"/>
      <c r="S2" s="58"/>
      <c r="T2" s="58"/>
    </row>
    <row r="3" spans="1:20" ht="13.8">
      <c r="A3" s="137"/>
      <c r="B3" s="137"/>
      <c r="C3" s="138"/>
      <c r="D3" s="346" t="s">
        <v>289</v>
      </c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58"/>
      <c r="T3" s="58"/>
    </row>
    <row r="4" spans="1:20" ht="13.8">
      <c r="A4" s="137"/>
      <c r="B4" s="137"/>
      <c r="C4" s="138"/>
      <c r="D4" s="55"/>
      <c r="E4" s="56"/>
      <c r="F4" s="56"/>
      <c r="G4" s="56"/>
      <c r="H4" s="56"/>
      <c r="I4" s="56"/>
      <c r="J4" s="56"/>
      <c r="K4" s="56"/>
      <c r="L4" s="56"/>
      <c r="M4" s="56"/>
      <c r="N4" s="57"/>
      <c r="O4" s="57"/>
      <c r="P4" s="57"/>
      <c r="Q4" s="57"/>
      <c r="R4" s="57" t="s">
        <v>1</v>
      </c>
      <c r="S4" s="58"/>
      <c r="T4" s="58"/>
    </row>
    <row r="5" spans="1:20" ht="59.25" customHeight="1">
      <c r="A5" s="139"/>
      <c r="B5" s="139"/>
      <c r="C5" s="140" t="s">
        <v>241</v>
      </c>
      <c r="D5" s="182" t="s">
        <v>2</v>
      </c>
      <c r="E5" s="183">
        <v>4611010</v>
      </c>
      <c r="F5" s="183" t="s">
        <v>259</v>
      </c>
      <c r="G5" s="183" t="s">
        <v>260</v>
      </c>
      <c r="H5" s="183" t="s">
        <v>261</v>
      </c>
      <c r="I5" s="183" t="s">
        <v>262</v>
      </c>
      <c r="J5" s="183" t="s">
        <v>263</v>
      </c>
      <c r="K5" s="183" t="s">
        <v>264</v>
      </c>
      <c r="L5" s="183" t="s">
        <v>265</v>
      </c>
      <c r="M5" s="183" t="s">
        <v>266</v>
      </c>
      <c r="N5" s="183" t="s">
        <v>267</v>
      </c>
      <c r="O5" s="183" t="s">
        <v>268</v>
      </c>
      <c r="P5" s="183" t="s">
        <v>269</v>
      </c>
      <c r="Q5" s="183" t="s">
        <v>270</v>
      </c>
      <c r="R5" s="59" t="s">
        <v>13</v>
      </c>
      <c r="S5" s="58"/>
      <c r="T5" s="58"/>
    </row>
    <row r="6" spans="1:20" ht="15.6">
      <c r="A6" s="142"/>
      <c r="B6" s="142"/>
      <c r="C6" s="105"/>
      <c r="D6" s="144" t="s">
        <v>242</v>
      </c>
      <c r="E6" s="145" t="e">
        <f t="shared" ref="E6:R6" si="0">E8+E9</f>
        <v>#REF!</v>
      </c>
      <c r="F6" s="145" t="e">
        <f t="shared" si="0"/>
        <v>#REF!</v>
      </c>
      <c r="G6" s="145" t="e">
        <f t="shared" si="0"/>
        <v>#REF!</v>
      </c>
      <c r="H6" s="145" t="e">
        <f t="shared" si="0"/>
        <v>#REF!</v>
      </c>
      <c r="I6" s="145" t="e">
        <f t="shared" si="0"/>
        <v>#REF!</v>
      </c>
      <c r="J6" s="145" t="e">
        <f t="shared" si="0"/>
        <v>#REF!</v>
      </c>
      <c r="K6" s="145">
        <f t="shared" si="0"/>
        <v>43050.495159999999</v>
      </c>
      <c r="L6" s="145" t="e">
        <f t="shared" si="0"/>
        <v>#REF!</v>
      </c>
      <c r="M6" s="145" t="e">
        <f t="shared" si="0"/>
        <v>#REF!</v>
      </c>
      <c r="N6" s="145" t="e">
        <f t="shared" si="0"/>
        <v>#REF!</v>
      </c>
      <c r="O6" s="145" t="e">
        <f t="shared" si="0"/>
        <v>#REF!</v>
      </c>
      <c r="P6" s="145" t="e">
        <f t="shared" si="0"/>
        <v>#REF!</v>
      </c>
      <c r="Q6" s="145" t="e">
        <f t="shared" si="0"/>
        <v>#REF!</v>
      </c>
      <c r="R6" s="145" t="e">
        <f t="shared" si="0"/>
        <v>#REF!</v>
      </c>
      <c r="S6" s="30" t="e">
        <f>SUM(F6:Q6)</f>
        <v>#REF!</v>
      </c>
      <c r="T6" s="146"/>
    </row>
    <row r="7" spans="1:20" ht="15.6">
      <c r="A7" s="142"/>
      <c r="B7" s="142"/>
      <c r="C7" s="105"/>
      <c r="D7" s="63"/>
      <c r="E7" s="149" t="e">
        <f>E6/12</f>
        <v>#REF!</v>
      </c>
      <c r="F7" s="150" t="e">
        <f>E7-F6</f>
        <v>#REF!</v>
      </c>
      <c r="G7" s="150" t="e">
        <f>E7-G6</f>
        <v>#REF!</v>
      </c>
      <c r="H7" s="150" t="e">
        <f>E7-H6</f>
        <v>#REF!</v>
      </c>
      <c r="I7" s="150" t="e">
        <f>E7-I6</f>
        <v>#REF!</v>
      </c>
      <c r="J7" s="150" t="e">
        <f>E7-J6</f>
        <v>#REF!</v>
      </c>
      <c r="K7" s="150" t="e">
        <f>E7-K6</f>
        <v>#REF!</v>
      </c>
      <c r="L7" s="150" t="e">
        <f>E7-L6</f>
        <v>#REF!</v>
      </c>
      <c r="M7" s="150" t="e">
        <f>E7-M6</f>
        <v>#REF!</v>
      </c>
      <c r="N7" s="150" t="e">
        <f>E7-N6</f>
        <v>#REF!</v>
      </c>
      <c r="O7" s="150" t="e">
        <f>E7-O6</f>
        <v>#REF!</v>
      </c>
      <c r="P7" s="150" t="e">
        <f>E7-P6</f>
        <v>#REF!</v>
      </c>
      <c r="Q7" s="150" t="e">
        <f>E7-Q6</f>
        <v>#REF!</v>
      </c>
      <c r="R7" s="66"/>
      <c r="S7" s="71"/>
      <c r="T7" s="146"/>
    </row>
    <row r="8" spans="1:20" ht="15.6" collapsed="1">
      <c r="A8" s="142" t="s">
        <v>243</v>
      </c>
      <c r="B8" s="142">
        <f>1465503.625</f>
        <v>1465503.625</v>
      </c>
      <c r="C8" s="104" t="e">
        <f>R8+R9</f>
        <v>#REF!</v>
      </c>
      <c r="D8" s="63" t="s">
        <v>25</v>
      </c>
      <c r="E8" s="64" t="e">
        <f t="shared" ref="E8:Q8" si="1">E10+E11+E63+E66+E69+E157+E160+E170+E181+E184+E187+E190</f>
        <v>#REF!</v>
      </c>
      <c r="F8" s="64" t="e">
        <f t="shared" si="1"/>
        <v>#REF!</v>
      </c>
      <c r="G8" s="64" t="e">
        <f t="shared" si="1"/>
        <v>#REF!</v>
      </c>
      <c r="H8" s="64" t="e">
        <f t="shared" si="1"/>
        <v>#REF!</v>
      </c>
      <c r="I8" s="64" t="e">
        <f t="shared" si="1"/>
        <v>#REF!</v>
      </c>
      <c r="J8" s="64" t="e">
        <f t="shared" si="1"/>
        <v>#REF!</v>
      </c>
      <c r="K8" s="64">
        <f t="shared" si="1"/>
        <v>43050.495159999999</v>
      </c>
      <c r="L8" s="64" t="e">
        <f t="shared" si="1"/>
        <v>#REF!</v>
      </c>
      <c r="M8" s="64" t="e">
        <f t="shared" si="1"/>
        <v>#REF!</v>
      </c>
      <c r="N8" s="64" t="e">
        <f t="shared" si="1"/>
        <v>#REF!</v>
      </c>
      <c r="O8" s="64" t="e">
        <f t="shared" si="1"/>
        <v>#REF!</v>
      </c>
      <c r="P8" s="64" t="e">
        <f t="shared" si="1"/>
        <v>#REF!</v>
      </c>
      <c r="Q8" s="64" t="e">
        <f t="shared" si="1"/>
        <v>#REF!</v>
      </c>
      <c r="R8" s="66" t="e">
        <f t="shared" ref="R8:R13" si="2">SUM(F8:Q8)</f>
        <v>#REF!</v>
      </c>
      <c r="S8" s="30" t="e">
        <f t="shared" ref="S8:S11" si="3">SUM(F8:Q8)</f>
        <v>#REF!</v>
      </c>
      <c r="T8" s="65" t="e">
        <f t="shared" ref="T8:T17" si="4">R8-E8</f>
        <v>#REF!</v>
      </c>
    </row>
    <row r="9" spans="1:20" ht="15.6" hidden="1" outlineLevel="1">
      <c r="A9" s="142"/>
      <c r="B9" s="148">
        <f>395193.756+978.3</f>
        <v>396172.05599999998</v>
      </c>
      <c r="C9" s="148" t="e">
        <f>B8-C8</f>
        <v>#REF!</v>
      </c>
      <c r="D9" s="63" t="s">
        <v>26</v>
      </c>
      <c r="E9" s="64" t="e">
        <f t="shared" ref="E9:M9" si="5">E12+E13+E183</f>
        <v>#REF!</v>
      </c>
      <c r="F9" s="64">
        <f t="shared" si="5"/>
        <v>0</v>
      </c>
      <c r="G9" s="64">
        <f t="shared" si="5"/>
        <v>0</v>
      </c>
      <c r="H9" s="64">
        <f t="shared" si="5"/>
        <v>0</v>
      </c>
      <c r="I9" s="64">
        <f t="shared" si="5"/>
        <v>0</v>
      </c>
      <c r="J9" s="64">
        <f t="shared" si="5"/>
        <v>0</v>
      </c>
      <c r="K9" s="64">
        <f t="shared" si="5"/>
        <v>0</v>
      </c>
      <c r="L9" s="64">
        <f t="shared" si="5"/>
        <v>0</v>
      </c>
      <c r="M9" s="64">
        <f t="shared" si="5"/>
        <v>0</v>
      </c>
      <c r="N9" s="64"/>
      <c r="O9" s="64"/>
      <c r="P9" s="64"/>
      <c r="Q9" s="64">
        <f>Q12+Q13+Q183+Q37</f>
        <v>0</v>
      </c>
      <c r="R9" s="66">
        <f t="shared" si="2"/>
        <v>0</v>
      </c>
      <c r="S9" s="30">
        <f t="shared" si="3"/>
        <v>0</v>
      </c>
      <c r="T9" s="65" t="e">
        <f t="shared" si="4"/>
        <v>#REF!</v>
      </c>
    </row>
    <row r="10" spans="1:20" ht="15.6">
      <c r="A10" s="142">
        <f>F10+G10+H10+I10+J10+K10+L10</f>
        <v>181614.16500000004</v>
      </c>
      <c r="B10" s="148">
        <f t="shared" ref="B10:B13" si="6">R10-C10</f>
        <v>-318982.97899999999</v>
      </c>
      <c r="C10" s="142">
        <v>602584.53399999999</v>
      </c>
      <c r="D10" s="67" t="s">
        <v>27</v>
      </c>
      <c r="E10" s="68" t="e">
        <f>#REF!</f>
        <v>#REF!</v>
      </c>
      <c r="F10" s="68">
        <f>25335.403-1500</f>
        <v>23835.402999999998</v>
      </c>
      <c r="G10" s="68">
        <f>F10+3300</f>
        <v>27135.402999999998</v>
      </c>
      <c r="H10" s="68">
        <v>23835.402999999998</v>
      </c>
      <c r="I10" s="68">
        <v>26237.505000000001</v>
      </c>
      <c r="J10" s="68">
        <v>26237.505000000001</v>
      </c>
      <c r="K10" s="68">
        <v>33295.578000000001</v>
      </c>
      <c r="L10" s="68">
        <f>10000+11037.368</f>
        <v>21037.368000000002</v>
      </c>
      <c r="M10" s="68">
        <f>8537.368+4078.485+3500</f>
        <v>16115.853000000001</v>
      </c>
      <c r="N10" s="68">
        <f>29237.505-4078.485</f>
        <v>25159.02</v>
      </c>
      <c r="O10" s="68">
        <v>20237.505000000001</v>
      </c>
      <c r="P10" s="68">
        <v>20237.505000000001</v>
      </c>
      <c r="Q10" s="68">
        <v>20237.507000000001</v>
      </c>
      <c r="R10" s="66">
        <f t="shared" si="2"/>
        <v>283601.55499999999</v>
      </c>
      <c r="S10" s="30">
        <f t="shared" si="3"/>
        <v>283601.55499999999</v>
      </c>
      <c r="T10" s="65" t="e">
        <f t="shared" si="4"/>
        <v>#REF!</v>
      </c>
    </row>
    <row r="11" spans="1:20" ht="15.6" collapsed="1">
      <c r="A11" s="142"/>
      <c r="B11" s="148">
        <f t="shared" si="6"/>
        <v>-70176.255899999989</v>
      </c>
      <c r="C11" s="142">
        <v>132568.598</v>
      </c>
      <c r="D11" s="70" t="s">
        <v>28</v>
      </c>
      <c r="E11" s="66" t="e">
        <f>#REF!</f>
        <v>#REF!</v>
      </c>
      <c r="F11" s="66">
        <f t="shared" ref="F11:Q11" si="7">F10*0.22</f>
        <v>5243.7886599999993</v>
      </c>
      <c r="G11" s="66">
        <f t="shared" si="7"/>
        <v>5969.7886599999993</v>
      </c>
      <c r="H11" s="66">
        <f t="shared" si="7"/>
        <v>5243.7886599999993</v>
      </c>
      <c r="I11" s="66">
        <f t="shared" si="7"/>
        <v>5772.2511000000004</v>
      </c>
      <c r="J11" s="66">
        <f t="shared" si="7"/>
        <v>5772.2511000000004</v>
      </c>
      <c r="K11" s="66">
        <f t="shared" si="7"/>
        <v>7325.0271600000005</v>
      </c>
      <c r="L11" s="66">
        <f t="shared" si="7"/>
        <v>4628.2209600000006</v>
      </c>
      <c r="M11" s="66">
        <f t="shared" si="7"/>
        <v>3545.4876600000002</v>
      </c>
      <c r="N11" s="66">
        <f t="shared" si="7"/>
        <v>5534.9844000000003</v>
      </c>
      <c r="O11" s="66">
        <f t="shared" si="7"/>
        <v>4452.2511000000004</v>
      </c>
      <c r="P11" s="66">
        <f t="shared" si="7"/>
        <v>4452.2511000000004</v>
      </c>
      <c r="Q11" s="66">
        <f t="shared" si="7"/>
        <v>4452.2515400000002</v>
      </c>
      <c r="R11" s="66">
        <f t="shared" si="2"/>
        <v>62392.342100000002</v>
      </c>
      <c r="S11" s="30">
        <f t="shared" si="3"/>
        <v>62392.342100000002</v>
      </c>
      <c r="T11" s="65" t="e">
        <f t="shared" si="4"/>
        <v>#REF!</v>
      </c>
    </row>
    <row r="12" spans="1:20" ht="15.6" hidden="1" outlineLevel="1">
      <c r="A12" s="142"/>
      <c r="B12" s="148">
        <f t="shared" si="6"/>
        <v>-297141.7</v>
      </c>
      <c r="C12" s="142">
        <v>297141.7</v>
      </c>
      <c r="D12" s="67" t="s">
        <v>29</v>
      </c>
      <c r="E12" s="69" t="e">
        <f>#REF!</f>
        <v>#REF!</v>
      </c>
      <c r="F12" s="68"/>
      <c r="G12" s="68"/>
      <c r="H12" s="68"/>
      <c r="I12" s="69"/>
      <c r="J12" s="69"/>
      <c r="K12" s="69"/>
      <c r="L12" s="68"/>
      <c r="M12" s="69"/>
      <c r="N12" s="69"/>
      <c r="O12" s="69"/>
      <c r="P12" s="69"/>
      <c r="Q12" s="69"/>
      <c r="R12" s="66">
        <f t="shared" si="2"/>
        <v>0</v>
      </c>
      <c r="S12" s="65" t="e">
        <f t="shared" ref="S12:S13" si="8">M12+L12+K12+J12+I12+H12+G12+F12+E12+Q12</f>
        <v>#REF!</v>
      </c>
      <c r="T12" s="65" t="e">
        <f t="shared" si="4"/>
        <v>#REF!</v>
      </c>
    </row>
    <row r="13" spans="1:20" ht="15.6" hidden="1" outlineLevel="1">
      <c r="A13" s="142"/>
      <c r="B13" s="148">
        <f t="shared" si="6"/>
        <v>-65371.173999999999</v>
      </c>
      <c r="C13" s="142">
        <v>65371.173999999999</v>
      </c>
      <c r="D13" s="70" t="s">
        <v>28</v>
      </c>
      <c r="E13" s="66" t="e">
        <f t="shared" ref="E13:Q13" si="9">ROUND(E12*0.22,0)</f>
        <v>#REF!</v>
      </c>
      <c r="F13" s="66">
        <f t="shared" si="9"/>
        <v>0</v>
      </c>
      <c r="G13" s="66">
        <f t="shared" si="9"/>
        <v>0</v>
      </c>
      <c r="H13" s="66">
        <f t="shared" si="9"/>
        <v>0</v>
      </c>
      <c r="I13" s="66">
        <f t="shared" si="9"/>
        <v>0</v>
      </c>
      <c r="J13" s="66">
        <f t="shared" si="9"/>
        <v>0</v>
      </c>
      <c r="K13" s="66">
        <f t="shared" si="9"/>
        <v>0</v>
      </c>
      <c r="L13" s="66">
        <f t="shared" si="9"/>
        <v>0</v>
      </c>
      <c r="M13" s="66">
        <f t="shared" si="9"/>
        <v>0</v>
      </c>
      <c r="N13" s="66">
        <f t="shared" si="9"/>
        <v>0</v>
      </c>
      <c r="O13" s="66">
        <f t="shared" si="9"/>
        <v>0</v>
      </c>
      <c r="P13" s="66">
        <f t="shared" si="9"/>
        <v>0</v>
      </c>
      <c r="Q13" s="66">
        <f t="shared" si="9"/>
        <v>0</v>
      </c>
      <c r="R13" s="66">
        <f t="shared" si="2"/>
        <v>0</v>
      </c>
      <c r="S13" s="65" t="e">
        <f t="shared" si="8"/>
        <v>#REF!</v>
      </c>
      <c r="T13" s="65" t="e">
        <f t="shared" si="4"/>
        <v>#REF!</v>
      </c>
    </row>
    <row r="14" spans="1:20" ht="15" hidden="1">
      <c r="A14" s="142">
        <f>A12-A13</f>
        <v>0</v>
      </c>
      <c r="B14" s="139"/>
      <c r="C14" s="140"/>
      <c r="D14" s="149"/>
      <c r="E14" s="150" t="e">
        <f>ПОТРЕБА_2024!B8+ПОТРЕБА_2024!B10</f>
        <v>#REF!</v>
      </c>
      <c r="F14" s="150" t="e">
        <f>ПОТРЕБА_2024!C8+ПОТРЕБА_2024!C10</f>
        <v>#REF!</v>
      </c>
      <c r="G14" s="150" t="e">
        <f>ПОТРЕБА_2024!D8+ПОТРЕБА_2024!D10</f>
        <v>#REF!</v>
      </c>
      <c r="H14" s="150" t="e">
        <f>ПОТРЕБА_2024!E8+ПОТРЕБА_2024!E10</f>
        <v>#REF!</v>
      </c>
      <c r="I14" s="150" t="e">
        <f>ПОТРЕБА_2024!F8+ПОТРЕБА_2024!F10</f>
        <v>#REF!</v>
      </c>
      <c r="J14" s="150" t="e">
        <f>ПОТРЕБА_2024!G8+ПОТРЕБА_2024!G10</f>
        <v>#REF!</v>
      </c>
      <c r="K14" s="150" t="e">
        <f>ПОТРЕБА_2024!H8+ПОТРЕБА_2024!H10</f>
        <v>#REF!</v>
      </c>
      <c r="L14" s="150" t="e">
        <f>ПОТРЕБА_2024!I8+ПОТРЕБА_2024!I10</f>
        <v>#REF!</v>
      </c>
      <c r="M14" s="150">
        <f>ПОТРЕБА_2024!J8+ПОТРЕБА_2024!J10</f>
        <v>0</v>
      </c>
      <c r="N14" s="149"/>
      <c r="O14" s="149"/>
      <c r="P14" s="149"/>
      <c r="Q14" s="149"/>
      <c r="R14" s="150" t="e">
        <f>ПОТРЕБА_2024!L8+ПОТРЕБА_2024!L10</f>
        <v>#REF!</v>
      </c>
      <c r="S14" s="71"/>
      <c r="T14" s="65" t="e">
        <f t="shared" si="4"/>
        <v>#REF!</v>
      </c>
    </row>
    <row r="15" spans="1:20" ht="15" hidden="1">
      <c r="A15" s="139" t="e">
        <f>A13/A14</f>
        <v>#DIV/0!</v>
      </c>
      <c r="B15" s="139"/>
      <c r="C15" s="140"/>
      <c r="D15" s="149"/>
      <c r="E15" s="150" t="e">
        <f t="shared" ref="E15:M15" si="10">E14-E10-E12</f>
        <v>#REF!</v>
      </c>
      <c r="F15" s="150" t="e">
        <f t="shared" si="10"/>
        <v>#REF!</v>
      </c>
      <c r="G15" s="150" t="e">
        <f t="shared" si="10"/>
        <v>#REF!</v>
      </c>
      <c r="H15" s="150" t="e">
        <f t="shared" si="10"/>
        <v>#REF!</v>
      </c>
      <c r="I15" s="150" t="e">
        <f t="shared" si="10"/>
        <v>#REF!</v>
      </c>
      <c r="J15" s="150" t="e">
        <f t="shared" si="10"/>
        <v>#REF!</v>
      </c>
      <c r="K15" s="150" t="e">
        <f t="shared" si="10"/>
        <v>#REF!</v>
      </c>
      <c r="L15" s="150" t="e">
        <f t="shared" si="10"/>
        <v>#REF!</v>
      </c>
      <c r="M15" s="150">
        <f t="shared" si="10"/>
        <v>-16115.853000000001</v>
      </c>
      <c r="N15" s="149"/>
      <c r="O15" s="149"/>
      <c r="P15" s="149"/>
      <c r="Q15" s="149"/>
      <c r="R15" s="150" t="e">
        <f>R10-R14</f>
        <v>#REF!</v>
      </c>
      <c r="S15" s="71"/>
      <c r="T15" s="65" t="e">
        <f t="shared" si="4"/>
        <v>#REF!</v>
      </c>
    </row>
    <row r="16" spans="1:20" ht="15" hidden="1">
      <c r="A16" s="139"/>
      <c r="B16" s="139"/>
      <c r="C16" s="140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71"/>
      <c r="T16" s="146">
        <f t="shared" si="4"/>
        <v>0</v>
      </c>
    </row>
    <row r="17" spans="1:20" ht="15" collapsed="1">
      <c r="A17" s="142" t="e">
        <f>F63+F66+F157+F181+F187+F190</f>
        <v>#REF!</v>
      </c>
      <c r="B17" s="139"/>
      <c r="C17" s="140"/>
      <c r="D17" s="334" t="s">
        <v>30</v>
      </c>
      <c r="E17" s="316"/>
      <c r="F17" s="316"/>
      <c r="G17" s="316"/>
      <c r="H17" s="316"/>
      <c r="I17" s="316"/>
      <c r="J17" s="316"/>
      <c r="K17" s="316"/>
      <c r="L17" s="316"/>
      <c r="M17" s="316"/>
      <c r="N17" s="316"/>
      <c r="O17" s="316"/>
      <c r="P17" s="316"/>
      <c r="Q17" s="316"/>
      <c r="R17" s="317"/>
      <c r="S17" s="71"/>
      <c r="T17" s="146">
        <f t="shared" si="4"/>
        <v>0</v>
      </c>
    </row>
    <row r="18" spans="1:20" ht="13.8" hidden="1" outlineLevel="1">
      <c r="A18" s="151"/>
      <c r="B18" s="151"/>
      <c r="C18" s="152"/>
      <c r="D18" s="28" t="s">
        <v>31</v>
      </c>
      <c r="E18" s="72" t="e">
        <f>#REF!</f>
        <v>#REF!</v>
      </c>
      <c r="F18" s="73"/>
      <c r="G18" s="73"/>
      <c r="H18" s="73"/>
      <c r="I18" s="73"/>
      <c r="J18" s="73"/>
      <c r="K18" s="73"/>
      <c r="L18" s="73"/>
      <c r="M18" s="73"/>
      <c r="N18" s="74"/>
      <c r="O18" s="74"/>
      <c r="P18" s="74"/>
      <c r="Q18" s="74"/>
      <c r="R18" s="29">
        <f t="shared" ref="R18:R62" si="11">SUM(F18:Q18)</f>
        <v>0</v>
      </c>
      <c r="S18" s="30" t="e">
        <f t="shared" ref="S18:S20" si="12">M18+L18+K18+J18+I18+H18+G18+F18+E18</f>
        <v>#REF!</v>
      </c>
      <c r="T18" s="30" t="e">
        <f t="shared" ref="T18:T20" si="13">S18-R18</f>
        <v>#REF!</v>
      </c>
    </row>
    <row r="19" spans="1:20" ht="13.8" hidden="1" outlineLevel="1">
      <c r="A19" s="151"/>
      <c r="B19" s="151"/>
      <c r="C19" s="152"/>
      <c r="D19" s="28" t="s">
        <v>32</v>
      </c>
      <c r="E19" s="72" t="e">
        <f>#REF!</f>
        <v>#REF!</v>
      </c>
      <c r="F19" s="73"/>
      <c r="G19" s="73"/>
      <c r="H19" s="73"/>
      <c r="I19" s="73"/>
      <c r="J19" s="73"/>
      <c r="K19" s="73"/>
      <c r="L19" s="73"/>
      <c r="M19" s="73"/>
      <c r="N19" s="74"/>
      <c r="O19" s="74"/>
      <c r="P19" s="74"/>
      <c r="Q19" s="74"/>
      <c r="R19" s="29">
        <f t="shared" si="11"/>
        <v>0</v>
      </c>
      <c r="S19" s="30" t="e">
        <f t="shared" si="12"/>
        <v>#REF!</v>
      </c>
      <c r="T19" s="30" t="e">
        <f t="shared" si="13"/>
        <v>#REF!</v>
      </c>
    </row>
    <row r="20" spans="1:20" ht="13.8" hidden="1" outlineLevel="1">
      <c r="A20" s="151"/>
      <c r="B20" s="151"/>
      <c r="C20" s="152"/>
      <c r="D20" s="28" t="s">
        <v>290</v>
      </c>
      <c r="E20" s="72" t="e">
        <f>#REF!</f>
        <v>#REF!</v>
      </c>
      <c r="F20" s="75"/>
      <c r="G20" s="75"/>
      <c r="H20" s="73"/>
      <c r="I20" s="73"/>
      <c r="J20" s="73"/>
      <c r="K20" s="73"/>
      <c r="L20" s="73"/>
      <c r="M20" s="73"/>
      <c r="N20" s="74"/>
      <c r="O20" s="74"/>
      <c r="P20" s="74"/>
      <c r="Q20" s="74"/>
      <c r="R20" s="29">
        <f t="shared" si="11"/>
        <v>0</v>
      </c>
      <c r="S20" s="30" t="e">
        <f t="shared" si="12"/>
        <v>#REF!</v>
      </c>
      <c r="T20" s="30" t="e">
        <f t="shared" si="13"/>
        <v>#REF!</v>
      </c>
    </row>
    <row r="21" spans="1:20" ht="27.6" collapsed="1">
      <c r="A21" s="151"/>
      <c r="B21" s="151"/>
      <c r="C21" s="152"/>
      <c r="D21" s="28" t="s">
        <v>34</v>
      </c>
      <c r="E21" s="72" t="e">
        <f>#REF!</f>
        <v>#REF!</v>
      </c>
      <c r="F21" s="75"/>
      <c r="G21" s="75"/>
      <c r="H21" s="75"/>
      <c r="I21" s="73"/>
      <c r="J21" s="75"/>
      <c r="K21" s="75"/>
      <c r="L21" s="75" t="e">
        <f>E21/2</f>
        <v>#REF!</v>
      </c>
      <c r="M21" s="73" t="e">
        <f>L21</f>
        <v>#REF!</v>
      </c>
      <c r="N21" s="75"/>
      <c r="O21" s="75"/>
      <c r="P21" s="75"/>
      <c r="Q21" s="75"/>
      <c r="R21" s="29" t="e">
        <f t="shared" si="11"/>
        <v>#REF!</v>
      </c>
      <c r="S21" s="30" t="e">
        <f t="shared" ref="S21:S160" si="14">SUM(F21:Q21)</f>
        <v>#REF!</v>
      </c>
      <c r="T21" s="30" t="e">
        <f t="shared" ref="T21:T160" si="15">S21-E21</f>
        <v>#REF!</v>
      </c>
    </row>
    <row r="22" spans="1:20" ht="13.8" hidden="1" outlineLevel="1">
      <c r="A22" s="151"/>
      <c r="B22" s="151"/>
      <c r="C22" s="152"/>
      <c r="D22" s="28" t="s">
        <v>35</v>
      </c>
      <c r="E22" s="72" t="e">
        <f>#REF!</f>
        <v>#REF!</v>
      </c>
      <c r="F22" s="73"/>
      <c r="G22" s="73"/>
      <c r="H22" s="73"/>
      <c r="I22" s="73"/>
      <c r="J22" s="75"/>
      <c r="K22" s="75"/>
      <c r="L22" s="73"/>
      <c r="M22" s="73"/>
      <c r="N22" s="75"/>
      <c r="O22" s="75"/>
      <c r="P22" s="75"/>
      <c r="Q22" s="75"/>
      <c r="R22" s="29">
        <f t="shared" si="11"/>
        <v>0</v>
      </c>
      <c r="S22" s="30">
        <f t="shared" si="14"/>
        <v>0</v>
      </c>
      <c r="T22" s="30" t="e">
        <f t="shared" si="15"/>
        <v>#REF!</v>
      </c>
    </row>
    <row r="23" spans="1:20" ht="13.8">
      <c r="A23" s="151"/>
      <c r="B23" s="151"/>
      <c r="C23" s="152"/>
      <c r="D23" s="28" t="s">
        <v>291</v>
      </c>
      <c r="E23" s="72" t="e">
        <f>#REF!</f>
        <v>#REF!</v>
      </c>
      <c r="F23" s="75"/>
      <c r="G23" s="75"/>
      <c r="H23" s="75"/>
      <c r="I23" s="73"/>
      <c r="J23" s="75"/>
      <c r="K23" s="75"/>
      <c r="L23" s="75">
        <v>1461.7170000000001</v>
      </c>
      <c r="M23" s="73"/>
      <c r="N23" s="75"/>
      <c r="O23" s="75"/>
      <c r="P23" s="75"/>
      <c r="Q23" s="75"/>
      <c r="R23" s="29">
        <f t="shared" si="11"/>
        <v>1461.7170000000001</v>
      </c>
      <c r="S23" s="30">
        <f t="shared" si="14"/>
        <v>1461.7170000000001</v>
      </c>
      <c r="T23" s="30" t="e">
        <f t="shared" si="15"/>
        <v>#REF!</v>
      </c>
    </row>
    <row r="24" spans="1:20" ht="13.8" collapsed="1">
      <c r="A24" s="151"/>
      <c r="B24" s="151"/>
      <c r="C24" s="152"/>
      <c r="D24" s="77" t="s">
        <v>37</v>
      </c>
      <c r="E24" s="72" t="e">
        <f>#REF!</f>
        <v>#REF!</v>
      </c>
      <c r="F24" s="75"/>
      <c r="G24" s="75"/>
      <c r="H24" s="75"/>
      <c r="I24" s="73"/>
      <c r="J24" s="75"/>
      <c r="K24" s="75"/>
      <c r="L24" s="75"/>
      <c r="M24" s="75">
        <v>1640.3409999999999</v>
      </c>
      <c r="N24" s="75"/>
      <c r="O24" s="75"/>
      <c r="P24" s="75"/>
      <c r="Q24" s="75"/>
      <c r="R24" s="29">
        <f t="shared" si="11"/>
        <v>1640.3409999999999</v>
      </c>
      <c r="S24" s="30">
        <f t="shared" si="14"/>
        <v>1640.3409999999999</v>
      </c>
      <c r="T24" s="30" t="e">
        <f t="shared" si="15"/>
        <v>#REF!</v>
      </c>
    </row>
    <row r="25" spans="1:20" ht="27.6" hidden="1" outlineLevel="1">
      <c r="A25" s="151"/>
      <c r="B25" s="151"/>
      <c r="C25" s="152"/>
      <c r="D25" s="28" t="s">
        <v>38</v>
      </c>
      <c r="E25" s="72" t="e">
        <f>#REF!</f>
        <v>#REF!</v>
      </c>
      <c r="F25" s="73"/>
      <c r="G25" s="75"/>
      <c r="H25" s="73"/>
      <c r="I25" s="73"/>
      <c r="J25" s="73"/>
      <c r="K25" s="73"/>
      <c r="L25" s="73"/>
      <c r="M25" s="73"/>
      <c r="N25" s="75"/>
      <c r="O25" s="75"/>
      <c r="P25" s="75"/>
      <c r="Q25" s="75"/>
      <c r="R25" s="29">
        <f t="shared" si="11"/>
        <v>0</v>
      </c>
      <c r="S25" s="30">
        <f t="shared" si="14"/>
        <v>0</v>
      </c>
      <c r="T25" s="30" t="e">
        <f t="shared" si="15"/>
        <v>#REF!</v>
      </c>
    </row>
    <row r="26" spans="1:20" ht="13.8">
      <c r="A26" s="151"/>
      <c r="B26" s="151"/>
      <c r="C26" s="152"/>
      <c r="D26" s="28" t="s">
        <v>292</v>
      </c>
      <c r="E26" s="72" t="e">
        <f>#REF!</f>
        <v>#REF!</v>
      </c>
      <c r="F26" s="75"/>
      <c r="G26" s="75"/>
      <c r="H26" s="75"/>
      <c r="I26" s="73"/>
      <c r="J26" s="75"/>
      <c r="K26" s="73"/>
      <c r="L26" s="75">
        <v>1183.307</v>
      </c>
      <c r="M26" s="73"/>
      <c r="N26" s="75"/>
      <c r="O26" s="75"/>
      <c r="P26" s="75"/>
      <c r="Q26" s="75"/>
      <c r="R26" s="29">
        <f t="shared" si="11"/>
        <v>1183.307</v>
      </c>
      <c r="S26" s="30">
        <f t="shared" si="14"/>
        <v>1183.307</v>
      </c>
      <c r="T26" s="30" t="e">
        <f t="shared" si="15"/>
        <v>#REF!</v>
      </c>
    </row>
    <row r="27" spans="1:20" ht="27.6">
      <c r="A27" s="151"/>
      <c r="B27" s="151"/>
      <c r="C27" s="152"/>
      <c r="D27" s="28" t="s">
        <v>40</v>
      </c>
      <c r="E27" s="72" t="e">
        <f>#REF!</f>
        <v>#REF!</v>
      </c>
      <c r="F27" s="75"/>
      <c r="G27" s="75"/>
      <c r="H27" s="75"/>
      <c r="I27" s="73"/>
      <c r="J27" s="75"/>
      <c r="K27" s="73"/>
      <c r="L27" s="73" t="e">
        <f>M27</f>
        <v>#REF!</v>
      </c>
      <c r="M27" s="73" t="e">
        <f>E27/2</f>
        <v>#REF!</v>
      </c>
      <c r="N27" s="75"/>
      <c r="O27" s="75"/>
      <c r="P27" s="75"/>
      <c r="Q27" s="75"/>
      <c r="R27" s="29" t="e">
        <f t="shared" si="11"/>
        <v>#REF!</v>
      </c>
      <c r="S27" s="30" t="e">
        <f t="shared" si="14"/>
        <v>#REF!</v>
      </c>
      <c r="T27" s="30" t="e">
        <f t="shared" si="15"/>
        <v>#REF!</v>
      </c>
    </row>
    <row r="28" spans="1:20" ht="13.8">
      <c r="A28" s="151"/>
      <c r="B28" s="151"/>
      <c r="C28" s="152"/>
      <c r="D28" s="28" t="s">
        <v>41</v>
      </c>
      <c r="E28" s="72" t="e">
        <f>#REF!</f>
        <v>#REF!</v>
      </c>
      <c r="F28" s="153"/>
      <c r="G28" s="73"/>
      <c r="H28" s="73"/>
      <c r="I28" s="73"/>
      <c r="J28" s="75" t="e">
        <f>E28</f>
        <v>#REF!</v>
      </c>
      <c r="K28" s="73"/>
      <c r="L28" s="73"/>
      <c r="M28" s="73"/>
      <c r="N28" s="75"/>
      <c r="O28" s="75"/>
      <c r="P28" s="75"/>
      <c r="Q28" s="75"/>
      <c r="R28" s="29" t="e">
        <f t="shared" si="11"/>
        <v>#REF!</v>
      </c>
      <c r="S28" s="30" t="e">
        <f t="shared" si="14"/>
        <v>#REF!</v>
      </c>
      <c r="T28" s="30" t="e">
        <f t="shared" si="15"/>
        <v>#REF!</v>
      </c>
    </row>
    <row r="29" spans="1:20" ht="13.8" collapsed="1">
      <c r="A29" s="151"/>
      <c r="B29" s="151"/>
      <c r="C29" s="152"/>
      <c r="D29" s="28" t="s">
        <v>42</v>
      </c>
      <c r="E29" s="72" t="e">
        <f>#REF!</f>
        <v>#REF!</v>
      </c>
      <c r="F29" s="75"/>
      <c r="G29" s="75"/>
      <c r="H29" s="75" t="e">
        <f>E29/4</f>
        <v>#REF!</v>
      </c>
      <c r="I29" s="73"/>
      <c r="J29" s="75" t="e">
        <f>H29</f>
        <v>#REF!</v>
      </c>
      <c r="K29" s="75"/>
      <c r="L29" s="75"/>
      <c r="M29" s="75" t="e">
        <f>J29</f>
        <v>#REF!</v>
      </c>
      <c r="N29" s="75" t="e">
        <f>M29</f>
        <v>#REF!</v>
      </c>
      <c r="O29" s="75"/>
      <c r="P29" s="75"/>
      <c r="Q29" s="75"/>
      <c r="R29" s="29" t="e">
        <f t="shared" si="11"/>
        <v>#REF!</v>
      </c>
      <c r="S29" s="30" t="e">
        <f t="shared" si="14"/>
        <v>#REF!</v>
      </c>
      <c r="T29" s="30" t="e">
        <f t="shared" si="15"/>
        <v>#REF!</v>
      </c>
    </row>
    <row r="30" spans="1:20" ht="13.8" hidden="1" outlineLevel="1">
      <c r="A30" s="151"/>
      <c r="B30" s="151"/>
      <c r="C30" s="152"/>
      <c r="D30" s="28" t="s">
        <v>43</v>
      </c>
      <c r="E30" s="72" t="e">
        <f>#REF!</f>
        <v>#REF!</v>
      </c>
      <c r="F30" s="154"/>
      <c r="G30" s="73"/>
      <c r="H30" s="73"/>
      <c r="I30" s="73"/>
      <c r="J30" s="73"/>
      <c r="K30" s="73"/>
      <c r="L30" s="73"/>
      <c r="M30" s="73"/>
      <c r="N30" s="75"/>
      <c r="O30" s="75"/>
      <c r="P30" s="75"/>
      <c r="Q30" s="75"/>
      <c r="R30" s="29">
        <f t="shared" si="11"/>
        <v>0</v>
      </c>
      <c r="S30" s="30">
        <f t="shared" si="14"/>
        <v>0</v>
      </c>
      <c r="T30" s="30" t="e">
        <f t="shared" si="15"/>
        <v>#REF!</v>
      </c>
    </row>
    <row r="31" spans="1:20" ht="27.6" hidden="1" outlineLevel="1">
      <c r="A31" s="151"/>
      <c r="B31" s="151"/>
      <c r="C31" s="152"/>
      <c r="D31" s="28" t="s">
        <v>44</v>
      </c>
      <c r="E31" s="72" t="e">
        <f>#REF!</f>
        <v>#REF!</v>
      </c>
      <c r="F31" s="73"/>
      <c r="G31" s="73"/>
      <c r="H31" s="73"/>
      <c r="I31" s="73"/>
      <c r="J31" s="73"/>
      <c r="K31" s="73"/>
      <c r="L31" s="73"/>
      <c r="M31" s="73"/>
      <c r="N31" s="75"/>
      <c r="O31" s="75"/>
      <c r="P31" s="75"/>
      <c r="Q31" s="75"/>
      <c r="R31" s="29">
        <f t="shared" si="11"/>
        <v>0</v>
      </c>
      <c r="S31" s="30">
        <f t="shared" si="14"/>
        <v>0</v>
      </c>
      <c r="T31" s="30" t="e">
        <f t="shared" si="15"/>
        <v>#REF!</v>
      </c>
    </row>
    <row r="32" spans="1:20" ht="13.8" hidden="1" outlineLevel="1">
      <c r="A32" s="151"/>
      <c r="B32" s="151"/>
      <c r="C32" s="152"/>
      <c r="D32" s="28" t="s">
        <v>45</v>
      </c>
      <c r="E32" s="72" t="e">
        <f>#REF!</f>
        <v>#REF!</v>
      </c>
      <c r="F32" s="153"/>
      <c r="G32" s="73"/>
      <c r="H32" s="73"/>
      <c r="I32" s="73"/>
      <c r="J32" s="73"/>
      <c r="K32" s="75"/>
      <c r="L32" s="73"/>
      <c r="M32" s="73"/>
      <c r="N32" s="75"/>
      <c r="O32" s="75"/>
      <c r="P32" s="75"/>
      <c r="Q32" s="75"/>
      <c r="R32" s="29">
        <f t="shared" si="11"/>
        <v>0</v>
      </c>
      <c r="S32" s="30">
        <f t="shared" si="14"/>
        <v>0</v>
      </c>
      <c r="T32" s="30" t="e">
        <f t="shared" si="15"/>
        <v>#REF!</v>
      </c>
    </row>
    <row r="33" spans="1:20" ht="27.6" hidden="1" outlineLevel="1">
      <c r="A33" s="151"/>
      <c r="B33" s="151"/>
      <c r="C33" s="152"/>
      <c r="D33" s="28" t="s">
        <v>46</v>
      </c>
      <c r="E33" s="72" t="e">
        <f>#REF!</f>
        <v>#REF!</v>
      </c>
      <c r="F33" s="75"/>
      <c r="G33" s="75"/>
      <c r="H33" s="75"/>
      <c r="I33" s="75"/>
      <c r="J33" s="73"/>
      <c r="K33" s="73"/>
      <c r="L33" s="75"/>
      <c r="M33" s="73"/>
      <c r="N33" s="75"/>
      <c r="O33" s="75"/>
      <c r="P33" s="75"/>
      <c r="Q33" s="75"/>
      <c r="R33" s="29">
        <f t="shared" si="11"/>
        <v>0</v>
      </c>
      <c r="S33" s="30">
        <f t="shared" si="14"/>
        <v>0</v>
      </c>
      <c r="T33" s="30" t="e">
        <f t="shared" si="15"/>
        <v>#REF!</v>
      </c>
    </row>
    <row r="34" spans="1:20" ht="13.8" hidden="1" outlineLevel="1">
      <c r="A34" s="151"/>
      <c r="B34" s="151"/>
      <c r="C34" s="152"/>
      <c r="D34" s="28" t="s">
        <v>293</v>
      </c>
      <c r="E34" s="72" t="e">
        <f>#REF!</f>
        <v>#REF!</v>
      </c>
      <c r="F34" s="153"/>
      <c r="G34" s="73"/>
      <c r="H34" s="73"/>
      <c r="I34" s="73"/>
      <c r="J34" s="73"/>
      <c r="K34" s="73"/>
      <c r="L34" s="73"/>
      <c r="M34" s="73"/>
      <c r="N34" s="75"/>
      <c r="O34" s="75"/>
      <c r="P34" s="75"/>
      <c r="Q34" s="75"/>
      <c r="R34" s="29">
        <f t="shared" si="11"/>
        <v>0</v>
      </c>
      <c r="S34" s="30">
        <f t="shared" si="14"/>
        <v>0</v>
      </c>
      <c r="T34" s="30" t="e">
        <f t="shared" si="15"/>
        <v>#REF!</v>
      </c>
    </row>
    <row r="35" spans="1:20" ht="27.6" hidden="1" outlineLevel="1">
      <c r="A35" s="151"/>
      <c r="B35" s="151"/>
      <c r="C35" s="152"/>
      <c r="D35" s="28" t="s">
        <v>48</v>
      </c>
      <c r="E35" s="72" t="e">
        <f>#REF!</f>
        <v>#REF!</v>
      </c>
      <c r="F35" s="153"/>
      <c r="G35" s="73"/>
      <c r="H35" s="73"/>
      <c r="I35" s="73"/>
      <c r="J35" s="73"/>
      <c r="K35" s="73"/>
      <c r="L35" s="73"/>
      <c r="M35" s="73"/>
      <c r="N35" s="75"/>
      <c r="O35" s="75"/>
      <c r="P35" s="75"/>
      <c r="Q35" s="75"/>
      <c r="R35" s="29">
        <f t="shared" si="11"/>
        <v>0</v>
      </c>
      <c r="S35" s="30">
        <f t="shared" si="14"/>
        <v>0</v>
      </c>
      <c r="T35" s="30" t="e">
        <f t="shared" si="15"/>
        <v>#REF!</v>
      </c>
    </row>
    <row r="36" spans="1:20" ht="41.4" collapsed="1">
      <c r="A36" s="151"/>
      <c r="B36" s="151"/>
      <c r="C36" s="152"/>
      <c r="D36" s="28" t="s">
        <v>49</v>
      </c>
      <c r="E36" s="72" t="e">
        <f>#REF!</f>
        <v>#REF!</v>
      </c>
      <c r="F36" s="75"/>
      <c r="G36" s="75"/>
      <c r="H36" s="75"/>
      <c r="I36" s="75"/>
      <c r="J36" s="75" t="e">
        <f>E36</f>
        <v>#REF!</v>
      </c>
      <c r="K36" s="75"/>
      <c r="L36" s="73"/>
      <c r="M36" s="73"/>
      <c r="N36" s="75"/>
      <c r="O36" s="75"/>
      <c r="P36" s="75"/>
      <c r="Q36" s="75"/>
      <c r="R36" s="29" t="e">
        <f t="shared" si="11"/>
        <v>#REF!</v>
      </c>
      <c r="S36" s="30" t="e">
        <f t="shared" si="14"/>
        <v>#REF!</v>
      </c>
      <c r="T36" s="30" t="e">
        <f t="shared" si="15"/>
        <v>#REF!</v>
      </c>
    </row>
    <row r="37" spans="1:20" ht="27.6" hidden="1" outlineLevel="1">
      <c r="A37" s="151"/>
      <c r="B37" s="151"/>
      <c r="C37" s="152"/>
      <c r="D37" s="28" t="s">
        <v>245</v>
      </c>
      <c r="E37" s="72" t="e">
        <f>#REF!</f>
        <v>#REF!</v>
      </c>
      <c r="F37" s="153"/>
      <c r="G37" s="75"/>
      <c r="H37" s="75"/>
      <c r="I37" s="73"/>
      <c r="J37" s="73"/>
      <c r="K37" s="73"/>
      <c r="L37" s="75"/>
      <c r="M37" s="73"/>
      <c r="N37" s="75"/>
      <c r="O37" s="75"/>
      <c r="P37" s="75"/>
      <c r="Q37" s="75"/>
      <c r="R37" s="29">
        <f t="shared" si="11"/>
        <v>0</v>
      </c>
      <c r="S37" s="30">
        <f t="shared" si="14"/>
        <v>0</v>
      </c>
      <c r="T37" s="30" t="e">
        <f t="shared" si="15"/>
        <v>#REF!</v>
      </c>
    </row>
    <row r="38" spans="1:20" ht="13.8">
      <c r="A38" s="151"/>
      <c r="B38" s="151"/>
      <c r="C38" s="152"/>
      <c r="D38" s="28" t="s">
        <v>51</v>
      </c>
      <c r="E38" s="72" t="e">
        <f>#REF!</f>
        <v>#REF!</v>
      </c>
      <c r="F38" s="75"/>
      <c r="G38" s="75"/>
      <c r="H38" s="75"/>
      <c r="I38" s="73" t="e">
        <f t="shared" ref="I38:I39" si="16">E38</f>
        <v>#REF!</v>
      </c>
      <c r="J38" s="75"/>
      <c r="K38" s="75"/>
      <c r="L38" s="73"/>
      <c r="M38" s="73"/>
      <c r="N38" s="75"/>
      <c r="O38" s="75"/>
      <c r="P38" s="75"/>
      <c r="Q38" s="75"/>
      <c r="R38" s="29" t="e">
        <f t="shared" si="11"/>
        <v>#REF!</v>
      </c>
      <c r="S38" s="30" t="e">
        <f t="shared" si="14"/>
        <v>#REF!</v>
      </c>
      <c r="T38" s="30" t="e">
        <f t="shared" si="15"/>
        <v>#REF!</v>
      </c>
    </row>
    <row r="39" spans="1:20" ht="13.8">
      <c r="A39" s="151"/>
      <c r="B39" s="151"/>
      <c r="C39" s="152"/>
      <c r="D39" s="28" t="s">
        <v>52</v>
      </c>
      <c r="E39" s="72" t="e">
        <f>#REF!</f>
        <v>#REF!</v>
      </c>
      <c r="F39" s="75"/>
      <c r="G39" s="75"/>
      <c r="H39" s="75"/>
      <c r="I39" s="73" t="e">
        <f t="shared" si="16"/>
        <v>#REF!</v>
      </c>
      <c r="J39" s="73"/>
      <c r="K39" s="73"/>
      <c r="L39" s="73"/>
      <c r="M39" s="73"/>
      <c r="N39" s="75"/>
      <c r="O39" s="75"/>
      <c r="P39" s="75"/>
      <c r="Q39" s="75"/>
      <c r="R39" s="29" t="e">
        <f t="shared" si="11"/>
        <v>#REF!</v>
      </c>
      <c r="S39" s="30" t="e">
        <f t="shared" si="14"/>
        <v>#REF!</v>
      </c>
      <c r="T39" s="30" t="e">
        <f t="shared" si="15"/>
        <v>#REF!</v>
      </c>
    </row>
    <row r="40" spans="1:20" ht="13.8">
      <c r="A40" s="151"/>
      <c r="B40" s="151"/>
      <c r="C40" s="152"/>
      <c r="D40" s="28" t="s">
        <v>53</v>
      </c>
      <c r="E40" s="72" t="e">
        <f>#REF!</f>
        <v>#REF!</v>
      </c>
      <c r="F40" s="153"/>
      <c r="G40" s="73"/>
      <c r="H40" s="73"/>
      <c r="I40" s="73"/>
      <c r="J40" s="73"/>
      <c r="K40" s="73"/>
      <c r="L40" s="73"/>
      <c r="M40" s="73"/>
      <c r="N40" s="75"/>
      <c r="O40" s="75"/>
      <c r="P40" s="75"/>
      <c r="Q40" s="75"/>
      <c r="R40" s="29">
        <f t="shared" si="11"/>
        <v>0</v>
      </c>
      <c r="S40" s="30">
        <f t="shared" si="14"/>
        <v>0</v>
      </c>
      <c r="T40" s="30" t="e">
        <f t="shared" si="15"/>
        <v>#REF!</v>
      </c>
    </row>
    <row r="41" spans="1:20" ht="27.6" collapsed="1">
      <c r="A41" s="151"/>
      <c r="B41" s="151"/>
      <c r="C41" s="152"/>
      <c r="D41" s="28" t="s">
        <v>54</v>
      </c>
      <c r="E41" s="72" t="e">
        <f>#REF!</f>
        <v>#REF!</v>
      </c>
      <c r="F41" s="153"/>
      <c r="G41" s="73"/>
      <c r="H41" s="73"/>
      <c r="I41" s="73"/>
      <c r="J41" s="73"/>
      <c r="K41" s="73"/>
      <c r="L41" s="73" t="e">
        <f>E41</f>
        <v>#REF!</v>
      </c>
      <c r="M41" s="73"/>
      <c r="N41" s="75"/>
      <c r="O41" s="75"/>
      <c r="P41" s="75"/>
      <c r="Q41" s="75"/>
      <c r="R41" s="29" t="e">
        <f t="shared" si="11"/>
        <v>#REF!</v>
      </c>
      <c r="S41" s="30" t="e">
        <f t="shared" si="14"/>
        <v>#REF!</v>
      </c>
      <c r="T41" s="30" t="e">
        <f t="shared" si="15"/>
        <v>#REF!</v>
      </c>
    </row>
    <row r="42" spans="1:20" ht="13.8" hidden="1" outlineLevel="1">
      <c r="A42" s="151"/>
      <c r="B42" s="151"/>
      <c r="C42" s="152"/>
      <c r="D42" s="28" t="s">
        <v>55</v>
      </c>
      <c r="E42" s="72" t="e">
        <f>#REF!</f>
        <v>#REF!</v>
      </c>
      <c r="F42" s="153"/>
      <c r="G42" s="73"/>
      <c r="H42" s="73"/>
      <c r="I42" s="73"/>
      <c r="J42" s="73"/>
      <c r="K42" s="73"/>
      <c r="L42" s="73"/>
      <c r="M42" s="73"/>
      <c r="N42" s="75"/>
      <c r="O42" s="75"/>
      <c r="P42" s="75"/>
      <c r="Q42" s="75"/>
      <c r="R42" s="29">
        <f t="shared" si="11"/>
        <v>0</v>
      </c>
      <c r="S42" s="30">
        <f t="shared" si="14"/>
        <v>0</v>
      </c>
      <c r="T42" s="30" t="e">
        <f t="shared" si="15"/>
        <v>#REF!</v>
      </c>
    </row>
    <row r="43" spans="1:20" ht="27.6" collapsed="1">
      <c r="A43" s="151"/>
      <c r="B43" s="151"/>
      <c r="C43" s="152"/>
      <c r="D43" s="28" t="s">
        <v>56</v>
      </c>
      <c r="E43" s="72" t="e">
        <f>#REF!</f>
        <v>#REF!</v>
      </c>
      <c r="F43" s="153"/>
      <c r="G43" s="73"/>
      <c r="H43" s="73"/>
      <c r="I43" s="73"/>
      <c r="J43" s="73"/>
      <c r="K43" s="73"/>
      <c r="L43" s="73" t="e">
        <f>E43</f>
        <v>#REF!</v>
      </c>
      <c r="M43" s="73"/>
      <c r="N43" s="75"/>
      <c r="O43" s="75"/>
      <c r="P43" s="75"/>
      <c r="Q43" s="75"/>
      <c r="R43" s="29" t="e">
        <f t="shared" si="11"/>
        <v>#REF!</v>
      </c>
      <c r="S43" s="30" t="e">
        <f t="shared" si="14"/>
        <v>#REF!</v>
      </c>
      <c r="T43" s="30" t="e">
        <f t="shared" si="15"/>
        <v>#REF!</v>
      </c>
    </row>
    <row r="44" spans="1:20" ht="13.8" hidden="1" outlineLevel="1">
      <c r="A44" s="151"/>
      <c r="B44" s="151"/>
      <c r="C44" s="152"/>
      <c r="D44" s="28" t="s">
        <v>57</v>
      </c>
      <c r="E44" s="72" t="e">
        <f>#REF!</f>
        <v>#REF!</v>
      </c>
      <c r="F44" s="75"/>
      <c r="G44" s="75"/>
      <c r="H44" s="75"/>
      <c r="I44" s="75"/>
      <c r="J44" s="75"/>
      <c r="K44" s="73"/>
      <c r="L44" s="75"/>
      <c r="M44" s="73"/>
      <c r="N44" s="75"/>
      <c r="O44" s="75"/>
      <c r="P44" s="75"/>
      <c r="Q44" s="75"/>
      <c r="R44" s="29">
        <f t="shared" si="11"/>
        <v>0</v>
      </c>
      <c r="S44" s="30">
        <f t="shared" si="14"/>
        <v>0</v>
      </c>
      <c r="T44" s="30" t="e">
        <f t="shared" si="15"/>
        <v>#REF!</v>
      </c>
    </row>
    <row r="45" spans="1:20" ht="27.6" hidden="1" outlineLevel="1">
      <c r="A45" s="151"/>
      <c r="B45" s="151"/>
      <c r="C45" s="152"/>
      <c r="D45" s="28" t="s">
        <v>58</v>
      </c>
      <c r="E45" s="72" t="e">
        <f>#REF!</f>
        <v>#REF!</v>
      </c>
      <c r="F45" s="75"/>
      <c r="G45" s="75"/>
      <c r="H45" s="75"/>
      <c r="I45" s="75"/>
      <c r="J45" s="75"/>
      <c r="K45" s="75"/>
      <c r="L45" s="73"/>
      <c r="M45" s="73"/>
      <c r="N45" s="75"/>
      <c r="O45" s="75"/>
      <c r="P45" s="75"/>
      <c r="Q45" s="75"/>
      <c r="R45" s="29">
        <f t="shared" si="11"/>
        <v>0</v>
      </c>
      <c r="S45" s="30">
        <f t="shared" si="14"/>
        <v>0</v>
      </c>
      <c r="T45" s="30" t="e">
        <f t="shared" si="15"/>
        <v>#REF!</v>
      </c>
    </row>
    <row r="46" spans="1:20" ht="13.8" collapsed="1">
      <c r="A46" s="151"/>
      <c r="B46" s="151"/>
      <c r="C46" s="152"/>
      <c r="D46" s="28" t="s">
        <v>59</v>
      </c>
      <c r="E46" s="72" t="e">
        <f>#REF!</f>
        <v>#REF!</v>
      </c>
      <c r="F46" s="75"/>
      <c r="G46" s="75"/>
      <c r="H46" s="75"/>
      <c r="I46" s="73"/>
      <c r="J46" s="75"/>
      <c r="K46" s="73"/>
      <c r="L46" s="73" t="e">
        <f>E46</f>
        <v>#REF!</v>
      </c>
      <c r="M46" s="73"/>
      <c r="N46" s="75"/>
      <c r="O46" s="75"/>
      <c r="P46" s="75"/>
      <c r="Q46" s="75"/>
      <c r="R46" s="29" t="e">
        <f t="shared" si="11"/>
        <v>#REF!</v>
      </c>
      <c r="S46" s="30" t="e">
        <f t="shared" si="14"/>
        <v>#REF!</v>
      </c>
      <c r="T46" s="30" t="e">
        <f t="shared" si="15"/>
        <v>#REF!</v>
      </c>
    </row>
    <row r="47" spans="1:20" ht="13.8" hidden="1" outlineLevel="1">
      <c r="A47" s="151"/>
      <c r="B47" s="151"/>
      <c r="C47" s="152"/>
      <c r="D47" s="28" t="s">
        <v>60</v>
      </c>
      <c r="E47" s="72" t="e">
        <f>#REF!</f>
        <v>#REF!</v>
      </c>
      <c r="F47" s="153"/>
      <c r="G47" s="73"/>
      <c r="H47" s="73"/>
      <c r="I47" s="73"/>
      <c r="J47" s="73"/>
      <c r="K47" s="73"/>
      <c r="L47" s="73"/>
      <c r="M47" s="73"/>
      <c r="N47" s="75"/>
      <c r="O47" s="75"/>
      <c r="P47" s="75"/>
      <c r="Q47" s="75"/>
      <c r="R47" s="29">
        <f t="shared" si="11"/>
        <v>0</v>
      </c>
      <c r="S47" s="30">
        <f t="shared" si="14"/>
        <v>0</v>
      </c>
      <c r="T47" s="30" t="e">
        <f t="shared" si="15"/>
        <v>#REF!</v>
      </c>
    </row>
    <row r="48" spans="1:20" ht="13.8" hidden="1" outlineLevel="1">
      <c r="A48" s="151"/>
      <c r="B48" s="151"/>
      <c r="C48" s="152"/>
      <c r="D48" s="28" t="s">
        <v>61</v>
      </c>
      <c r="E48" s="72" t="e">
        <f>#REF!</f>
        <v>#REF!</v>
      </c>
      <c r="F48" s="75"/>
      <c r="G48" s="75"/>
      <c r="H48" s="75"/>
      <c r="I48" s="73"/>
      <c r="J48" s="73"/>
      <c r="K48" s="73"/>
      <c r="L48" s="73"/>
      <c r="M48" s="73"/>
      <c r="N48" s="75"/>
      <c r="O48" s="75"/>
      <c r="P48" s="75"/>
      <c r="Q48" s="75"/>
      <c r="R48" s="29">
        <f t="shared" si="11"/>
        <v>0</v>
      </c>
      <c r="S48" s="30">
        <f t="shared" si="14"/>
        <v>0</v>
      </c>
      <c r="T48" s="30" t="e">
        <f t="shared" si="15"/>
        <v>#REF!</v>
      </c>
    </row>
    <row r="49" spans="1:20" ht="13.8" collapsed="1">
      <c r="A49" s="151"/>
      <c r="B49" s="151"/>
      <c r="C49" s="152"/>
      <c r="D49" s="28" t="s">
        <v>62</v>
      </c>
      <c r="E49" s="72" t="e">
        <f>#REF!</f>
        <v>#REF!</v>
      </c>
      <c r="F49" s="153"/>
      <c r="G49" s="73"/>
      <c r="H49" s="73"/>
      <c r="I49" s="73"/>
      <c r="J49" s="73"/>
      <c r="K49" s="73"/>
      <c r="L49" s="73"/>
      <c r="M49" s="75">
        <v>49.968000000000004</v>
      </c>
      <c r="N49" s="75"/>
      <c r="O49" s="75"/>
      <c r="P49" s="75"/>
      <c r="Q49" s="75"/>
      <c r="R49" s="29">
        <f t="shared" si="11"/>
        <v>49.968000000000004</v>
      </c>
      <c r="S49" s="30">
        <f t="shared" si="14"/>
        <v>49.968000000000004</v>
      </c>
      <c r="T49" s="30" t="e">
        <f t="shared" si="15"/>
        <v>#REF!</v>
      </c>
    </row>
    <row r="50" spans="1:20" ht="27.6" hidden="1" outlineLevel="1">
      <c r="A50" s="151"/>
      <c r="B50" s="151"/>
      <c r="C50" s="152"/>
      <c r="D50" s="28" t="s">
        <v>63</v>
      </c>
      <c r="E50" s="72" t="e">
        <f>#REF!</f>
        <v>#REF!</v>
      </c>
      <c r="F50" s="153"/>
      <c r="G50" s="73"/>
      <c r="H50" s="73"/>
      <c r="I50" s="73"/>
      <c r="J50" s="73"/>
      <c r="K50" s="73"/>
      <c r="L50" s="73"/>
      <c r="M50" s="73"/>
      <c r="N50" s="74"/>
      <c r="O50" s="74"/>
      <c r="P50" s="74"/>
      <c r="Q50" s="74"/>
      <c r="R50" s="29">
        <f t="shared" si="11"/>
        <v>0</v>
      </c>
      <c r="S50" s="30">
        <f t="shared" si="14"/>
        <v>0</v>
      </c>
      <c r="T50" s="30" t="e">
        <f t="shared" si="15"/>
        <v>#REF!</v>
      </c>
    </row>
    <row r="51" spans="1:20" ht="13.8" hidden="1" outlineLevel="1">
      <c r="A51" s="151"/>
      <c r="B51" s="151"/>
      <c r="C51" s="152"/>
      <c r="D51" s="28" t="s">
        <v>64</v>
      </c>
      <c r="E51" s="72" t="e">
        <f>#REF!</f>
        <v>#REF!</v>
      </c>
      <c r="F51" s="153"/>
      <c r="G51" s="73"/>
      <c r="H51" s="73"/>
      <c r="I51" s="73"/>
      <c r="J51" s="73"/>
      <c r="K51" s="73"/>
      <c r="L51" s="73"/>
      <c r="M51" s="73"/>
      <c r="N51" s="74"/>
      <c r="O51" s="74"/>
      <c r="P51" s="74"/>
      <c r="Q51" s="74"/>
      <c r="R51" s="29">
        <f t="shared" si="11"/>
        <v>0</v>
      </c>
      <c r="S51" s="30">
        <f t="shared" si="14"/>
        <v>0</v>
      </c>
      <c r="T51" s="30" t="e">
        <f t="shared" si="15"/>
        <v>#REF!</v>
      </c>
    </row>
    <row r="52" spans="1:20" ht="13.8" hidden="1" outlineLevel="1">
      <c r="A52" s="151"/>
      <c r="B52" s="151"/>
      <c r="C52" s="152"/>
      <c r="D52" s="28" t="s">
        <v>65</v>
      </c>
      <c r="E52" s="72" t="e">
        <f>#REF!</f>
        <v>#REF!</v>
      </c>
      <c r="F52" s="153"/>
      <c r="G52" s="73"/>
      <c r="H52" s="73"/>
      <c r="I52" s="73"/>
      <c r="J52" s="73"/>
      <c r="K52" s="75"/>
      <c r="L52" s="73"/>
      <c r="M52" s="73"/>
      <c r="N52" s="74"/>
      <c r="O52" s="74"/>
      <c r="P52" s="74"/>
      <c r="Q52" s="74"/>
      <c r="R52" s="29">
        <f t="shared" si="11"/>
        <v>0</v>
      </c>
      <c r="S52" s="30">
        <f t="shared" si="14"/>
        <v>0</v>
      </c>
      <c r="T52" s="30" t="e">
        <f t="shared" si="15"/>
        <v>#REF!</v>
      </c>
    </row>
    <row r="53" spans="1:20" ht="27.6" hidden="1" outlineLevel="1">
      <c r="A53" s="151"/>
      <c r="B53" s="151"/>
      <c r="C53" s="152"/>
      <c r="D53" s="28" t="s">
        <v>66</v>
      </c>
      <c r="E53" s="72" t="e">
        <f>#REF!</f>
        <v>#REF!</v>
      </c>
      <c r="F53" s="153"/>
      <c r="G53" s="73"/>
      <c r="H53" s="73"/>
      <c r="I53" s="73"/>
      <c r="J53" s="73"/>
      <c r="K53" s="73"/>
      <c r="L53" s="73"/>
      <c r="M53" s="73"/>
      <c r="N53" s="74"/>
      <c r="O53" s="74"/>
      <c r="P53" s="74"/>
      <c r="Q53" s="74"/>
      <c r="R53" s="29">
        <f t="shared" si="11"/>
        <v>0</v>
      </c>
      <c r="S53" s="30">
        <f t="shared" si="14"/>
        <v>0</v>
      </c>
      <c r="T53" s="30" t="e">
        <f t="shared" si="15"/>
        <v>#REF!</v>
      </c>
    </row>
    <row r="54" spans="1:20" ht="13.8" hidden="1" outlineLevel="1">
      <c r="A54" s="151"/>
      <c r="B54" s="151"/>
      <c r="C54" s="152"/>
      <c r="D54" s="28" t="s">
        <v>67</v>
      </c>
      <c r="E54" s="72" t="e">
        <f>#REF!</f>
        <v>#REF!</v>
      </c>
      <c r="F54" s="153"/>
      <c r="G54" s="73"/>
      <c r="H54" s="73"/>
      <c r="I54" s="73"/>
      <c r="J54" s="75"/>
      <c r="K54" s="73"/>
      <c r="L54" s="73"/>
      <c r="M54" s="73"/>
      <c r="N54" s="74"/>
      <c r="O54" s="74"/>
      <c r="P54" s="74"/>
      <c r="Q54" s="74"/>
      <c r="R54" s="29">
        <f t="shared" si="11"/>
        <v>0</v>
      </c>
      <c r="S54" s="30">
        <f t="shared" si="14"/>
        <v>0</v>
      </c>
      <c r="T54" s="30" t="e">
        <f t="shared" si="15"/>
        <v>#REF!</v>
      </c>
    </row>
    <row r="55" spans="1:20" ht="13.8" hidden="1" outlineLevel="1">
      <c r="A55" s="151"/>
      <c r="B55" s="151"/>
      <c r="C55" s="152"/>
      <c r="D55" s="28" t="s">
        <v>68</v>
      </c>
      <c r="E55" s="72" t="e">
        <f>#REF!</f>
        <v>#REF!</v>
      </c>
      <c r="F55" s="153"/>
      <c r="G55" s="73"/>
      <c r="H55" s="73"/>
      <c r="I55" s="73"/>
      <c r="J55" s="75"/>
      <c r="K55" s="73"/>
      <c r="L55" s="73"/>
      <c r="M55" s="73"/>
      <c r="N55" s="74"/>
      <c r="O55" s="74"/>
      <c r="P55" s="74"/>
      <c r="Q55" s="74"/>
      <c r="R55" s="29">
        <f t="shared" si="11"/>
        <v>0</v>
      </c>
      <c r="S55" s="30">
        <f t="shared" si="14"/>
        <v>0</v>
      </c>
      <c r="T55" s="30" t="e">
        <f t="shared" si="15"/>
        <v>#REF!</v>
      </c>
    </row>
    <row r="56" spans="1:20" ht="13.8" hidden="1" outlineLevel="1">
      <c r="A56" s="151"/>
      <c r="B56" s="151"/>
      <c r="C56" s="152"/>
      <c r="D56" s="28" t="s">
        <v>69</v>
      </c>
      <c r="E56" s="72" t="e">
        <f>#REF!</f>
        <v>#REF!</v>
      </c>
      <c r="F56" s="153"/>
      <c r="G56" s="73"/>
      <c r="H56" s="73"/>
      <c r="I56" s="73"/>
      <c r="J56" s="75"/>
      <c r="K56" s="73"/>
      <c r="L56" s="73"/>
      <c r="M56" s="73"/>
      <c r="N56" s="74"/>
      <c r="O56" s="74"/>
      <c r="P56" s="74"/>
      <c r="Q56" s="74"/>
      <c r="R56" s="29">
        <f t="shared" si="11"/>
        <v>0</v>
      </c>
      <c r="S56" s="30">
        <f t="shared" si="14"/>
        <v>0</v>
      </c>
      <c r="T56" s="30" t="e">
        <f t="shared" si="15"/>
        <v>#REF!</v>
      </c>
    </row>
    <row r="57" spans="1:20" ht="27.6" hidden="1" outlineLevel="1">
      <c r="A57" s="151"/>
      <c r="B57" s="151"/>
      <c r="C57" s="152"/>
      <c r="D57" s="28" t="s">
        <v>70</v>
      </c>
      <c r="E57" s="72" t="e">
        <f>#REF!</f>
        <v>#REF!</v>
      </c>
      <c r="F57" s="153"/>
      <c r="G57" s="73"/>
      <c r="H57" s="73"/>
      <c r="I57" s="73"/>
      <c r="J57" s="73"/>
      <c r="K57" s="73"/>
      <c r="L57" s="73"/>
      <c r="M57" s="73"/>
      <c r="N57" s="74"/>
      <c r="O57" s="74"/>
      <c r="P57" s="74"/>
      <c r="Q57" s="74"/>
      <c r="R57" s="29">
        <f t="shared" si="11"/>
        <v>0</v>
      </c>
      <c r="S57" s="30">
        <f t="shared" si="14"/>
        <v>0</v>
      </c>
      <c r="T57" s="30" t="e">
        <f t="shared" si="15"/>
        <v>#REF!</v>
      </c>
    </row>
    <row r="58" spans="1:20" ht="27.6" hidden="1" outlineLevel="1">
      <c r="A58" s="151"/>
      <c r="B58" s="151"/>
      <c r="C58" s="152"/>
      <c r="D58" s="28" t="s">
        <v>216</v>
      </c>
      <c r="E58" s="72" t="e">
        <f>#REF!</f>
        <v>#REF!</v>
      </c>
      <c r="F58" s="153"/>
      <c r="G58" s="73"/>
      <c r="H58" s="73"/>
      <c r="I58" s="73"/>
      <c r="J58" s="73"/>
      <c r="K58" s="73"/>
      <c r="L58" s="75"/>
      <c r="M58" s="73"/>
      <c r="N58" s="74"/>
      <c r="O58" s="74"/>
      <c r="P58" s="74"/>
      <c r="Q58" s="74"/>
      <c r="R58" s="29">
        <f t="shared" si="11"/>
        <v>0</v>
      </c>
      <c r="S58" s="30">
        <f t="shared" si="14"/>
        <v>0</v>
      </c>
      <c r="T58" s="30" t="e">
        <f t="shared" si="15"/>
        <v>#REF!</v>
      </c>
    </row>
    <row r="59" spans="1:20" ht="13.8" hidden="1" outlineLevel="1">
      <c r="A59" s="151"/>
      <c r="B59" s="151"/>
      <c r="C59" s="152"/>
      <c r="D59" s="28" t="s">
        <v>72</v>
      </c>
      <c r="E59" s="72" t="e">
        <f>#REF!</f>
        <v>#REF!</v>
      </c>
      <c r="F59" s="153"/>
      <c r="G59" s="73"/>
      <c r="H59" s="73"/>
      <c r="I59" s="73"/>
      <c r="J59" s="73"/>
      <c r="K59" s="73"/>
      <c r="L59" s="73"/>
      <c r="M59" s="73"/>
      <c r="N59" s="74"/>
      <c r="O59" s="74"/>
      <c r="P59" s="74"/>
      <c r="Q59" s="74"/>
      <c r="R59" s="29">
        <f t="shared" si="11"/>
        <v>0</v>
      </c>
      <c r="S59" s="30">
        <f t="shared" si="14"/>
        <v>0</v>
      </c>
      <c r="T59" s="30" t="e">
        <f t="shared" si="15"/>
        <v>#REF!</v>
      </c>
    </row>
    <row r="60" spans="1:20" ht="13.8" hidden="1" outlineLevel="1">
      <c r="A60" s="151"/>
      <c r="B60" s="151"/>
      <c r="C60" s="152"/>
      <c r="D60" s="28" t="s">
        <v>73</v>
      </c>
      <c r="E60" s="72" t="e">
        <f>#REF!</f>
        <v>#REF!</v>
      </c>
      <c r="F60" s="153"/>
      <c r="G60" s="73"/>
      <c r="H60" s="73"/>
      <c r="I60" s="73"/>
      <c r="J60" s="73"/>
      <c r="K60" s="73"/>
      <c r="L60" s="73"/>
      <c r="M60" s="73"/>
      <c r="N60" s="74"/>
      <c r="O60" s="74"/>
      <c r="P60" s="74"/>
      <c r="Q60" s="74"/>
      <c r="R60" s="29">
        <f t="shared" si="11"/>
        <v>0</v>
      </c>
      <c r="S60" s="30">
        <f t="shared" si="14"/>
        <v>0</v>
      </c>
      <c r="T60" s="30" t="e">
        <f t="shared" si="15"/>
        <v>#REF!</v>
      </c>
    </row>
    <row r="61" spans="1:20" ht="27.6" hidden="1" outlineLevel="1">
      <c r="A61" s="155"/>
      <c r="B61" s="155"/>
      <c r="C61" s="148"/>
      <c r="D61" s="28" t="s">
        <v>74</v>
      </c>
      <c r="E61" s="72" t="e">
        <f>#REF!</f>
        <v>#REF!</v>
      </c>
      <c r="F61" s="75"/>
      <c r="G61" s="75"/>
      <c r="H61" s="75"/>
      <c r="I61" s="73"/>
      <c r="J61" s="73"/>
      <c r="K61" s="73"/>
      <c r="L61" s="73"/>
      <c r="M61" s="73"/>
      <c r="N61" s="74"/>
      <c r="O61" s="74"/>
      <c r="P61" s="74"/>
      <c r="Q61" s="74"/>
      <c r="R61" s="29">
        <f t="shared" si="11"/>
        <v>0</v>
      </c>
      <c r="S61" s="30">
        <f t="shared" si="14"/>
        <v>0</v>
      </c>
      <c r="T61" s="30" t="e">
        <f t="shared" si="15"/>
        <v>#REF!</v>
      </c>
    </row>
    <row r="62" spans="1:20" ht="27.6" hidden="1" outlineLevel="1">
      <c r="A62" s="155"/>
      <c r="B62" s="148"/>
      <c r="C62" s="148"/>
      <c r="D62" s="28" t="s">
        <v>246</v>
      </c>
      <c r="E62" s="72" t="e">
        <f>#REF!</f>
        <v>#REF!</v>
      </c>
      <c r="F62" s="75"/>
      <c r="G62" s="75"/>
      <c r="H62" s="75"/>
      <c r="I62" s="73"/>
      <c r="J62" s="73"/>
      <c r="K62" s="73"/>
      <c r="L62" s="73"/>
      <c r="M62" s="73"/>
      <c r="N62" s="74"/>
      <c r="O62" s="74"/>
      <c r="P62" s="74"/>
      <c r="Q62" s="74"/>
      <c r="R62" s="29">
        <f t="shared" si="11"/>
        <v>0</v>
      </c>
      <c r="S62" s="30">
        <f t="shared" si="14"/>
        <v>0</v>
      </c>
      <c r="T62" s="30" t="e">
        <f t="shared" si="15"/>
        <v>#REF!</v>
      </c>
    </row>
    <row r="63" spans="1:20" ht="13.8">
      <c r="A63" s="155"/>
      <c r="B63" s="148" t="e">
        <f>R63-C63</f>
        <v>#REF!</v>
      </c>
      <c r="C63" s="148">
        <v>25775.155999999999</v>
      </c>
      <c r="D63" s="78" t="s">
        <v>77</v>
      </c>
      <c r="E63" s="29" t="e">
        <f t="shared" ref="E63:R63" si="17">SUM(E18:E62)</f>
        <v>#REF!</v>
      </c>
      <c r="F63" s="29">
        <f t="shared" si="17"/>
        <v>0</v>
      </c>
      <c r="G63" s="29">
        <f t="shared" si="17"/>
        <v>0</v>
      </c>
      <c r="H63" s="29" t="e">
        <f t="shared" si="17"/>
        <v>#REF!</v>
      </c>
      <c r="I63" s="29" t="e">
        <f t="shared" si="17"/>
        <v>#REF!</v>
      </c>
      <c r="J63" s="29" t="e">
        <f t="shared" si="17"/>
        <v>#REF!</v>
      </c>
      <c r="K63" s="29">
        <f t="shared" si="17"/>
        <v>0</v>
      </c>
      <c r="L63" s="29" t="e">
        <f t="shared" si="17"/>
        <v>#REF!</v>
      </c>
      <c r="M63" s="29" t="e">
        <f t="shared" si="17"/>
        <v>#REF!</v>
      </c>
      <c r="N63" s="29" t="e">
        <f t="shared" si="17"/>
        <v>#REF!</v>
      </c>
      <c r="O63" s="29">
        <f t="shared" si="17"/>
        <v>0</v>
      </c>
      <c r="P63" s="29">
        <f t="shared" si="17"/>
        <v>0</v>
      </c>
      <c r="Q63" s="29">
        <f t="shared" si="17"/>
        <v>0</v>
      </c>
      <c r="R63" s="29" t="e">
        <f t="shared" si="17"/>
        <v>#REF!</v>
      </c>
      <c r="S63" s="30" t="e">
        <f t="shared" si="14"/>
        <v>#REF!</v>
      </c>
      <c r="T63" s="30" t="e">
        <f t="shared" si="15"/>
        <v>#REF!</v>
      </c>
    </row>
    <row r="64" spans="1:20" ht="13.8">
      <c r="A64" s="139"/>
      <c r="B64" s="139"/>
      <c r="C64" s="140"/>
      <c r="D64" s="334" t="s">
        <v>78</v>
      </c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7"/>
      <c r="S64" s="71">
        <f t="shared" si="14"/>
        <v>0</v>
      </c>
      <c r="T64" s="71">
        <f t="shared" si="15"/>
        <v>0</v>
      </c>
    </row>
    <row r="65" spans="1:20" ht="13.8">
      <c r="A65" s="151"/>
      <c r="B65" s="151"/>
      <c r="C65" s="152"/>
      <c r="D65" s="39" t="s">
        <v>294</v>
      </c>
      <c r="E65" s="75" t="e">
        <f>#REF!</f>
        <v>#REF!</v>
      </c>
      <c r="F65" s="73"/>
      <c r="G65" s="75"/>
      <c r="H65" s="73"/>
      <c r="I65" s="73"/>
      <c r="J65" s="73"/>
      <c r="K65" s="73"/>
      <c r="L65" s="75" t="e">
        <f>E65</f>
        <v>#REF!</v>
      </c>
      <c r="M65" s="75"/>
      <c r="N65" s="74"/>
      <c r="O65" s="74"/>
      <c r="P65" s="74"/>
      <c r="Q65" s="74"/>
      <c r="R65" s="29" t="e">
        <f t="shared" ref="R65:R66" si="18">SUM(F65:Q65)</f>
        <v>#REF!</v>
      </c>
      <c r="S65" s="30" t="e">
        <f t="shared" si="14"/>
        <v>#REF!</v>
      </c>
      <c r="T65" s="30" t="e">
        <f t="shared" si="15"/>
        <v>#REF!</v>
      </c>
    </row>
    <row r="66" spans="1:20" ht="13.8" collapsed="1">
      <c r="A66" s="155"/>
      <c r="B66" s="148" t="e">
        <f>R66-C66</f>
        <v>#REF!</v>
      </c>
      <c r="C66" s="148">
        <v>1879.498</v>
      </c>
      <c r="D66" s="78" t="s">
        <v>80</v>
      </c>
      <c r="E66" s="29" t="e">
        <f t="shared" ref="E66:Q66" si="19">E65</f>
        <v>#REF!</v>
      </c>
      <c r="F66" s="29">
        <f t="shared" si="19"/>
        <v>0</v>
      </c>
      <c r="G66" s="29">
        <f t="shared" si="19"/>
        <v>0</v>
      </c>
      <c r="H66" s="29">
        <f t="shared" si="19"/>
        <v>0</v>
      </c>
      <c r="I66" s="29">
        <f t="shared" si="19"/>
        <v>0</v>
      </c>
      <c r="J66" s="29">
        <f t="shared" si="19"/>
        <v>0</v>
      </c>
      <c r="K66" s="29">
        <f t="shared" si="19"/>
        <v>0</v>
      </c>
      <c r="L66" s="29" t="e">
        <f t="shared" si="19"/>
        <v>#REF!</v>
      </c>
      <c r="M66" s="29">
        <f t="shared" si="19"/>
        <v>0</v>
      </c>
      <c r="N66" s="29">
        <f t="shared" si="19"/>
        <v>0</v>
      </c>
      <c r="O66" s="29">
        <f t="shared" si="19"/>
        <v>0</v>
      </c>
      <c r="P66" s="29">
        <f t="shared" si="19"/>
        <v>0</v>
      </c>
      <c r="Q66" s="29">
        <f t="shared" si="19"/>
        <v>0</v>
      </c>
      <c r="R66" s="29" t="e">
        <f t="shared" si="18"/>
        <v>#REF!</v>
      </c>
      <c r="S66" s="30" t="e">
        <f t="shared" si="14"/>
        <v>#REF!</v>
      </c>
      <c r="T66" s="30" t="e">
        <f t="shared" si="15"/>
        <v>#REF!</v>
      </c>
    </row>
    <row r="67" spans="1:20" ht="13.8" hidden="1" outlineLevel="1">
      <c r="A67" s="139"/>
      <c r="B67" s="139"/>
      <c r="C67" s="140"/>
      <c r="D67" s="334" t="s">
        <v>81</v>
      </c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7"/>
      <c r="S67" s="71">
        <f t="shared" si="14"/>
        <v>0</v>
      </c>
      <c r="T67" s="71">
        <f t="shared" si="15"/>
        <v>0</v>
      </c>
    </row>
    <row r="68" spans="1:20" ht="27.6" hidden="1" outlineLevel="1">
      <c r="A68" s="151"/>
      <c r="B68" s="151"/>
      <c r="C68" s="152"/>
      <c r="D68" s="39" t="s">
        <v>82</v>
      </c>
      <c r="E68" s="73" t="e">
        <f>#REF!</f>
        <v>#REF!</v>
      </c>
      <c r="F68" s="73"/>
      <c r="G68" s="73"/>
      <c r="H68" s="73"/>
      <c r="I68" s="73"/>
      <c r="J68" s="73"/>
      <c r="K68" s="73"/>
      <c r="L68" s="73"/>
      <c r="M68" s="73"/>
      <c r="N68" s="74"/>
      <c r="O68" s="74"/>
      <c r="P68" s="74"/>
      <c r="Q68" s="74"/>
      <c r="R68" s="29">
        <f t="shared" ref="R68:R69" si="20">SUM(F68:Q68)</f>
        <v>0</v>
      </c>
      <c r="S68" s="30">
        <f t="shared" si="14"/>
        <v>0</v>
      </c>
      <c r="T68" s="30" t="e">
        <f t="shared" si="15"/>
        <v>#REF!</v>
      </c>
    </row>
    <row r="69" spans="1:20" ht="13.8" hidden="1" outlineLevel="1">
      <c r="A69" s="155"/>
      <c r="B69" s="148">
        <f>R69-C69</f>
        <v>-24562.550999999999</v>
      </c>
      <c r="C69" s="148">
        <v>24562.550999999999</v>
      </c>
      <c r="D69" s="78" t="s">
        <v>83</v>
      </c>
      <c r="E69" s="29" t="e">
        <f t="shared" ref="E69:Q69" si="21">E68</f>
        <v>#REF!</v>
      </c>
      <c r="F69" s="29">
        <f t="shared" si="21"/>
        <v>0</v>
      </c>
      <c r="G69" s="29">
        <f t="shared" si="21"/>
        <v>0</v>
      </c>
      <c r="H69" s="29">
        <f t="shared" si="21"/>
        <v>0</v>
      </c>
      <c r="I69" s="29">
        <f t="shared" si="21"/>
        <v>0</v>
      </c>
      <c r="J69" s="29">
        <f t="shared" si="21"/>
        <v>0</v>
      </c>
      <c r="K69" s="29">
        <f t="shared" si="21"/>
        <v>0</v>
      </c>
      <c r="L69" s="29">
        <f t="shared" si="21"/>
        <v>0</v>
      </c>
      <c r="M69" s="29">
        <f t="shared" si="21"/>
        <v>0</v>
      </c>
      <c r="N69" s="29">
        <f t="shared" si="21"/>
        <v>0</v>
      </c>
      <c r="O69" s="29">
        <f t="shared" si="21"/>
        <v>0</v>
      </c>
      <c r="P69" s="29">
        <f t="shared" si="21"/>
        <v>0</v>
      </c>
      <c r="Q69" s="29">
        <f t="shared" si="21"/>
        <v>0</v>
      </c>
      <c r="R69" s="29">
        <f t="shared" si="20"/>
        <v>0</v>
      </c>
      <c r="S69" s="30">
        <f t="shared" si="14"/>
        <v>0</v>
      </c>
      <c r="T69" s="30" t="e">
        <f t="shared" si="15"/>
        <v>#REF!</v>
      </c>
    </row>
    <row r="70" spans="1:20" ht="13.8">
      <c r="A70" s="139"/>
      <c r="B70" s="139"/>
      <c r="C70" s="140"/>
      <c r="D70" s="334" t="s">
        <v>84</v>
      </c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7"/>
      <c r="S70" s="71">
        <f t="shared" si="14"/>
        <v>0</v>
      </c>
      <c r="T70" s="71">
        <f t="shared" si="15"/>
        <v>0</v>
      </c>
    </row>
    <row r="71" spans="1:20" ht="27.6">
      <c r="A71" s="151"/>
      <c r="B71" s="151"/>
      <c r="C71" s="152"/>
      <c r="D71" s="38" t="s">
        <v>85</v>
      </c>
      <c r="E71" s="79" t="e">
        <f>#REF!</f>
        <v>#REF!</v>
      </c>
      <c r="F71" s="79">
        <v>800</v>
      </c>
      <c r="G71" s="79">
        <v>800</v>
      </c>
      <c r="H71" s="96">
        <f t="shared" ref="H71:K71" si="22">G71</f>
        <v>800</v>
      </c>
      <c r="I71" s="96">
        <f t="shared" si="22"/>
        <v>800</v>
      </c>
      <c r="J71" s="96">
        <f t="shared" si="22"/>
        <v>800</v>
      </c>
      <c r="K71" s="96">
        <f t="shared" si="22"/>
        <v>800</v>
      </c>
      <c r="L71" s="96">
        <f>K71+1686.044</f>
        <v>2486.0439999999999</v>
      </c>
      <c r="M71" s="96">
        <f t="shared" ref="M71:Q71" si="23">L71</f>
        <v>2486.0439999999999</v>
      </c>
      <c r="N71" s="96">
        <f t="shared" si="23"/>
        <v>2486.0439999999999</v>
      </c>
      <c r="O71" s="96">
        <f t="shared" si="23"/>
        <v>2486.0439999999999</v>
      </c>
      <c r="P71" s="96">
        <f t="shared" si="23"/>
        <v>2486.0439999999999</v>
      </c>
      <c r="Q71" s="96">
        <f t="shared" si="23"/>
        <v>2486.0439999999999</v>
      </c>
      <c r="R71" s="29">
        <f t="shared" ref="R71:R157" si="24">SUM(F71:Q71)</f>
        <v>19716.264000000003</v>
      </c>
      <c r="S71" s="30">
        <f t="shared" si="14"/>
        <v>19716.264000000003</v>
      </c>
      <c r="T71" s="30" t="e">
        <f t="shared" si="15"/>
        <v>#REF!</v>
      </c>
    </row>
    <row r="72" spans="1:20" ht="27.75" customHeight="1">
      <c r="A72" s="151"/>
      <c r="B72" s="151"/>
      <c r="C72" s="152"/>
      <c r="D72" s="38" t="s">
        <v>86</v>
      </c>
      <c r="E72" s="79" t="e">
        <f>#REF!</f>
        <v>#REF!</v>
      </c>
      <c r="F72" s="73"/>
      <c r="G72" s="73"/>
      <c r="H72" s="73"/>
      <c r="I72" s="73"/>
      <c r="J72" s="73"/>
      <c r="K72" s="96"/>
      <c r="L72" s="79"/>
      <c r="M72" s="96"/>
      <c r="N72" s="75"/>
      <c r="O72" s="75" t="e">
        <f>E72</f>
        <v>#REF!</v>
      </c>
      <c r="P72" s="75"/>
      <c r="Q72" s="74"/>
      <c r="R72" s="29" t="e">
        <f t="shared" si="24"/>
        <v>#REF!</v>
      </c>
      <c r="S72" s="30" t="e">
        <f t="shared" si="14"/>
        <v>#REF!</v>
      </c>
      <c r="T72" s="30" t="e">
        <f t="shared" si="15"/>
        <v>#REF!</v>
      </c>
    </row>
    <row r="73" spans="1:20" ht="13.8">
      <c r="A73" s="151"/>
      <c r="B73" s="151"/>
      <c r="C73" s="152"/>
      <c r="D73" s="38" t="s">
        <v>295</v>
      </c>
      <c r="E73" s="79" t="e">
        <f>#REF!</f>
        <v>#REF!</v>
      </c>
      <c r="F73" s="96"/>
      <c r="G73" s="96"/>
      <c r="H73" s="96"/>
      <c r="I73" s="96"/>
      <c r="J73" s="96"/>
      <c r="K73" s="96"/>
      <c r="L73" s="79">
        <v>95.552999999999997</v>
      </c>
      <c r="M73" s="96"/>
      <c r="N73" s="75"/>
      <c r="O73" s="75"/>
      <c r="P73" s="75"/>
      <c r="Q73" s="74"/>
      <c r="R73" s="29">
        <f t="shared" si="24"/>
        <v>95.552999999999997</v>
      </c>
      <c r="S73" s="30">
        <f t="shared" si="14"/>
        <v>95.552999999999997</v>
      </c>
      <c r="T73" s="30" t="e">
        <f t="shared" si="15"/>
        <v>#REF!</v>
      </c>
    </row>
    <row r="74" spans="1:20" ht="27.6" collapsed="1">
      <c r="A74" s="151"/>
      <c r="B74" s="151"/>
      <c r="C74" s="152"/>
      <c r="D74" s="38" t="s">
        <v>88</v>
      </c>
      <c r="E74" s="79" t="e">
        <f>#REF!</f>
        <v>#REF!</v>
      </c>
      <c r="F74" s="96"/>
      <c r="G74" s="96"/>
      <c r="H74" s="96"/>
      <c r="I74" s="96"/>
      <c r="J74" s="96"/>
      <c r="K74" s="96"/>
      <c r="L74" s="79">
        <v>92</v>
      </c>
      <c r="M74" s="96"/>
      <c r="N74" s="75"/>
      <c r="O74" s="75"/>
      <c r="P74" s="75"/>
      <c r="Q74" s="74"/>
      <c r="R74" s="29">
        <f t="shared" si="24"/>
        <v>92</v>
      </c>
      <c r="S74" s="30">
        <f t="shared" si="14"/>
        <v>92</v>
      </c>
      <c r="T74" s="30" t="e">
        <f t="shared" si="15"/>
        <v>#REF!</v>
      </c>
    </row>
    <row r="75" spans="1:20" ht="27.6" hidden="1" outlineLevel="1">
      <c r="A75" s="151"/>
      <c r="B75" s="151"/>
      <c r="C75" s="152"/>
      <c r="D75" s="38" t="s">
        <v>89</v>
      </c>
      <c r="E75" s="79" t="e">
        <f>#REF!</f>
        <v>#REF!</v>
      </c>
      <c r="F75" s="96"/>
      <c r="G75" s="96"/>
      <c r="H75" s="96"/>
      <c r="I75" s="96"/>
      <c r="J75" s="96"/>
      <c r="K75" s="96"/>
      <c r="L75" s="96"/>
      <c r="M75" s="96"/>
      <c r="N75" s="74"/>
      <c r="O75" s="74"/>
      <c r="P75" s="74"/>
      <c r="Q75" s="74"/>
      <c r="R75" s="29">
        <f t="shared" si="24"/>
        <v>0</v>
      </c>
      <c r="S75" s="30">
        <f t="shared" si="14"/>
        <v>0</v>
      </c>
      <c r="T75" s="30" t="e">
        <f t="shared" si="15"/>
        <v>#REF!</v>
      </c>
    </row>
    <row r="76" spans="1:20" ht="41.4" hidden="1" outlineLevel="1">
      <c r="A76" s="151"/>
      <c r="B76" s="151"/>
      <c r="C76" s="152"/>
      <c r="D76" s="38" t="s">
        <v>248</v>
      </c>
      <c r="E76" s="79" t="e">
        <f>#REF!</f>
        <v>#REF!</v>
      </c>
      <c r="F76" s="79"/>
      <c r="G76" s="96"/>
      <c r="H76" s="96"/>
      <c r="I76" s="96"/>
      <c r="J76" s="96"/>
      <c r="K76" s="96"/>
      <c r="L76" s="79"/>
      <c r="M76" s="96"/>
      <c r="N76" s="74"/>
      <c r="O76" s="74"/>
      <c r="P76" s="74"/>
      <c r="Q76" s="74"/>
      <c r="R76" s="29">
        <f t="shared" si="24"/>
        <v>0</v>
      </c>
      <c r="S76" s="30">
        <f t="shared" si="14"/>
        <v>0</v>
      </c>
      <c r="T76" s="30" t="e">
        <f t="shared" si="15"/>
        <v>#REF!</v>
      </c>
    </row>
    <row r="77" spans="1:20" ht="27.6" hidden="1" outlineLevel="1">
      <c r="A77" s="151"/>
      <c r="B77" s="151"/>
      <c r="C77" s="152"/>
      <c r="D77" s="38" t="s">
        <v>91</v>
      </c>
      <c r="E77" s="79" t="e">
        <f>#REF!</f>
        <v>#REF!</v>
      </c>
      <c r="F77" s="96"/>
      <c r="G77" s="96"/>
      <c r="H77" s="96"/>
      <c r="I77" s="96"/>
      <c r="J77" s="96"/>
      <c r="K77" s="79"/>
      <c r="L77" s="79"/>
      <c r="M77" s="96"/>
      <c r="N77" s="74"/>
      <c r="O77" s="74"/>
      <c r="P77" s="74"/>
      <c r="Q77" s="74"/>
      <c r="R77" s="29">
        <f t="shared" si="24"/>
        <v>0</v>
      </c>
      <c r="S77" s="30">
        <f t="shared" si="14"/>
        <v>0</v>
      </c>
      <c r="T77" s="30" t="e">
        <f t="shared" si="15"/>
        <v>#REF!</v>
      </c>
    </row>
    <row r="78" spans="1:20" ht="27.6" hidden="1" outlineLevel="1">
      <c r="A78" s="151"/>
      <c r="B78" s="151"/>
      <c r="C78" s="152"/>
      <c r="D78" s="38" t="s">
        <v>92</v>
      </c>
      <c r="E78" s="79" t="e">
        <f>#REF!</f>
        <v>#REF!</v>
      </c>
      <c r="F78" s="96"/>
      <c r="G78" s="96"/>
      <c r="H78" s="96"/>
      <c r="I78" s="96"/>
      <c r="J78" s="96"/>
      <c r="K78" s="79"/>
      <c r="L78" s="79"/>
      <c r="M78" s="96"/>
      <c r="N78" s="74"/>
      <c r="O78" s="74"/>
      <c r="P78" s="74"/>
      <c r="Q78" s="74"/>
      <c r="R78" s="29">
        <f t="shared" si="24"/>
        <v>0</v>
      </c>
      <c r="S78" s="30">
        <f t="shared" si="14"/>
        <v>0</v>
      </c>
      <c r="T78" s="30" t="e">
        <f t="shared" si="15"/>
        <v>#REF!</v>
      </c>
    </row>
    <row r="79" spans="1:20" ht="13.8" hidden="1" outlineLevel="1">
      <c r="A79" s="151"/>
      <c r="B79" s="151"/>
      <c r="C79" s="152"/>
      <c r="D79" s="38" t="s">
        <v>93</v>
      </c>
      <c r="E79" s="79" t="e">
        <f>#REF!</f>
        <v>#REF!</v>
      </c>
      <c r="F79" s="96"/>
      <c r="G79" s="96"/>
      <c r="H79" s="96"/>
      <c r="I79" s="96"/>
      <c r="J79" s="96"/>
      <c r="K79" s="79"/>
      <c r="L79" s="96"/>
      <c r="M79" s="96"/>
      <c r="N79" s="74"/>
      <c r="O79" s="74"/>
      <c r="P79" s="74"/>
      <c r="Q79" s="74"/>
      <c r="R79" s="29">
        <f t="shared" si="24"/>
        <v>0</v>
      </c>
      <c r="S79" s="30">
        <f t="shared" si="14"/>
        <v>0</v>
      </c>
      <c r="T79" s="30" t="e">
        <f t="shared" si="15"/>
        <v>#REF!</v>
      </c>
    </row>
    <row r="80" spans="1:20" ht="13.8" hidden="1" outlineLevel="1">
      <c r="A80" s="151"/>
      <c r="B80" s="151"/>
      <c r="C80" s="152"/>
      <c r="D80" s="38" t="s">
        <v>94</v>
      </c>
      <c r="E80" s="79" t="e">
        <f>#REF!</f>
        <v>#REF!</v>
      </c>
      <c r="F80" s="96"/>
      <c r="G80" s="96"/>
      <c r="H80" s="96"/>
      <c r="I80" s="96"/>
      <c r="J80" s="96"/>
      <c r="K80" s="79"/>
      <c r="L80" s="96"/>
      <c r="M80" s="96"/>
      <c r="N80" s="74"/>
      <c r="O80" s="74"/>
      <c r="P80" s="74"/>
      <c r="Q80" s="74"/>
      <c r="R80" s="29">
        <f t="shared" si="24"/>
        <v>0</v>
      </c>
      <c r="S80" s="30">
        <f t="shared" si="14"/>
        <v>0</v>
      </c>
      <c r="T80" s="30" t="e">
        <f t="shared" si="15"/>
        <v>#REF!</v>
      </c>
    </row>
    <row r="81" spans="1:20" ht="13.8" collapsed="1">
      <c r="A81" s="151"/>
      <c r="B81" s="151"/>
      <c r="C81" s="152"/>
      <c r="D81" s="39" t="s">
        <v>95</v>
      </c>
      <c r="E81" s="79" t="e">
        <f>#REF!</f>
        <v>#REF!</v>
      </c>
      <c r="F81" s="96" t="e">
        <f>E81/12</f>
        <v>#REF!</v>
      </c>
      <c r="G81" s="96" t="e">
        <f t="shared" ref="G81:J81" si="25">F81</f>
        <v>#REF!</v>
      </c>
      <c r="H81" s="96" t="e">
        <f t="shared" si="25"/>
        <v>#REF!</v>
      </c>
      <c r="I81" s="96" t="e">
        <f t="shared" si="25"/>
        <v>#REF!</v>
      </c>
      <c r="J81" s="96" t="e">
        <f t="shared" si="25"/>
        <v>#REF!</v>
      </c>
      <c r="K81" s="96"/>
      <c r="L81" s="96" t="e">
        <f>J81+J81</f>
        <v>#REF!</v>
      </c>
      <c r="M81" s="96" t="e">
        <f>J81</f>
        <v>#REF!</v>
      </c>
      <c r="N81" s="96" t="e">
        <f t="shared" ref="N81:Q81" si="26">M81</f>
        <v>#REF!</v>
      </c>
      <c r="O81" s="96" t="e">
        <f t="shared" si="26"/>
        <v>#REF!</v>
      </c>
      <c r="P81" s="96" t="e">
        <f t="shared" si="26"/>
        <v>#REF!</v>
      </c>
      <c r="Q81" s="96" t="e">
        <f t="shared" si="26"/>
        <v>#REF!</v>
      </c>
      <c r="R81" s="29" t="e">
        <f t="shared" si="24"/>
        <v>#REF!</v>
      </c>
      <c r="S81" s="30" t="e">
        <f t="shared" si="14"/>
        <v>#REF!</v>
      </c>
      <c r="T81" s="30" t="e">
        <f t="shared" si="15"/>
        <v>#REF!</v>
      </c>
    </row>
    <row r="82" spans="1:20" ht="27.6" hidden="1" outlineLevel="1">
      <c r="A82" s="151"/>
      <c r="B82" s="151"/>
      <c r="C82" s="152"/>
      <c r="D82" s="39" t="s">
        <v>96</v>
      </c>
      <c r="E82" s="79" t="e">
        <f>#REF!</f>
        <v>#REF!</v>
      </c>
      <c r="F82" s="96"/>
      <c r="G82" s="96"/>
      <c r="H82" s="96"/>
      <c r="I82" s="96"/>
      <c r="J82" s="96"/>
      <c r="K82" s="79"/>
      <c r="L82" s="79"/>
      <c r="M82" s="73"/>
      <c r="N82" s="74"/>
      <c r="O82" s="74"/>
      <c r="P82" s="74"/>
      <c r="Q82" s="74"/>
      <c r="R82" s="29">
        <f t="shared" si="24"/>
        <v>0</v>
      </c>
      <c r="S82" s="30">
        <f t="shared" si="14"/>
        <v>0</v>
      </c>
      <c r="T82" s="30" t="e">
        <f t="shared" si="15"/>
        <v>#REF!</v>
      </c>
    </row>
    <row r="83" spans="1:20" ht="27.6" hidden="1" outlineLevel="1">
      <c r="A83" s="151"/>
      <c r="B83" s="151"/>
      <c r="C83" s="152"/>
      <c r="D83" s="38" t="s">
        <v>97</v>
      </c>
      <c r="E83" s="79" t="e">
        <f>#REF!</f>
        <v>#REF!</v>
      </c>
      <c r="F83" s="96"/>
      <c r="G83" s="96"/>
      <c r="H83" s="96"/>
      <c r="I83" s="96"/>
      <c r="J83" s="96"/>
      <c r="K83" s="96"/>
      <c r="L83" s="96"/>
      <c r="M83" s="96"/>
      <c r="N83" s="74"/>
      <c r="O83" s="74"/>
      <c r="P83" s="74"/>
      <c r="Q83" s="74"/>
      <c r="R83" s="29">
        <f t="shared" si="24"/>
        <v>0</v>
      </c>
      <c r="S83" s="30">
        <f t="shared" si="14"/>
        <v>0</v>
      </c>
      <c r="T83" s="30" t="e">
        <f t="shared" si="15"/>
        <v>#REF!</v>
      </c>
    </row>
    <row r="84" spans="1:20" ht="82.8">
      <c r="A84" s="151"/>
      <c r="B84" s="151"/>
      <c r="C84" s="152"/>
      <c r="D84" s="38" t="s">
        <v>98</v>
      </c>
      <c r="E84" s="79" t="e">
        <f>#REF!</f>
        <v>#REF!</v>
      </c>
      <c r="F84" s="73"/>
      <c r="G84" s="75"/>
      <c r="H84" s="73"/>
      <c r="I84" s="73"/>
      <c r="J84" s="73"/>
      <c r="K84" s="73"/>
      <c r="L84" s="79">
        <v>803.13599999999997</v>
      </c>
      <c r="M84" s="96"/>
      <c r="N84" s="74"/>
      <c r="O84" s="74"/>
      <c r="P84" s="74"/>
      <c r="Q84" s="74"/>
      <c r="R84" s="29">
        <f t="shared" si="24"/>
        <v>803.13599999999997</v>
      </c>
      <c r="S84" s="30">
        <f t="shared" si="14"/>
        <v>803.13599999999997</v>
      </c>
      <c r="T84" s="30" t="e">
        <f t="shared" si="15"/>
        <v>#REF!</v>
      </c>
    </row>
    <row r="85" spans="1:20" ht="41.4">
      <c r="A85" s="151"/>
      <c r="B85" s="151"/>
      <c r="C85" s="152"/>
      <c r="D85" s="156" t="s">
        <v>249</v>
      </c>
      <c r="E85" s="79" t="e">
        <f>#REF!</f>
        <v>#REF!</v>
      </c>
      <c r="F85" s="75"/>
      <c r="G85" s="75"/>
      <c r="H85" s="75"/>
      <c r="I85" s="75"/>
      <c r="J85" s="75"/>
      <c r="K85" s="75"/>
      <c r="L85" s="75">
        <v>410.94</v>
      </c>
      <c r="M85" s="73"/>
      <c r="N85" s="74"/>
      <c r="O85" s="74"/>
      <c r="P85" s="74"/>
      <c r="Q85" s="74"/>
      <c r="R85" s="29">
        <f t="shared" si="24"/>
        <v>410.94</v>
      </c>
      <c r="S85" s="30">
        <f t="shared" si="14"/>
        <v>410.94</v>
      </c>
      <c r="T85" s="30" t="e">
        <f t="shared" si="15"/>
        <v>#REF!</v>
      </c>
    </row>
    <row r="86" spans="1:20" ht="41.4">
      <c r="A86" s="151"/>
      <c r="B86" s="151"/>
      <c r="C86" s="152"/>
      <c r="D86" s="156" t="s">
        <v>100</v>
      </c>
      <c r="E86" s="79" t="e">
        <f>#REF!</f>
        <v>#REF!</v>
      </c>
      <c r="F86" s="75"/>
      <c r="G86" s="75"/>
      <c r="H86" s="75"/>
      <c r="I86" s="75"/>
      <c r="J86" s="75"/>
      <c r="K86" s="75"/>
      <c r="L86" s="75">
        <v>684.47900000000004</v>
      </c>
      <c r="M86" s="73"/>
      <c r="N86" s="74"/>
      <c r="O86" s="74"/>
      <c r="P86" s="74"/>
      <c r="Q86" s="74"/>
      <c r="R86" s="29">
        <f t="shared" si="24"/>
        <v>684.47900000000004</v>
      </c>
      <c r="S86" s="30">
        <f t="shared" si="14"/>
        <v>684.47900000000004</v>
      </c>
      <c r="T86" s="30" t="e">
        <f t="shared" si="15"/>
        <v>#REF!</v>
      </c>
    </row>
    <row r="87" spans="1:20" ht="27.6" collapsed="1">
      <c r="A87" s="151"/>
      <c r="B87" s="151"/>
      <c r="C87" s="152"/>
      <c r="D87" s="39" t="s">
        <v>101</v>
      </c>
      <c r="E87" s="79" t="e">
        <f>#REF!</f>
        <v>#REF!</v>
      </c>
      <c r="F87" s="75"/>
      <c r="G87" s="75"/>
      <c r="H87" s="75"/>
      <c r="I87" s="75"/>
      <c r="J87" s="75"/>
      <c r="K87" s="75"/>
      <c r="L87" s="75"/>
      <c r="M87" s="75">
        <v>100</v>
      </c>
      <c r="N87" s="75"/>
      <c r="O87" s="75"/>
      <c r="P87" s="75"/>
      <c r="Q87" s="75"/>
      <c r="R87" s="29">
        <f t="shared" si="24"/>
        <v>100</v>
      </c>
      <c r="S87" s="30">
        <f t="shared" si="14"/>
        <v>100</v>
      </c>
      <c r="T87" s="30" t="e">
        <f t="shared" si="15"/>
        <v>#REF!</v>
      </c>
    </row>
    <row r="88" spans="1:20" ht="27.6" hidden="1" outlineLevel="1">
      <c r="A88" s="151"/>
      <c r="B88" s="151"/>
      <c r="C88" s="152"/>
      <c r="D88" s="39" t="s">
        <v>250</v>
      </c>
      <c r="E88" s="79" t="e">
        <f>#REF!</f>
        <v>#REF!</v>
      </c>
      <c r="F88" s="75"/>
      <c r="G88" s="75"/>
      <c r="H88" s="75"/>
      <c r="I88" s="75"/>
      <c r="J88" s="75"/>
      <c r="K88" s="75"/>
      <c r="L88" s="75"/>
      <c r="M88" s="73"/>
      <c r="N88" s="75"/>
      <c r="O88" s="75"/>
      <c r="P88" s="75"/>
      <c r="Q88" s="75"/>
      <c r="R88" s="29">
        <f t="shared" si="24"/>
        <v>0</v>
      </c>
      <c r="S88" s="30">
        <f t="shared" si="14"/>
        <v>0</v>
      </c>
      <c r="T88" s="30" t="e">
        <f t="shared" si="15"/>
        <v>#REF!</v>
      </c>
    </row>
    <row r="89" spans="1:20" ht="27.6">
      <c r="A89" s="151"/>
      <c r="B89" s="151"/>
      <c r="C89" s="152"/>
      <c r="D89" s="38" t="s">
        <v>103</v>
      </c>
      <c r="E89" s="79" t="e">
        <f>#REF!</f>
        <v>#REF!</v>
      </c>
      <c r="F89" s="96" t="e">
        <f t="shared" ref="F89:F94" si="27">E89/12</f>
        <v>#REF!</v>
      </c>
      <c r="G89" s="96" t="e">
        <f t="shared" ref="G89:I89" si="28">F89</f>
        <v>#REF!</v>
      </c>
      <c r="H89" s="96" t="e">
        <f t="shared" si="28"/>
        <v>#REF!</v>
      </c>
      <c r="I89" s="96" t="e">
        <f t="shared" si="28"/>
        <v>#REF!</v>
      </c>
      <c r="J89" s="96" t="e">
        <f t="shared" ref="J89:J115" si="29">I89+I89</f>
        <v>#REF!</v>
      </c>
      <c r="K89" s="96"/>
      <c r="L89" s="96" t="e">
        <f t="shared" ref="L89:L156" si="30">I89</f>
        <v>#REF!</v>
      </c>
      <c r="M89" s="96" t="e">
        <f t="shared" ref="M89:Q89" si="31">L89</f>
        <v>#REF!</v>
      </c>
      <c r="N89" s="96" t="e">
        <f t="shared" si="31"/>
        <v>#REF!</v>
      </c>
      <c r="O89" s="96" t="e">
        <f t="shared" si="31"/>
        <v>#REF!</v>
      </c>
      <c r="P89" s="96" t="e">
        <f t="shared" si="31"/>
        <v>#REF!</v>
      </c>
      <c r="Q89" s="96" t="e">
        <f t="shared" si="31"/>
        <v>#REF!</v>
      </c>
      <c r="R89" s="29" t="e">
        <f t="shared" si="24"/>
        <v>#REF!</v>
      </c>
      <c r="S89" s="30" t="e">
        <f t="shared" si="14"/>
        <v>#REF!</v>
      </c>
      <c r="T89" s="30" t="e">
        <f t="shared" si="15"/>
        <v>#REF!</v>
      </c>
    </row>
    <row r="90" spans="1:20" ht="27.6">
      <c r="A90" s="151"/>
      <c r="B90" s="151"/>
      <c r="C90" s="152"/>
      <c r="D90" s="38" t="s">
        <v>104</v>
      </c>
      <c r="E90" s="79" t="e">
        <f>#REF!</f>
        <v>#REF!</v>
      </c>
      <c r="F90" s="96" t="e">
        <f t="shared" si="27"/>
        <v>#REF!</v>
      </c>
      <c r="G90" s="96" t="e">
        <f t="shared" ref="G90:I90" si="32">F90</f>
        <v>#REF!</v>
      </c>
      <c r="H90" s="96" t="e">
        <f t="shared" si="32"/>
        <v>#REF!</v>
      </c>
      <c r="I90" s="96" t="e">
        <f t="shared" si="32"/>
        <v>#REF!</v>
      </c>
      <c r="J90" s="96" t="e">
        <f t="shared" si="29"/>
        <v>#REF!</v>
      </c>
      <c r="K90" s="96"/>
      <c r="L90" s="96" t="e">
        <f t="shared" si="30"/>
        <v>#REF!</v>
      </c>
      <c r="M90" s="96" t="e">
        <f t="shared" ref="M90:Q90" si="33">L90</f>
        <v>#REF!</v>
      </c>
      <c r="N90" s="96" t="e">
        <f t="shared" si="33"/>
        <v>#REF!</v>
      </c>
      <c r="O90" s="96" t="e">
        <f t="shared" si="33"/>
        <v>#REF!</v>
      </c>
      <c r="P90" s="96" t="e">
        <f t="shared" si="33"/>
        <v>#REF!</v>
      </c>
      <c r="Q90" s="96" t="e">
        <f t="shared" si="33"/>
        <v>#REF!</v>
      </c>
      <c r="R90" s="29" t="e">
        <f t="shared" si="24"/>
        <v>#REF!</v>
      </c>
      <c r="S90" s="30" t="e">
        <f t="shared" si="14"/>
        <v>#REF!</v>
      </c>
      <c r="T90" s="30" t="e">
        <f t="shared" si="15"/>
        <v>#REF!</v>
      </c>
    </row>
    <row r="91" spans="1:20" ht="13.8">
      <c r="A91" s="151"/>
      <c r="B91" s="151"/>
      <c r="C91" s="152"/>
      <c r="D91" s="38" t="s">
        <v>296</v>
      </c>
      <c r="E91" s="79" t="e">
        <f>#REF!</f>
        <v>#REF!</v>
      </c>
      <c r="F91" s="96" t="e">
        <f t="shared" si="27"/>
        <v>#REF!</v>
      </c>
      <c r="G91" s="96" t="e">
        <f t="shared" ref="G91:I91" si="34">F91</f>
        <v>#REF!</v>
      </c>
      <c r="H91" s="96" t="e">
        <f t="shared" si="34"/>
        <v>#REF!</v>
      </c>
      <c r="I91" s="96" t="e">
        <f t="shared" si="34"/>
        <v>#REF!</v>
      </c>
      <c r="J91" s="96" t="e">
        <f t="shared" si="29"/>
        <v>#REF!</v>
      </c>
      <c r="K91" s="96"/>
      <c r="L91" s="96" t="e">
        <f t="shared" si="30"/>
        <v>#REF!</v>
      </c>
      <c r="M91" s="96" t="e">
        <f t="shared" ref="M91:Q91" si="35">L91</f>
        <v>#REF!</v>
      </c>
      <c r="N91" s="96" t="e">
        <f t="shared" si="35"/>
        <v>#REF!</v>
      </c>
      <c r="O91" s="96" t="e">
        <f t="shared" si="35"/>
        <v>#REF!</v>
      </c>
      <c r="P91" s="96" t="e">
        <f t="shared" si="35"/>
        <v>#REF!</v>
      </c>
      <c r="Q91" s="96" t="e">
        <f t="shared" si="35"/>
        <v>#REF!</v>
      </c>
      <c r="R91" s="29" t="e">
        <f t="shared" si="24"/>
        <v>#REF!</v>
      </c>
      <c r="S91" s="30" t="e">
        <f t="shared" si="14"/>
        <v>#REF!</v>
      </c>
      <c r="T91" s="30" t="e">
        <f t="shared" si="15"/>
        <v>#REF!</v>
      </c>
    </row>
    <row r="92" spans="1:20" ht="55.2">
      <c r="A92" s="151"/>
      <c r="B92" s="151"/>
      <c r="C92" s="152"/>
      <c r="D92" s="38" t="s">
        <v>297</v>
      </c>
      <c r="E92" s="79" t="e">
        <f>#REF!</f>
        <v>#REF!</v>
      </c>
      <c r="F92" s="96" t="e">
        <f t="shared" si="27"/>
        <v>#REF!</v>
      </c>
      <c r="G92" s="96" t="e">
        <f t="shared" ref="G92:I92" si="36">F92</f>
        <v>#REF!</v>
      </c>
      <c r="H92" s="96" t="e">
        <f t="shared" si="36"/>
        <v>#REF!</v>
      </c>
      <c r="I92" s="96" t="e">
        <f t="shared" si="36"/>
        <v>#REF!</v>
      </c>
      <c r="J92" s="96" t="e">
        <f t="shared" si="29"/>
        <v>#REF!</v>
      </c>
      <c r="K92" s="96"/>
      <c r="L92" s="96" t="e">
        <f t="shared" si="30"/>
        <v>#REF!</v>
      </c>
      <c r="M92" s="96" t="e">
        <f t="shared" ref="M92:Q92" si="37">L92</f>
        <v>#REF!</v>
      </c>
      <c r="N92" s="96" t="e">
        <f t="shared" si="37"/>
        <v>#REF!</v>
      </c>
      <c r="O92" s="96" t="e">
        <f t="shared" si="37"/>
        <v>#REF!</v>
      </c>
      <c r="P92" s="96" t="e">
        <f t="shared" si="37"/>
        <v>#REF!</v>
      </c>
      <c r="Q92" s="96" t="e">
        <f t="shared" si="37"/>
        <v>#REF!</v>
      </c>
      <c r="R92" s="29" t="e">
        <f t="shared" si="24"/>
        <v>#REF!</v>
      </c>
      <c r="S92" s="30" t="e">
        <f t="shared" si="14"/>
        <v>#REF!</v>
      </c>
      <c r="T92" s="30" t="e">
        <f t="shared" si="15"/>
        <v>#REF!</v>
      </c>
    </row>
    <row r="93" spans="1:20" ht="13.8">
      <c r="A93" s="151"/>
      <c r="B93" s="151"/>
      <c r="C93" s="152"/>
      <c r="D93" s="38" t="s">
        <v>298</v>
      </c>
      <c r="E93" s="79" t="e">
        <f>#REF!</f>
        <v>#REF!</v>
      </c>
      <c r="F93" s="96" t="e">
        <f t="shared" si="27"/>
        <v>#REF!</v>
      </c>
      <c r="G93" s="96" t="e">
        <f t="shared" ref="G93:I93" si="38">F93</f>
        <v>#REF!</v>
      </c>
      <c r="H93" s="96" t="e">
        <f t="shared" si="38"/>
        <v>#REF!</v>
      </c>
      <c r="I93" s="96" t="e">
        <f t="shared" si="38"/>
        <v>#REF!</v>
      </c>
      <c r="J93" s="96" t="e">
        <f t="shared" si="29"/>
        <v>#REF!</v>
      </c>
      <c r="K93" s="96"/>
      <c r="L93" s="96" t="e">
        <f t="shared" si="30"/>
        <v>#REF!</v>
      </c>
      <c r="M93" s="96" t="e">
        <f t="shared" ref="M93:Q93" si="39">L93</f>
        <v>#REF!</v>
      </c>
      <c r="N93" s="96" t="e">
        <f t="shared" si="39"/>
        <v>#REF!</v>
      </c>
      <c r="O93" s="96" t="e">
        <f t="shared" si="39"/>
        <v>#REF!</v>
      </c>
      <c r="P93" s="96" t="e">
        <f t="shared" si="39"/>
        <v>#REF!</v>
      </c>
      <c r="Q93" s="96" t="e">
        <f t="shared" si="39"/>
        <v>#REF!</v>
      </c>
      <c r="R93" s="29" t="e">
        <f t="shared" si="24"/>
        <v>#REF!</v>
      </c>
      <c r="S93" s="30" t="e">
        <f t="shared" si="14"/>
        <v>#REF!</v>
      </c>
      <c r="T93" s="30" t="e">
        <f t="shared" si="15"/>
        <v>#REF!</v>
      </c>
    </row>
    <row r="94" spans="1:20" ht="13.8" collapsed="1">
      <c r="A94" s="151"/>
      <c r="B94" s="151"/>
      <c r="C94" s="152"/>
      <c r="D94" s="38" t="s">
        <v>108</v>
      </c>
      <c r="E94" s="79" t="e">
        <f>#REF!</f>
        <v>#REF!</v>
      </c>
      <c r="F94" s="96" t="e">
        <f t="shared" si="27"/>
        <v>#REF!</v>
      </c>
      <c r="G94" s="96" t="e">
        <f t="shared" ref="G94:I94" si="40">F94</f>
        <v>#REF!</v>
      </c>
      <c r="H94" s="96" t="e">
        <f t="shared" si="40"/>
        <v>#REF!</v>
      </c>
      <c r="I94" s="96" t="e">
        <f t="shared" si="40"/>
        <v>#REF!</v>
      </c>
      <c r="J94" s="96" t="e">
        <f t="shared" si="29"/>
        <v>#REF!</v>
      </c>
      <c r="K94" s="96"/>
      <c r="L94" s="96" t="e">
        <f t="shared" si="30"/>
        <v>#REF!</v>
      </c>
      <c r="M94" s="96" t="e">
        <f t="shared" ref="M94:Q94" si="41">L94</f>
        <v>#REF!</v>
      </c>
      <c r="N94" s="96" t="e">
        <f t="shared" si="41"/>
        <v>#REF!</v>
      </c>
      <c r="O94" s="96" t="e">
        <f t="shared" si="41"/>
        <v>#REF!</v>
      </c>
      <c r="P94" s="96" t="e">
        <f t="shared" si="41"/>
        <v>#REF!</v>
      </c>
      <c r="Q94" s="96" t="e">
        <f t="shared" si="41"/>
        <v>#REF!</v>
      </c>
      <c r="R94" s="29" t="e">
        <f t="shared" si="24"/>
        <v>#REF!</v>
      </c>
      <c r="S94" s="30" t="e">
        <f t="shared" si="14"/>
        <v>#REF!</v>
      </c>
      <c r="T94" s="30" t="e">
        <f t="shared" si="15"/>
        <v>#REF!</v>
      </c>
    </row>
    <row r="95" spans="1:20" ht="14.4" hidden="1" outlineLevel="1">
      <c r="A95" s="151"/>
      <c r="B95" s="151"/>
      <c r="C95" s="152"/>
      <c r="D95" s="38" t="s">
        <v>109</v>
      </c>
      <c r="E95" s="79" t="e">
        <f>#REF!</f>
        <v>#REF!</v>
      </c>
      <c r="F95" s="87"/>
      <c r="G95" s="72"/>
      <c r="H95" s="73"/>
      <c r="I95" s="73"/>
      <c r="J95" s="96">
        <f t="shared" si="29"/>
        <v>0</v>
      </c>
      <c r="K95" s="73"/>
      <c r="L95" s="96">
        <f t="shared" si="30"/>
        <v>0</v>
      </c>
      <c r="M95" s="73"/>
      <c r="N95" s="75"/>
      <c r="O95" s="75"/>
      <c r="P95" s="75"/>
      <c r="Q95" s="75"/>
      <c r="R95" s="29">
        <f t="shared" si="24"/>
        <v>0</v>
      </c>
      <c r="S95" s="30">
        <f t="shared" si="14"/>
        <v>0</v>
      </c>
      <c r="T95" s="30" t="e">
        <f t="shared" si="15"/>
        <v>#REF!</v>
      </c>
    </row>
    <row r="96" spans="1:20" ht="13.8" hidden="1" outlineLevel="1">
      <c r="A96" s="151"/>
      <c r="B96" s="151"/>
      <c r="C96" s="152"/>
      <c r="D96" s="38" t="s">
        <v>285</v>
      </c>
      <c r="E96" s="79" t="e">
        <f>#REF!</f>
        <v>#REF!</v>
      </c>
      <c r="F96" s="89"/>
      <c r="G96" s="73"/>
      <c r="H96" s="73"/>
      <c r="I96" s="73"/>
      <c r="J96" s="96">
        <f t="shared" si="29"/>
        <v>0</v>
      </c>
      <c r="K96" s="73"/>
      <c r="L96" s="96">
        <f t="shared" si="30"/>
        <v>0</v>
      </c>
      <c r="M96" s="73"/>
      <c r="N96" s="75"/>
      <c r="O96" s="75"/>
      <c r="P96" s="75"/>
      <c r="Q96" s="75"/>
      <c r="R96" s="29">
        <f t="shared" si="24"/>
        <v>0</v>
      </c>
      <c r="S96" s="30">
        <f t="shared" si="14"/>
        <v>0</v>
      </c>
      <c r="T96" s="30" t="e">
        <f t="shared" si="15"/>
        <v>#REF!</v>
      </c>
    </row>
    <row r="97" spans="1:20" ht="55.2" hidden="1" outlineLevel="1">
      <c r="A97" s="151"/>
      <c r="B97" s="151"/>
      <c r="C97" s="152"/>
      <c r="D97" s="38" t="s">
        <v>111</v>
      </c>
      <c r="E97" s="79" t="e">
        <f>#REF!</f>
        <v>#REF!</v>
      </c>
      <c r="F97" s="89"/>
      <c r="G97" s="89"/>
      <c r="H97" s="89"/>
      <c r="I97" s="89"/>
      <c r="J97" s="96">
        <f t="shared" si="29"/>
        <v>0</v>
      </c>
      <c r="K97" s="73"/>
      <c r="L97" s="96">
        <f t="shared" si="30"/>
        <v>0</v>
      </c>
      <c r="M97" s="73"/>
      <c r="N97" s="75"/>
      <c r="O97" s="75"/>
      <c r="P97" s="75"/>
      <c r="Q97" s="75"/>
      <c r="R97" s="29">
        <f t="shared" si="24"/>
        <v>0</v>
      </c>
      <c r="S97" s="30">
        <f t="shared" si="14"/>
        <v>0</v>
      </c>
      <c r="T97" s="30" t="e">
        <f t="shared" si="15"/>
        <v>#REF!</v>
      </c>
    </row>
    <row r="98" spans="1:20" ht="27.6" hidden="1" outlineLevel="1">
      <c r="A98" s="151"/>
      <c r="B98" s="151"/>
      <c r="C98" s="152"/>
      <c r="D98" s="38" t="s">
        <v>112</v>
      </c>
      <c r="E98" s="79" t="e">
        <f>#REF!</f>
        <v>#REF!</v>
      </c>
      <c r="F98" s="75"/>
      <c r="G98" s="75"/>
      <c r="H98" s="75"/>
      <c r="I98" s="73"/>
      <c r="J98" s="96">
        <f t="shared" si="29"/>
        <v>0</v>
      </c>
      <c r="K98" s="73"/>
      <c r="L98" s="96">
        <f t="shared" si="30"/>
        <v>0</v>
      </c>
      <c r="M98" s="73"/>
      <c r="N98" s="75"/>
      <c r="O98" s="75"/>
      <c r="P98" s="75"/>
      <c r="Q98" s="75"/>
      <c r="R98" s="29">
        <f t="shared" si="24"/>
        <v>0</v>
      </c>
      <c r="S98" s="30">
        <f t="shared" si="14"/>
        <v>0</v>
      </c>
      <c r="T98" s="30" t="e">
        <f t="shared" si="15"/>
        <v>#REF!</v>
      </c>
    </row>
    <row r="99" spans="1:20" ht="41.4" hidden="1" outlineLevel="1">
      <c r="A99" s="151"/>
      <c r="B99" s="151"/>
      <c r="C99" s="152"/>
      <c r="D99" s="38" t="s">
        <v>113</v>
      </c>
      <c r="E99" s="79" t="e">
        <f>#REF!</f>
        <v>#REF!</v>
      </c>
      <c r="F99" s="89"/>
      <c r="G99" s="89"/>
      <c r="H99" s="89"/>
      <c r="I99" s="89"/>
      <c r="J99" s="96">
        <f t="shared" si="29"/>
        <v>0</v>
      </c>
      <c r="K99" s="73"/>
      <c r="L99" s="96">
        <f t="shared" si="30"/>
        <v>0</v>
      </c>
      <c r="M99" s="73"/>
      <c r="N99" s="75"/>
      <c r="O99" s="75"/>
      <c r="P99" s="75"/>
      <c r="Q99" s="75"/>
      <c r="R99" s="29">
        <f t="shared" si="24"/>
        <v>0</v>
      </c>
      <c r="S99" s="30">
        <f t="shared" si="14"/>
        <v>0</v>
      </c>
      <c r="T99" s="30" t="e">
        <f t="shared" si="15"/>
        <v>#REF!</v>
      </c>
    </row>
    <row r="100" spans="1:20" ht="13.8" hidden="1" outlineLevel="1">
      <c r="A100" s="151"/>
      <c r="B100" s="151"/>
      <c r="C100" s="152"/>
      <c r="D100" s="38" t="s">
        <v>114</v>
      </c>
      <c r="E100" s="79" t="e">
        <f>#REF!</f>
        <v>#REF!</v>
      </c>
      <c r="F100" s="89"/>
      <c r="G100" s="89"/>
      <c r="H100" s="89"/>
      <c r="I100" s="89"/>
      <c r="J100" s="96">
        <f t="shared" si="29"/>
        <v>0</v>
      </c>
      <c r="K100" s="73"/>
      <c r="L100" s="96">
        <f t="shared" si="30"/>
        <v>0</v>
      </c>
      <c r="M100" s="73"/>
      <c r="N100" s="75"/>
      <c r="O100" s="75"/>
      <c r="P100" s="75"/>
      <c r="Q100" s="75"/>
      <c r="R100" s="29">
        <f t="shared" si="24"/>
        <v>0</v>
      </c>
      <c r="S100" s="30">
        <f t="shared" si="14"/>
        <v>0</v>
      </c>
      <c r="T100" s="30" t="e">
        <f t="shared" si="15"/>
        <v>#REF!</v>
      </c>
    </row>
    <row r="101" spans="1:20" ht="13.8" hidden="1" outlineLevel="1">
      <c r="A101" s="151"/>
      <c r="B101" s="151"/>
      <c r="C101" s="152"/>
      <c r="D101" s="38" t="s">
        <v>115</v>
      </c>
      <c r="E101" s="79" t="e">
        <f>#REF!</f>
        <v>#REF!</v>
      </c>
      <c r="F101" s="89"/>
      <c r="G101" s="89"/>
      <c r="H101" s="89"/>
      <c r="I101" s="89"/>
      <c r="J101" s="96">
        <f t="shared" si="29"/>
        <v>0</v>
      </c>
      <c r="K101" s="73"/>
      <c r="L101" s="96">
        <f t="shared" si="30"/>
        <v>0</v>
      </c>
      <c r="M101" s="73"/>
      <c r="N101" s="75"/>
      <c r="O101" s="75"/>
      <c r="P101" s="75"/>
      <c r="Q101" s="75"/>
      <c r="R101" s="29">
        <f t="shared" si="24"/>
        <v>0</v>
      </c>
      <c r="S101" s="30">
        <f t="shared" si="14"/>
        <v>0</v>
      </c>
      <c r="T101" s="30" t="e">
        <f t="shared" si="15"/>
        <v>#REF!</v>
      </c>
    </row>
    <row r="102" spans="1:20" ht="69" hidden="1" outlineLevel="1">
      <c r="A102" s="151"/>
      <c r="B102" s="151"/>
      <c r="C102" s="152"/>
      <c r="D102" s="38" t="s">
        <v>219</v>
      </c>
      <c r="E102" s="79" t="e">
        <f>#REF!</f>
        <v>#REF!</v>
      </c>
      <c r="F102" s="89"/>
      <c r="G102" s="89"/>
      <c r="H102" s="89"/>
      <c r="I102" s="89"/>
      <c r="J102" s="96">
        <f t="shared" si="29"/>
        <v>0</v>
      </c>
      <c r="K102" s="73"/>
      <c r="L102" s="96">
        <f t="shared" si="30"/>
        <v>0</v>
      </c>
      <c r="M102" s="73"/>
      <c r="N102" s="75"/>
      <c r="O102" s="75"/>
      <c r="P102" s="75"/>
      <c r="Q102" s="75"/>
      <c r="R102" s="29">
        <f t="shared" si="24"/>
        <v>0</v>
      </c>
      <c r="S102" s="30">
        <f t="shared" si="14"/>
        <v>0</v>
      </c>
      <c r="T102" s="30" t="e">
        <f t="shared" si="15"/>
        <v>#REF!</v>
      </c>
    </row>
    <row r="103" spans="1:20" ht="27.6" hidden="1" outlineLevel="1">
      <c r="A103" s="151"/>
      <c r="B103" s="151"/>
      <c r="C103" s="152"/>
      <c r="D103" s="38" t="s">
        <v>117</v>
      </c>
      <c r="E103" s="79" t="e">
        <f>#REF!</f>
        <v>#REF!</v>
      </c>
      <c r="F103" s="75"/>
      <c r="G103" s="73"/>
      <c r="H103" s="73"/>
      <c r="I103" s="73"/>
      <c r="J103" s="96">
        <f t="shared" si="29"/>
        <v>0</v>
      </c>
      <c r="K103" s="73"/>
      <c r="L103" s="96">
        <f t="shared" si="30"/>
        <v>0</v>
      </c>
      <c r="M103" s="73"/>
      <c r="N103" s="75"/>
      <c r="O103" s="75"/>
      <c r="P103" s="75"/>
      <c r="Q103" s="75"/>
      <c r="R103" s="29">
        <f t="shared" si="24"/>
        <v>0</v>
      </c>
      <c r="S103" s="30">
        <f t="shared" si="14"/>
        <v>0</v>
      </c>
      <c r="T103" s="30" t="e">
        <f t="shared" si="15"/>
        <v>#REF!</v>
      </c>
    </row>
    <row r="104" spans="1:20" ht="13.8" hidden="1" outlineLevel="1">
      <c r="A104" s="151"/>
      <c r="B104" s="151"/>
      <c r="C104" s="152"/>
      <c r="D104" s="38" t="s">
        <v>118</v>
      </c>
      <c r="E104" s="79" t="e">
        <f>#REF!</f>
        <v>#REF!</v>
      </c>
      <c r="F104" s="75"/>
      <c r="G104" s="75"/>
      <c r="H104" s="75"/>
      <c r="I104" s="73"/>
      <c r="J104" s="96">
        <f t="shared" si="29"/>
        <v>0</v>
      </c>
      <c r="K104" s="73"/>
      <c r="L104" s="96">
        <f t="shared" si="30"/>
        <v>0</v>
      </c>
      <c r="M104" s="73"/>
      <c r="N104" s="75"/>
      <c r="O104" s="75"/>
      <c r="P104" s="75"/>
      <c r="Q104" s="75"/>
      <c r="R104" s="29">
        <f t="shared" si="24"/>
        <v>0</v>
      </c>
      <c r="S104" s="30">
        <f t="shared" si="14"/>
        <v>0</v>
      </c>
      <c r="T104" s="30" t="e">
        <f t="shared" si="15"/>
        <v>#REF!</v>
      </c>
    </row>
    <row r="105" spans="1:20" ht="27.6" hidden="1" outlineLevel="1">
      <c r="A105" s="151"/>
      <c r="B105" s="151"/>
      <c r="C105" s="152"/>
      <c r="D105" s="38" t="s">
        <v>119</v>
      </c>
      <c r="E105" s="79" t="e">
        <f>#REF!</f>
        <v>#REF!</v>
      </c>
      <c r="F105" s="75"/>
      <c r="G105" s="75"/>
      <c r="H105" s="75"/>
      <c r="I105" s="73"/>
      <c r="J105" s="96">
        <f t="shared" si="29"/>
        <v>0</v>
      </c>
      <c r="K105" s="73"/>
      <c r="L105" s="96">
        <f t="shared" si="30"/>
        <v>0</v>
      </c>
      <c r="M105" s="73"/>
      <c r="N105" s="75"/>
      <c r="O105" s="75"/>
      <c r="P105" s="75"/>
      <c r="Q105" s="75"/>
      <c r="R105" s="29">
        <f t="shared" si="24"/>
        <v>0</v>
      </c>
      <c r="S105" s="30">
        <f t="shared" si="14"/>
        <v>0</v>
      </c>
      <c r="T105" s="30" t="e">
        <f t="shared" si="15"/>
        <v>#REF!</v>
      </c>
    </row>
    <row r="106" spans="1:20" ht="27.6" hidden="1" outlineLevel="1">
      <c r="A106" s="151"/>
      <c r="B106" s="151"/>
      <c r="C106" s="152"/>
      <c r="D106" s="38" t="s">
        <v>120</v>
      </c>
      <c r="E106" s="79" t="e">
        <f>#REF!</f>
        <v>#REF!</v>
      </c>
      <c r="F106" s="75"/>
      <c r="G106" s="73"/>
      <c r="H106" s="73"/>
      <c r="I106" s="73"/>
      <c r="J106" s="96">
        <f t="shared" si="29"/>
        <v>0</v>
      </c>
      <c r="K106" s="73"/>
      <c r="L106" s="96">
        <f t="shared" si="30"/>
        <v>0</v>
      </c>
      <c r="M106" s="73"/>
      <c r="N106" s="75"/>
      <c r="O106" s="75"/>
      <c r="P106" s="75"/>
      <c r="Q106" s="75"/>
      <c r="R106" s="29">
        <f t="shared" si="24"/>
        <v>0</v>
      </c>
      <c r="S106" s="30">
        <f t="shared" si="14"/>
        <v>0</v>
      </c>
      <c r="T106" s="30" t="e">
        <f t="shared" si="15"/>
        <v>#REF!</v>
      </c>
    </row>
    <row r="107" spans="1:20" ht="27.6" collapsed="1">
      <c r="A107" s="151"/>
      <c r="B107" s="151"/>
      <c r="C107" s="152"/>
      <c r="D107" s="39" t="s">
        <v>299</v>
      </c>
      <c r="E107" s="79" t="e">
        <f>#REF!</f>
        <v>#REF!</v>
      </c>
      <c r="F107" s="96" t="e">
        <f>E107/12</f>
        <v>#REF!</v>
      </c>
      <c r="G107" s="96" t="e">
        <f t="shared" ref="G107:I107" si="42">F107</f>
        <v>#REF!</v>
      </c>
      <c r="H107" s="96" t="e">
        <f t="shared" si="42"/>
        <v>#REF!</v>
      </c>
      <c r="I107" s="96" t="e">
        <f t="shared" si="42"/>
        <v>#REF!</v>
      </c>
      <c r="J107" s="96" t="e">
        <f t="shared" si="29"/>
        <v>#REF!</v>
      </c>
      <c r="K107" s="96"/>
      <c r="L107" s="96" t="e">
        <f t="shared" si="30"/>
        <v>#REF!</v>
      </c>
      <c r="M107" s="96" t="e">
        <f t="shared" ref="M107:Q107" si="43">L107</f>
        <v>#REF!</v>
      </c>
      <c r="N107" s="96" t="e">
        <f t="shared" si="43"/>
        <v>#REF!</v>
      </c>
      <c r="O107" s="96" t="e">
        <f t="shared" si="43"/>
        <v>#REF!</v>
      </c>
      <c r="P107" s="96" t="e">
        <f t="shared" si="43"/>
        <v>#REF!</v>
      </c>
      <c r="Q107" s="96" t="e">
        <f t="shared" si="43"/>
        <v>#REF!</v>
      </c>
      <c r="R107" s="29" t="e">
        <f t="shared" si="24"/>
        <v>#REF!</v>
      </c>
      <c r="S107" s="30" t="e">
        <f t="shared" si="14"/>
        <v>#REF!</v>
      </c>
      <c r="T107" s="30" t="e">
        <f t="shared" si="15"/>
        <v>#REF!</v>
      </c>
    </row>
    <row r="108" spans="1:20" ht="13.8" hidden="1" outlineLevel="1">
      <c r="A108" s="151"/>
      <c r="B108" s="151"/>
      <c r="C108" s="152"/>
      <c r="D108" s="39" t="s">
        <v>122</v>
      </c>
      <c r="E108" s="79" t="e">
        <f>#REF!</f>
        <v>#REF!</v>
      </c>
      <c r="F108" s="73"/>
      <c r="G108" s="75"/>
      <c r="H108" s="75"/>
      <c r="I108" s="73"/>
      <c r="J108" s="96">
        <f t="shared" si="29"/>
        <v>0</v>
      </c>
      <c r="K108" s="73"/>
      <c r="L108" s="96">
        <f t="shared" si="30"/>
        <v>0</v>
      </c>
      <c r="M108" s="73"/>
      <c r="N108" s="75"/>
      <c r="O108" s="75"/>
      <c r="P108" s="75"/>
      <c r="Q108" s="75"/>
      <c r="R108" s="29">
        <f t="shared" si="24"/>
        <v>0</v>
      </c>
      <c r="S108" s="30">
        <f t="shared" si="14"/>
        <v>0</v>
      </c>
      <c r="T108" s="30" t="e">
        <f t="shared" si="15"/>
        <v>#REF!</v>
      </c>
    </row>
    <row r="109" spans="1:20" ht="41.4" hidden="1" outlineLevel="1">
      <c r="A109" s="151"/>
      <c r="B109" s="151"/>
      <c r="C109" s="152"/>
      <c r="D109" s="39" t="s">
        <v>123</v>
      </c>
      <c r="E109" s="79" t="e">
        <f>#REF!</f>
        <v>#REF!</v>
      </c>
      <c r="F109" s="73"/>
      <c r="G109" s="73"/>
      <c r="H109" s="73"/>
      <c r="I109" s="73"/>
      <c r="J109" s="96">
        <f t="shared" si="29"/>
        <v>0</v>
      </c>
      <c r="K109" s="73"/>
      <c r="L109" s="96">
        <f t="shared" si="30"/>
        <v>0</v>
      </c>
      <c r="M109" s="96"/>
      <c r="N109" s="75"/>
      <c r="O109" s="75"/>
      <c r="P109" s="75"/>
      <c r="Q109" s="75"/>
      <c r="R109" s="29">
        <f t="shared" si="24"/>
        <v>0</v>
      </c>
      <c r="S109" s="30">
        <f t="shared" si="14"/>
        <v>0</v>
      </c>
      <c r="T109" s="30" t="e">
        <f t="shared" si="15"/>
        <v>#REF!</v>
      </c>
    </row>
    <row r="110" spans="1:20" ht="27.6">
      <c r="A110" s="151"/>
      <c r="B110" s="151"/>
      <c r="C110" s="152"/>
      <c r="D110" s="39" t="s">
        <v>124</v>
      </c>
      <c r="E110" s="79" t="e">
        <f>#REF!</f>
        <v>#REF!</v>
      </c>
      <c r="F110" s="96" t="e">
        <f t="shared" ref="F110:F111" si="44">E110/12</f>
        <v>#REF!</v>
      </c>
      <c r="G110" s="96" t="e">
        <f t="shared" ref="G110:I110" si="45">F110</f>
        <v>#REF!</v>
      </c>
      <c r="H110" s="96" t="e">
        <f t="shared" si="45"/>
        <v>#REF!</v>
      </c>
      <c r="I110" s="96" t="e">
        <f t="shared" si="45"/>
        <v>#REF!</v>
      </c>
      <c r="J110" s="96" t="e">
        <f t="shared" si="29"/>
        <v>#REF!</v>
      </c>
      <c r="K110" s="96"/>
      <c r="L110" s="96" t="e">
        <f t="shared" si="30"/>
        <v>#REF!</v>
      </c>
      <c r="M110" s="96" t="e">
        <f t="shared" ref="M110:Q110" si="46">L110</f>
        <v>#REF!</v>
      </c>
      <c r="N110" s="96" t="e">
        <f t="shared" si="46"/>
        <v>#REF!</v>
      </c>
      <c r="O110" s="96" t="e">
        <f t="shared" si="46"/>
        <v>#REF!</v>
      </c>
      <c r="P110" s="96" t="e">
        <f t="shared" si="46"/>
        <v>#REF!</v>
      </c>
      <c r="Q110" s="96" t="e">
        <f t="shared" si="46"/>
        <v>#REF!</v>
      </c>
      <c r="R110" s="29" t="e">
        <f t="shared" si="24"/>
        <v>#REF!</v>
      </c>
      <c r="S110" s="30" t="e">
        <f t="shared" si="14"/>
        <v>#REF!</v>
      </c>
      <c r="T110" s="30" t="e">
        <f t="shared" si="15"/>
        <v>#REF!</v>
      </c>
    </row>
    <row r="111" spans="1:20" ht="27.6">
      <c r="A111" s="151"/>
      <c r="B111" s="151"/>
      <c r="C111" s="152"/>
      <c r="D111" s="39" t="s">
        <v>125</v>
      </c>
      <c r="E111" s="79" t="e">
        <f>#REF!</f>
        <v>#REF!</v>
      </c>
      <c r="F111" s="96" t="e">
        <f t="shared" si="44"/>
        <v>#REF!</v>
      </c>
      <c r="G111" s="96" t="e">
        <f t="shared" ref="G111:I111" si="47">F111</f>
        <v>#REF!</v>
      </c>
      <c r="H111" s="96" t="e">
        <f t="shared" si="47"/>
        <v>#REF!</v>
      </c>
      <c r="I111" s="96" t="e">
        <f t="shared" si="47"/>
        <v>#REF!</v>
      </c>
      <c r="J111" s="96" t="e">
        <f t="shared" si="29"/>
        <v>#REF!</v>
      </c>
      <c r="K111" s="96"/>
      <c r="L111" s="96" t="e">
        <f t="shared" si="30"/>
        <v>#REF!</v>
      </c>
      <c r="M111" s="96" t="e">
        <f t="shared" ref="M111:Q111" si="48">L111</f>
        <v>#REF!</v>
      </c>
      <c r="N111" s="96" t="e">
        <f t="shared" si="48"/>
        <v>#REF!</v>
      </c>
      <c r="O111" s="96" t="e">
        <f t="shared" si="48"/>
        <v>#REF!</v>
      </c>
      <c r="P111" s="96" t="e">
        <f t="shared" si="48"/>
        <v>#REF!</v>
      </c>
      <c r="Q111" s="96" t="e">
        <f t="shared" si="48"/>
        <v>#REF!</v>
      </c>
      <c r="R111" s="29" t="e">
        <f t="shared" si="24"/>
        <v>#REF!</v>
      </c>
      <c r="S111" s="30" t="e">
        <f t="shared" si="14"/>
        <v>#REF!</v>
      </c>
      <c r="T111" s="30" t="e">
        <f t="shared" si="15"/>
        <v>#REF!</v>
      </c>
    </row>
    <row r="112" spans="1:20" ht="27.6">
      <c r="A112" s="151"/>
      <c r="B112" s="151"/>
      <c r="C112" s="152"/>
      <c r="D112" s="39" t="s">
        <v>126</v>
      </c>
      <c r="E112" s="79" t="e">
        <f>#REF!</f>
        <v>#REF!</v>
      </c>
      <c r="F112" s="96" t="e">
        <f>E112/12+1.354</f>
        <v>#REF!</v>
      </c>
      <c r="G112" s="79">
        <v>63.332999999999998</v>
      </c>
      <c r="H112" s="96">
        <f t="shared" ref="H112:I112" si="49">G112</f>
        <v>63.332999999999998</v>
      </c>
      <c r="I112" s="96">
        <f t="shared" si="49"/>
        <v>63.332999999999998</v>
      </c>
      <c r="J112" s="96">
        <f t="shared" si="29"/>
        <v>126.666</v>
      </c>
      <c r="K112" s="96"/>
      <c r="L112" s="96">
        <f t="shared" si="30"/>
        <v>63.332999999999998</v>
      </c>
      <c r="M112" s="96">
        <f t="shared" ref="M112:P112" si="50">L112</f>
        <v>63.332999999999998</v>
      </c>
      <c r="N112" s="96">
        <f t="shared" si="50"/>
        <v>63.332999999999998</v>
      </c>
      <c r="O112" s="96">
        <f t="shared" si="50"/>
        <v>63.332999999999998</v>
      </c>
      <c r="P112" s="96">
        <f t="shared" si="50"/>
        <v>63.332999999999998</v>
      </c>
      <c r="Q112" s="96">
        <f>P112-1.35</f>
        <v>61.982999999999997</v>
      </c>
      <c r="R112" s="29" t="e">
        <f t="shared" si="24"/>
        <v>#REF!</v>
      </c>
      <c r="S112" s="30" t="e">
        <f t="shared" si="14"/>
        <v>#REF!</v>
      </c>
      <c r="T112" s="30" t="e">
        <f t="shared" si="15"/>
        <v>#REF!</v>
      </c>
    </row>
    <row r="113" spans="1:20" ht="55.2">
      <c r="A113" s="151"/>
      <c r="B113" s="151"/>
      <c r="C113" s="152"/>
      <c r="D113" s="39" t="s">
        <v>127</v>
      </c>
      <c r="E113" s="79" t="e">
        <f>#REF!</f>
        <v>#REF!</v>
      </c>
      <c r="F113" s="96" t="e">
        <f t="shared" ref="F113:F115" si="51">E113/12</f>
        <v>#REF!</v>
      </c>
      <c r="G113" s="96" t="e">
        <f t="shared" ref="G113:I113" si="52">F113</f>
        <v>#REF!</v>
      </c>
      <c r="H113" s="96" t="e">
        <f t="shared" si="52"/>
        <v>#REF!</v>
      </c>
      <c r="I113" s="96" t="e">
        <f t="shared" si="52"/>
        <v>#REF!</v>
      </c>
      <c r="J113" s="96" t="e">
        <f t="shared" si="29"/>
        <v>#REF!</v>
      </c>
      <c r="K113" s="96"/>
      <c r="L113" s="96" t="e">
        <f t="shared" si="30"/>
        <v>#REF!</v>
      </c>
      <c r="M113" s="96" t="e">
        <f t="shared" ref="M113:Q113" si="53">L113</f>
        <v>#REF!</v>
      </c>
      <c r="N113" s="96" t="e">
        <f t="shared" si="53"/>
        <v>#REF!</v>
      </c>
      <c r="O113" s="96" t="e">
        <f t="shared" si="53"/>
        <v>#REF!</v>
      </c>
      <c r="P113" s="96" t="e">
        <f t="shared" si="53"/>
        <v>#REF!</v>
      </c>
      <c r="Q113" s="96" t="e">
        <f t="shared" si="53"/>
        <v>#REF!</v>
      </c>
      <c r="R113" s="29" t="e">
        <f t="shared" si="24"/>
        <v>#REF!</v>
      </c>
      <c r="S113" s="30" t="e">
        <f t="shared" si="14"/>
        <v>#REF!</v>
      </c>
      <c r="T113" s="30" t="e">
        <f t="shared" si="15"/>
        <v>#REF!</v>
      </c>
    </row>
    <row r="114" spans="1:20" ht="27.6">
      <c r="A114" s="151"/>
      <c r="B114" s="151"/>
      <c r="C114" s="152"/>
      <c r="D114" s="39" t="s">
        <v>128</v>
      </c>
      <c r="E114" s="79" t="e">
        <f>#REF!</f>
        <v>#REF!</v>
      </c>
      <c r="F114" s="96" t="e">
        <f t="shared" si="51"/>
        <v>#REF!</v>
      </c>
      <c r="G114" s="96" t="e">
        <f t="shared" ref="G114:I114" si="54">F114</f>
        <v>#REF!</v>
      </c>
      <c r="H114" s="96" t="e">
        <f t="shared" si="54"/>
        <v>#REF!</v>
      </c>
      <c r="I114" s="96" t="e">
        <f t="shared" si="54"/>
        <v>#REF!</v>
      </c>
      <c r="J114" s="96" t="e">
        <f t="shared" si="29"/>
        <v>#REF!</v>
      </c>
      <c r="K114" s="96"/>
      <c r="L114" s="96" t="e">
        <f t="shared" si="30"/>
        <v>#REF!</v>
      </c>
      <c r="M114" s="96" t="e">
        <f t="shared" ref="M114:Q114" si="55">L114</f>
        <v>#REF!</v>
      </c>
      <c r="N114" s="96" t="e">
        <f t="shared" si="55"/>
        <v>#REF!</v>
      </c>
      <c r="O114" s="96" t="e">
        <f t="shared" si="55"/>
        <v>#REF!</v>
      </c>
      <c r="P114" s="96" t="e">
        <f t="shared" si="55"/>
        <v>#REF!</v>
      </c>
      <c r="Q114" s="96" t="e">
        <f t="shared" si="55"/>
        <v>#REF!</v>
      </c>
      <c r="R114" s="29" t="e">
        <f t="shared" si="24"/>
        <v>#REF!</v>
      </c>
      <c r="S114" s="30" t="e">
        <f t="shared" si="14"/>
        <v>#REF!</v>
      </c>
      <c r="T114" s="30" t="e">
        <f t="shared" si="15"/>
        <v>#REF!</v>
      </c>
    </row>
    <row r="115" spans="1:20" ht="27.6" collapsed="1">
      <c r="A115" s="151"/>
      <c r="B115" s="151"/>
      <c r="C115" s="152"/>
      <c r="D115" s="39" t="s">
        <v>129</v>
      </c>
      <c r="E115" s="79" t="e">
        <f>#REF!</f>
        <v>#REF!</v>
      </c>
      <c r="F115" s="96" t="e">
        <f t="shared" si="51"/>
        <v>#REF!</v>
      </c>
      <c r="G115" s="96" t="e">
        <f t="shared" ref="G115:I115" si="56">F115</f>
        <v>#REF!</v>
      </c>
      <c r="H115" s="96" t="e">
        <f t="shared" si="56"/>
        <v>#REF!</v>
      </c>
      <c r="I115" s="96" t="e">
        <f t="shared" si="56"/>
        <v>#REF!</v>
      </c>
      <c r="J115" s="96" t="e">
        <f t="shared" si="29"/>
        <v>#REF!</v>
      </c>
      <c r="K115" s="96"/>
      <c r="L115" s="96" t="e">
        <f t="shared" si="30"/>
        <v>#REF!</v>
      </c>
      <c r="M115" s="96" t="e">
        <f t="shared" ref="M115:Q115" si="57">L115</f>
        <v>#REF!</v>
      </c>
      <c r="N115" s="96" t="e">
        <f t="shared" si="57"/>
        <v>#REF!</v>
      </c>
      <c r="O115" s="96" t="e">
        <f t="shared" si="57"/>
        <v>#REF!</v>
      </c>
      <c r="P115" s="96" t="e">
        <f t="shared" si="57"/>
        <v>#REF!</v>
      </c>
      <c r="Q115" s="96" t="e">
        <f t="shared" si="57"/>
        <v>#REF!</v>
      </c>
      <c r="R115" s="29" t="e">
        <f t="shared" si="24"/>
        <v>#REF!</v>
      </c>
      <c r="S115" s="30" t="e">
        <f t="shared" si="14"/>
        <v>#REF!</v>
      </c>
      <c r="T115" s="30" t="e">
        <f t="shared" si="15"/>
        <v>#REF!</v>
      </c>
    </row>
    <row r="116" spans="1:20" ht="27.6" hidden="1" outlineLevel="1">
      <c r="A116" s="151"/>
      <c r="B116" s="151"/>
      <c r="C116" s="152"/>
      <c r="D116" s="38" t="s">
        <v>130</v>
      </c>
      <c r="E116" s="79" t="e">
        <f>#REF!</f>
        <v>#REF!</v>
      </c>
      <c r="F116" s="96"/>
      <c r="G116" s="96"/>
      <c r="H116" s="96"/>
      <c r="I116" s="96"/>
      <c r="J116" s="96"/>
      <c r="K116" s="96"/>
      <c r="L116" s="96">
        <f t="shared" si="30"/>
        <v>0</v>
      </c>
      <c r="M116" s="96"/>
      <c r="N116" s="75"/>
      <c r="O116" s="75"/>
      <c r="P116" s="75"/>
      <c r="Q116" s="75"/>
      <c r="R116" s="29">
        <f t="shared" si="24"/>
        <v>0</v>
      </c>
      <c r="S116" s="30">
        <f t="shared" si="14"/>
        <v>0</v>
      </c>
      <c r="T116" s="30" t="e">
        <f t="shared" si="15"/>
        <v>#REF!</v>
      </c>
    </row>
    <row r="117" spans="1:20" ht="27.6" hidden="1" outlineLevel="1">
      <c r="A117" s="151"/>
      <c r="B117" s="151"/>
      <c r="C117" s="152"/>
      <c r="D117" s="38" t="s">
        <v>131</v>
      </c>
      <c r="E117" s="79" t="e">
        <f>#REF!</f>
        <v>#REF!</v>
      </c>
      <c r="F117" s="90"/>
      <c r="G117" s="90"/>
      <c r="H117" s="90"/>
      <c r="I117" s="157"/>
      <c r="J117" s="157"/>
      <c r="K117" s="157"/>
      <c r="L117" s="96">
        <f t="shared" si="30"/>
        <v>0</v>
      </c>
      <c r="M117" s="96"/>
      <c r="N117" s="75"/>
      <c r="O117" s="75"/>
      <c r="P117" s="75"/>
      <c r="Q117" s="75"/>
      <c r="R117" s="29">
        <f t="shared" si="24"/>
        <v>0</v>
      </c>
      <c r="S117" s="30">
        <f t="shared" si="14"/>
        <v>0</v>
      </c>
      <c r="T117" s="30" t="e">
        <f t="shared" si="15"/>
        <v>#REF!</v>
      </c>
    </row>
    <row r="118" spans="1:20" ht="41.4" hidden="1" outlineLevel="1">
      <c r="A118" s="151"/>
      <c r="B118" s="151"/>
      <c r="C118" s="152"/>
      <c r="D118" s="38" t="s">
        <v>132</v>
      </c>
      <c r="E118" s="79" t="e">
        <f>#REF!</f>
        <v>#REF!</v>
      </c>
      <c r="F118" s="75"/>
      <c r="G118" s="96"/>
      <c r="H118" s="96"/>
      <c r="I118" s="96"/>
      <c r="J118" s="96"/>
      <c r="K118" s="96"/>
      <c r="L118" s="96">
        <f t="shared" si="30"/>
        <v>0</v>
      </c>
      <c r="M118" s="96"/>
      <c r="N118" s="75"/>
      <c r="O118" s="75"/>
      <c r="P118" s="75"/>
      <c r="Q118" s="75"/>
      <c r="R118" s="29">
        <f t="shared" si="24"/>
        <v>0</v>
      </c>
      <c r="S118" s="30">
        <f t="shared" si="14"/>
        <v>0</v>
      </c>
      <c r="T118" s="30" t="e">
        <f t="shared" si="15"/>
        <v>#REF!</v>
      </c>
    </row>
    <row r="119" spans="1:20" ht="55.2" collapsed="1">
      <c r="A119" s="151"/>
      <c r="B119" s="151"/>
      <c r="C119" s="152"/>
      <c r="D119" s="39" t="s">
        <v>133</v>
      </c>
      <c r="E119" s="79" t="e">
        <f>#REF!</f>
        <v>#REF!</v>
      </c>
      <c r="F119" s="90"/>
      <c r="G119" s="91"/>
      <c r="H119" s="91"/>
      <c r="I119" s="91"/>
      <c r="J119" s="91"/>
      <c r="K119" s="91"/>
      <c r="L119" s="96">
        <f t="shared" si="30"/>
        <v>0</v>
      </c>
      <c r="M119" s="73" t="e">
        <f>E119</f>
        <v>#REF!</v>
      </c>
      <c r="N119" s="75"/>
      <c r="O119" s="75"/>
      <c r="P119" s="75"/>
      <c r="Q119" s="75"/>
      <c r="R119" s="29" t="e">
        <f t="shared" si="24"/>
        <v>#REF!</v>
      </c>
      <c r="S119" s="30" t="e">
        <f t="shared" si="14"/>
        <v>#REF!</v>
      </c>
      <c r="T119" s="30" t="e">
        <f t="shared" si="15"/>
        <v>#REF!</v>
      </c>
    </row>
    <row r="120" spans="1:20" ht="55.2" hidden="1" outlineLevel="1">
      <c r="A120" s="151"/>
      <c r="B120" s="151"/>
      <c r="C120" s="152"/>
      <c r="D120" s="38" t="s">
        <v>134</v>
      </c>
      <c r="E120" s="79" t="e">
        <f>#REF!</f>
        <v>#REF!</v>
      </c>
      <c r="F120" s="96"/>
      <c r="G120" s="96"/>
      <c r="H120" s="96"/>
      <c r="I120" s="96"/>
      <c r="J120" s="96"/>
      <c r="K120" s="96"/>
      <c r="L120" s="96">
        <f t="shared" si="30"/>
        <v>0</v>
      </c>
      <c r="M120" s="96"/>
      <c r="N120" s="75"/>
      <c r="O120" s="75"/>
      <c r="P120" s="75"/>
      <c r="Q120" s="75"/>
      <c r="R120" s="29">
        <f t="shared" si="24"/>
        <v>0</v>
      </c>
      <c r="S120" s="30">
        <f t="shared" si="14"/>
        <v>0</v>
      </c>
      <c r="T120" s="30" t="e">
        <f t="shared" si="15"/>
        <v>#REF!</v>
      </c>
    </row>
    <row r="121" spans="1:20" ht="27.6">
      <c r="A121" s="151"/>
      <c r="B121" s="151"/>
      <c r="C121" s="152"/>
      <c r="D121" s="38" t="s">
        <v>135</v>
      </c>
      <c r="E121" s="79" t="e">
        <f>#REF!</f>
        <v>#REF!</v>
      </c>
      <c r="F121" s="79"/>
      <c r="G121" s="96"/>
      <c r="H121" s="96"/>
      <c r="I121" s="96"/>
      <c r="J121" s="96"/>
      <c r="K121" s="96"/>
      <c r="L121" s="96">
        <f t="shared" si="30"/>
        <v>0</v>
      </c>
      <c r="M121" s="96"/>
      <c r="N121" s="75"/>
      <c r="O121" s="75">
        <v>5.7880000000000003</v>
      </c>
      <c r="P121" s="75"/>
      <c r="Q121" s="75"/>
      <c r="R121" s="29">
        <f t="shared" si="24"/>
        <v>5.7880000000000003</v>
      </c>
      <c r="S121" s="30">
        <f t="shared" si="14"/>
        <v>5.7880000000000003</v>
      </c>
      <c r="T121" s="30" t="e">
        <f t="shared" si="15"/>
        <v>#REF!</v>
      </c>
    </row>
    <row r="122" spans="1:20" ht="41.4">
      <c r="A122" s="151"/>
      <c r="B122" s="151"/>
      <c r="C122" s="152"/>
      <c r="D122" s="39" t="s">
        <v>136</v>
      </c>
      <c r="E122" s="79" t="e">
        <f>#REF!</f>
        <v>#REF!</v>
      </c>
      <c r="F122" s="75"/>
      <c r="G122" s="75"/>
      <c r="H122" s="75"/>
      <c r="I122" s="73"/>
      <c r="J122" s="75"/>
      <c r="K122" s="73"/>
      <c r="L122" s="96">
        <f t="shared" si="30"/>
        <v>0</v>
      </c>
      <c r="M122" s="73">
        <f t="shared" ref="M122:N122" si="58">L122</f>
        <v>0</v>
      </c>
      <c r="N122" s="75">
        <f t="shared" si="58"/>
        <v>0</v>
      </c>
      <c r="O122" s="75">
        <v>424</v>
      </c>
      <c r="P122" s="75"/>
      <c r="Q122" s="75"/>
      <c r="R122" s="29">
        <f t="shared" si="24"/>
        <v>424</v>
      </c>
      <c r="S122" s="30">
        <f t="shared" si="14"/>
        <v>424</v>
      </c>
      <c r="T122" s="30" t="e">
        <f t="shared" si="15"/>
        <v>#REF!</v>
      </c>
    </row>
    <row r="123" spans="1:20" ht="69">
      <c r="A123" s="151"/>
      <c r="B123" s="151"/>
      <c r="C123" s="152"/>
      <c r="D123" s="39" t="s">
        <v>137</v>
      </c>
      <c r="E123" s="79" t="e">
        <f>#REF!</f>
        <v>#REF!</v>
      </c>
      <c r="F123" s="75"/>
      <c r="G123" s="75"/>
      <c r="H123" s="75"/>
      <c r="I123" s="73"/>
      <c r="J123" s="75"/>
      <c r="K123" s="73"/>
      <c r="L123" s="96">
        <f t="shared" si="30"/>
        <v>0</v>
      </c>
      <c r="M123" s="73"/>
      <c r="N123" s="75"/>
      <c r="O123" s="75">
        <v>384.4</v>
      </c>
      <c r="P123" s="75"/>
      <c r="Q123" s="75"/>
      <c r="R123" s="29">
        <f t="shared" si="24"/>
        <v>384.4</v>
      </c>
      <c r="S123" s="30">
        <f t="shared" si="14"/>
        <v>384.4</v>
      </c>
      <c r="T123" s="30" t="e">
        <f t="shared" si="15"/>
        <v>#REF!</v>
      </c>
    </row>
    <row r="124" spans="1:20" ht="27.6" collapsed="1">
      <c r="A124" s="151"/>
      <c r="B124" s="151"/>
      <c r="C124" s="152"/>
      <c r="D124" s="39" t="s">
        <v>138</v>
      </c>
      <c r="E124" s="79" t="e">
        <f>#REF!</f>
        <v>#REF!</v>
      </c>
      <c r="F124" s="75"/>
      <c r="G124" s="75"/>
      <c r="H124" s="75"/>
      <c r="I124" s="73"/>
      <c r="J124" s="75"/>
      <c r="K124" s="73"/>
      <c r="L124" s="96">
        <f t="shared" si="30"/>
        <v>0</v>
      </c>
      <c r="M124" s="73">
        <f>L124</f>
        <v>0</v>
      </c>
      <c r="N124" s="75">
        <f>L124</f>
        <v>0</v>
      </c>
      <c r="O124" s="75">
        <v>737.4</v>
      </c>
      <c r="P124" s="75"/>
      <c r="Q124" s="75"/>
      <c r="R124" s="29">
        <f t="shared" si="24"/>
        <v>737.4</v>
      </c>
      <c r="S124" s="30">
        <f t="shared" si="14"/>
        <v>737.4</v>
      </c>
      <c r="T124" s="30" t="e">
        <f t="shared" si="15"/>
        <v>#REF!</v>
      </c>
    </row>
    <row r="125" spans="1:20" ht="27.6" hidden="1" outlineLevel="1">
      <c r="A125" s="151"/>
      <c r="B125" s="151"/>
      <c r="C125" s="152"/>
      <c r="D125" s="38" t="s">
        <v>139</v>
      </c>
      <c r="E125" s="79" t="e">
        <f>#REF!</f>
        <v>#REF!</v>
      </c>
      <c r="F125" s="157"/>
      <c r="G125" s="157"/>
      <c r="H125" s="96"/>
      <c r="I125" s="96"/>
      <c r="J125" s="157"/>
      <c r="K125" s="96"/>
      <c r="L125" s="96">
        <f t="shared" si="30"/>
        <v>0</v>
      </c>
      <c r="M125" s="96"/>
      <c r="N125" s="75"/>
      <c r="O125" s="75"/>
      <c r="P125" s="75"/>
      <c r="Q125" s="75"/>
      <c r="R125" s="29">
        <f t="shared" si="24"/>
        <v>0</v>
      </c>
      <c r="S125" s="30">
        <f t="shared" si="14"/>
        <v>0</v>
      </c>
      <c r="T125" s="30" t="e">
        <f t="shared" si="15"/>
        <v>#REF!</v>
      </c>
    </row>
    <row r="126" spans="1:20" ht="41.4">
      <c r="A126" s="151"/>
      <c r="B126" s="151"/>
      <c r="C126" s="152"/>
      <c r="D126" s="39" t="s">
        <v>140</v>
      </c>
      <c r="E126" s="79" t="e">
        <f>#REF!</f>
        <v>#REF!</v>
      </c>
      <c r="F126" s="75"/>
      <c r="G126" s="75"/>
      <c r="H126" s="75"/>
      <c r="I126" s="73"/>
      <c r="J126" s="75"/>
      <c r="K126" s="73">
        <f>J126</f>
        <v>0</v>
      </c>
      <c r="L126" s="96">
        <f t="shared" si="30"/>
        <v>0</v>
      </c>
      <c r="M126" s="73"/>
      <c r="N126" s="75"/>
      <c r="O126" s="75">
        <v>170</v>
      </c>
      <c r="P126" s="75"/>
      <c r="Q126" s="75"/>
      <c r="R126" s="29">
        <f t="shared" si="24"/>
        <v>170</v>
      </c>
      <c r="S126" s="30">
        <f t="shared" si="14"/>
        <v>170</v>
      </c>
      <c r="T126" s="30" t="e">
        <f t="shared" si="15"/>
        <v>#REF!</v>
      </c>
    </row>
    <row r="127" spans="1:20" ht="13.8">
      <c r="A127" s="151"/>
      <c r="B127" s="151"/>
      <c r="C127" s="152"/>
      <c r="D127" s="39" t="s">
        <v>141</v>
      </c>
      <c r="E127" s="79" t="e">
        <f>#REF!</f>
        <v>#REF!</v>
      </c>
      <c r="F127" s="96" t="e">
        <f t="shared" ref="F127:F129" si="59">E127/12</f>
        <v>#REF!</v>
      </c>
      <c r="G127" s="96" t="e">
        <f t="shared" ref="G127:I127" si="60">F127</f>
        <v>#REF!</v>
      </c>
      <c r="H127" s="96" t="e">
        <f t="shared" si="60"/>
        <v>#REF!</v>
      </c>
      <c r="I127" s="96" t="e">
        <f t="shared" si="60"/>
        <v>#REF!</v>
      </c>
      <c r="J127" s="96" t="e">
        <f t="shared" ref="J127:J129" si="61">I127+I127</f>
        <v>#REF!</v>
      </c>
      <c r="K127" s="96"/>
      <c r="L127" s="96" t="e">
        <f t="shared" si="30"/>
        <v>#REF!</v>
      </c>
      <c r="M127" s="96" t="e">
        <f t="shared" ref="M127:Q127" si="62">L127</f>
        <v>#REF!</v>
      </c>
      <c r="N127" s="96" t="e">
        <f t="shared" si="62"/>
        <v>#REF!</v>
      </c>
      <c r="O127" s="96" t="e">
        <f t="shared" si="62"/>
        <v>#REF!</v>
      </c>
      <c r="P127" s="96" t="e">
        <f t="shared" si="62"/>
        <v>#REF!</v>
      </c>
      <c r="Q127" s="96" t="e">
        <f t="shared" si="62"/>
        <v>#REF!</v>
      </c>
      <c r="R127" s="29" t="e">
        <f t="shared" si="24"/>
        <v>#REF!</v>
      </c>
      <c r="S127" s="30" t="e">
        <f t="shared" si="14"/>
        <v>#REF!</v>
      </c>
      <c r="T127" s="30" t="e">
        <f t="shared" si="15"/>
        <v>#REF!</v>
      </c>
    </row>
    <row r="128" spans="1:20" ht="13.8">
      <c r="A128" s="151"/>
      <c r="B128" s="151"/>
      <c r="C128" s="152"/>
      <c r="D128" s="38" t="s">
        <v>142</v>
      </c>
      <c r="E128" s="79" t="e">
        <f>#REF!</f>
        <v>#REF!</v>
      </c>
      <c r="F128" s="96" t="e">
        <f t="shared" si="59"/>
        <v>#REF!</v>
      </c>
      <c r="G128" s="96" t="e">
        <f t="shared" ref="G128:I128" si="63">F128</f>
        <v>#REF!</v>
      </c>
      <c r="H128" s="96" t="e">
        <f t="shared" si="63"/>
        <v>#REF!</v>
      </c>
      <c r="I128" s="96" t="e">
        <f t="shared" si="63"/>
        <v>#REF!</v>
      </c>
      <c r="J128" s="96" t="e">
        <f t="shared" si="61"/>
        <v>#REF!</v>
      </c>
      <c r="K128" s="96"/>
      <c r="L128" s="96" t="e">
        <f t="shared" si="30"/>
        <v>#REF!</v>
      </c>
      <c r="M128" s="96" t="e">
        <f t="shared" ref="M128:Q128" si="64">L128</f>
        <v>#REF!</v>
      </c>
      <c r="N128" s="96" t="e">
        <f t="shared" si="64"/>
        <v>#REF!</v>
      </c>
      <c r="O128" s="96" t="e">
        <f t="shared" si="64"/>
        <v>#REF!</v>
      </c>
      <c r="P128" s="96" t="e">
        <f t="shared" si="64"/>
        <v>#REF!</v>
      </c>
      <c r="Q128" s="96" t="e">
        <f t="shared" si="64"/>
        <v>#REF!</v>
      </c>
      <c r="R128" s="29" t="e">
        <f t="shared" si="24"/>
        <v>#REF!</v>
      </c>
      <c r="S128" s="30" t="e">
        <f t="shared" si="14"/>
        <v>#REF!</v>
      </c>
      <c r="T128" s="30" t="e">
        <f t="shared" si="15"/>
        <v>#REF!</v>
      </c>
    </row>
    <row r="129" spans="1:20" ht="13.8" collapsed="1">
      <c r="A129" s="151"/>
      <c r="B129" s="151"/>
      <c r="C129" s="152"/>
      <c r="D129" s="38" t="s">
        <v>143</v>
      </c>
      <c r="E129" s="79" t="e">
        <f>#REF!</f>
        <v>#REF!</v>
      </c>
      <c r="F129" s="96" t="e">
        <f t="shared" si="59"/>
        <v>#REF!</v>
      </c>
      <c r="G129" s="96" t="e">
        <f t="shared" ref="G129:I129" si="65">F129</f>
        <v>#REF!</v>
      </c>
      <c r="H129" s="96" t="e">
        <f t="shared" si="65"/>
        <v>#REF!</v>
      </c>
      <c r="I129" s="96" t="e">
        <f t="shared" si="65"/>
        <v>#REF!</v>
      </c>
      <c r="J129" s="96" t="e">
        <f t="shared" si="61"/>
        <v>#REF!</v>
      </c>
      <c r="K129" s="96"/>
      <c r="L129" s="96" t="e">
        <f t="shared" si="30"/>
        <v>#REF!</v>
      </c>
      <c r="M129" s="96" t="e">
        <f t="shared" ref="M129:Q129" si="66">L129</f>
        <v>#REF!</v>
      </c>
      <c r="N129" s="96" t="e">
        <f t="shared" si="66"/>
        <v>#REF!</v>
      </c>
      <c r="O129" s="96" t="e">
        <f t="shared" si="66"/>
        <v>#REF!</v>
      </c>
      <c r="P129" s="96" t="e">
        <f t="shared" si="66"/>
        <v>#REF!</v>
      </c>
      <c r="Q129" s="96" t="e">
        <f t="shared" si="66"/>
        <v>#REF!</v>
      </c>
      <c r="R129" s="29" t="e">
        <f t="shared" si="24"/>
        <v>#REF!</v>
      </c>
      <c r="S129" s="30" t="e">
        <f t="shared" si="14"/>
        <v>#REF!</v>
      </c>
      <c r="T129" s="30" t="e">
        <f t="shared" si="15"/>
        <v>#REF!</v>
      </c>
    </row>
    <row r="130" spans="1:20" ht="13.8" hidden="1" outlineLevel="1">
      <c r="A130" s="151"/>
      <c r="B130" s="151"/>
      <c r="C130" s="152"/>
      <c r="D130" s="38" t="s">
        <v>144</v>
      </c>
      <c r="E130" s="79" t="e">
        <f>#REF!</f>
        <v>#REF!</v>
      </c>
      <c r="F130" s="93"/>
      <c r="G130" s="73"/>
      <c r="H130" s="73"/>
      <c r="I130" s="73"/>
      <c r="J130" s="73"/>
      <c r="K130" s="73"/>
      <c r="L130" s="96">
        <f t="shared" si="30"/>
        <v>0</v>
      </c>
      <c r="M130" s="96"/>
      <c r="N130" s="75"/>
      <c r="O130" s="75"/>
      <c r="P130" s="75"/>
      <c r="Q130" s="75"/>
      <c r="R130" s="29">
        <f t="shared" si="24"/>
        <v>0</v>
      </c>
      <c r="S130" s="30">
        <f t="shared" si="14"/>
        <v>0</v>
      </c>
      <c r="T130" s="30" t="e">
        <f t="shared" si="15"/>
        <v>#REF!</v>
      </c>
    </row>
    <row r="131" spans="1:20" ht="27.6" hidden="1" outlineLevel="1">
      <c r="A131" s="151"/>
      <c r="B131" s="151"/>
      <c r="C131" s="152"/>
      <c r="D131" s="38" t="s">
        <v>145</v>
      </c>
      <c r="E131" s="79" t="e">
        <f>#REF!</f>
        <v>#REF!</v>
      </c>
      <c r="F131" s="96"/>
      <c r="G131" s="96"/>
      <c r="H131" s="96"/>
      <c r="I131" s="96"/>
      <c r="J131" s="96"/>
      <c r="K131" s="96"/>
      <c r="L131" s="96">
        <f t="shared" si="30"/>
        <v>0</v>
      </c>
      <c r="M131" s="96"/>
      <c r="N131" s="75"/>
      <c r="O131" s="75"/>
      <c r="P131" s="75"/>
      <c r="Q131" s="75"/>
      <c r="R131" s="29">
        <f t="shared" si="24"/>
        <v>0</v>
      </c>
      <c r="S131" s="30">
        <f t="shared" si="14"/>
        <v>0</v>
      </c>
      <c r="T131" s="30" t="e">
        <f t="shared" si="15"/>
        <v>#REF!</v>
      </c>
    </row>
    <row r="132" spans="1:20" ht="27.6" hidden="1" outlineLevel="1">
      <c r="A132" s="151"/>
      <c r="B132" s="151"/>
      <c r="C132" s="152"/>
      <c r="D132" s="38" t="s">
        <v>146</v>
      </c>
      <c r="E132" s="79" t="e">
        <f>#REF!</f>
        <v>#REF!</v>
      </c>
      <c r="F132" s="96"/>
      <c r="G132" s="96"/>
      <c r="H132" s="96"/>
      <c r="I132" s="96"/>
      <c r="J132" s="96"/>
      <c r="K132" s="96"/>
      <c r="L132" s="96">
        <f t="shared" si="30"/>
        <v>0</v>
      </c>
      <c r="M132" s="96"/>
      <c r="N132" s="75"/>
      <c r="O132" s="75"/>
      <c r="P132" s="75"/>
      <c r="Q132" s="75"/>
      <c r="R132" s="29">
        <f t="shared" si="24"/>
        <v>0</v>
      </c>
      <c r="S132" s="30">
        <f t="shared" si="14"/>
        <v>0</v>
      </c>
      <c r="T132" s="30" t="e">
        <f t="shared" si="15"/>
        <v>#REF!</v>
      </c>
    </row>
    <row r="133" spans="1:20" ht="13.8" hidden="1" outlineLevel="1">
      <c r="A133" s="151"/>
      <c r="B133" s="151"/>
      <c r="C133" s="152"/>
      <c r="D133" s="38" t="s">
        <v>147</v>
      </c>
      <c r="E133" s="79" t="e">
        <f>#REF!</f>
        <v>#REF!</v>
      </c>
      <c r="F133" s="96"/>
      <c r="G133" s="96"/>
      <c r="H133" s="96"/>
      <c r="I133" s="96"/>
      <c r="J133" s="96"/>
      <c r="K133" s="96"/>
      <c r="L133" s="96">
        <f t="shared" si="30"/>
        <v>0</v>
      </c>
      <c r="M133" s="96"/>
      <c r="N133" s="75"/>
      <c r="O133" s="75"/>
      <c r="P133" s="75"/>
      <c r="Q133" s="75"/>
      <c r="R133" s="29">
        <f t="shared" si="24"/>
        <v>0</v>
      </c>
      <c r="S133" s="30">
        <f t="shared" si="14"/>
        <v>0</v>
      </c>
      <c r="T133" s="30" t="e">
        <f t="shared" si="15"/>
        <v>#REF!</v>
      </c>
    </row>
    <row r="134" spans="1:20" ht="13.8" hidden="1" outlineLevel="1">
      <c r="A134" s="151"/>
      <c r="B134" s="151"/>
      <c r="C134" s="152"/>
      <c r="D134" s="38" t="s">
        <v>148</v>
      </c>
      <c r="E134" s="79" t="e">
        <f>#REF!</f>
        <v>#REF!</v>
      </c>
      <c r="F134" s="96"/>
      <c r="G134" s="96"/>
      <c r="H134" s="96"/>
      <c r="I134" s="96"/>
      <c r="J134" s="96"/>
      <c r="K134" s="96"/>
      <c r="L134" s="96">
        <f t="shared" si="30"/>
        <v>0</v>
      </c>
      <c r="M134" s="96"/>
      <c r="N134" s="75"/>
      <c r="O134" s="75"/>
      <c r="P134" s="75"/>
      <c r="Q134" s="75"/>
      <c r="R134" s="29">
        <f t="shared" si="24"/>
        <v>0</v>
      </c>
      <c r="S134" s="30">
        <f t="shared" si="14"/>
        <v>0</v>
      </c>
      <c r="T134" s="30" t="e">
        <f t="shared" si="15"/>
        <v>#REF!</v>
      </c>
    </row>
    <row r="135" spans="1:20" ht="27.6" hidden="1" outlineLevel="1">
      <c r="A135" s="151"/>
      <c r="B135" s="151"/>
      <c r="C135" s="152"/>
      <c r="D135" s="38" t="s">
        <v>149</v>
      </c>
      <c r="E135" s="79" t="e">
        <f>#REF!</f>
        <v>#REF!</v>
      </c>
      <c r="F135" s="75"/>
      <c r="G135" s="73"/>
      <c r="H135" s="73"/>
      <c r="I135" s="73"/>
      <c r="J135" s="73"/>
      <c r="K135" s="73"/>
      <c r="L135" s="96">
        <f t="shared" si="30"/>
        <v>0</v>
      </c>
      <c r="M135" s="96"/>
      <c r="N135" s="75"/>
      <c r="O135" s="75"/>
      <c r="P135" s="75"/>
      <c r="Q135" s="75"/>
      <c r="R135" s="29">
        <f t="shared" si="24"/>
        <v>0</v>
      </c>
      <c r="S135" s="30">
        <f t="shared" si="14"/>
        <v>0</v>
      </c>
      <c r="T135" s="30" t="e">
        <f t="shared" si="15"/>
        <v>#REF!</v>
      </c>
    </row>
    <row r="136" spans="1:20" ht="27.6" hidden="1" outlineLevel="1">
      <c r="A136" s="151"/>
      <c r="B136" s="151"/>
      <c r="C136" s="152"/>
      <c r="D136" s="38" t="s">
        <v>252</v>
      </c>
      <c r="E136" s="79" t="e">
        <f>#REF!</f>
        <v>#REF!</v>
      </c>
      <c r="F136" s="73"/>
      <c r="G136" s="73"/>
      <c r="H136" s="73"/>
      <c r="I136" s="73"/>
      <c r="J136" s="73"/>
      <c r="K136" s="73"/>
      <c r="L136" s="96">
        <f t="shared" si="30"/>
        <v>0</v>
      </c>
      <c r="M136" s="96"/>
      <c r="N136" s="75"/>
      <c r="O136" s="75"/>
      <c r="P136" s="75"/>
      <c r="Q136" s="75"/>
      <c r="R136" s="29">
        <f t="shared" si="24"/>
        <v>0</v>
      </c>
      <c r="S136" s="30">
        <f t="shared" si="14"/>
        <v>0</v>
      </c>
      <c r="T136" s="30" t="e">
        <f t="shared" si="15"/>
        <v>#REF!</v>
      </c>
    </row>
    <row r="137" spans="1:20" ht="27.6" hidden="1" outlineLevel="1">
      <c r="A137" s="151"/>
      <c r="B137" s="151"/>
      <c r="C137" s="152"/>
      <c r="D137" s="38" t="s">
        <v>151</v>
      </c>
      <c r="E137" s="79" t="e">
        <f>#REF!</f>
        <v>#REF!</v>
      </c>
      <c r="F137" s="73"/>
      <c r="G137" s="73"/>
      <c r="H137" s="73"/>
      <c r="I137" s="73"/>
      <c r="J137" s="73"/>
      <c r="K137" s="73"/>
      <c r="L137" s="96">
        <f t="shared" si="30"/>
        <v>0</v>
      </c>
      <c r="M137" s="96"/>
      <c r="N137" s="75"/>
      <c r="O137" s="75"/>
      <c r="P137" s="75"/>
      <c r="Q137" s="75"/>
      <c r="R137" s="29">
        <f t="shared" si="24"/>
        <v>0</v>
      </c>
      <c r="S137" s="30">
        <f t="shared" si="14"/>
        <v>0</v>
      </c>
      <c r="T137" s="30" t="e">
        <f t="shared" si="15"/>
        <v>#REF!</v>
      </c>
    </row>
    <row r="138" spans="1:20" ht="27.6" hidden="1" outlineLevel="1">
      <c r="A138" s="151"/>
      <c r="B138" s="151"/>
      <c r="C138" s="152"/>
      <c r="D138" s="38" t="s">
        <v>152</v>
      </c>
      <c r="E138" s="79" t="e">
        <f>#REF!</f>
        <v>#REF!</v>
      </c>
      <c r="F138" s="73"/>
      <c r="G138" s="73"/>
      <c r="H138" s="75"/>
      <c r="I138" s="75"/>
      <c r="J138" s="73"/>
      <c r="K138" s="73"/>
      <c r="L138" s="96">
        <f t="shared" si="30"/>
        <v>0</v>
      </c>
      <c r="M138" s="96"/>
      <c r="N138" s="75"/>
      <c r="O138" s="75"/>
      <c r="P138" s="75"/>
      <c r="Q138" s="75"/>
      <c r="R138" s="29">
        <f t="shared" si="24"/>
        <v>0</v>
      </c>
      <c r="S138" s="30">
        <f t="shared" si="14"/>
        <v>0</v>
      </c>
      <c r="T138" s="30" t="e">
        <f t="shared" si="15"/>
        <v>#REF!</v>
      </c>
    </row>
    <row r="139" spans="1:20" ht="55.2" hidden="1" outlineLevel="1">
      <c r="A139" s="151"/>
      <c r="B139" s="151"/>
      <c r="C139" s="152"/>
      <c r="D139" s="38" t="s">
        <v>153</v>
      </c>
      <c r="E139" s="79" t="e">
        <f>#REF!</f>
        <v>#REF!</v>
      </c>
      <c r="F139" s="73"/>
      <c r="G139" s="73"/>
      <c r="H139" s="73"/>
      <c r="I139" s="73"/>
      <c r="J139" s="73"/>
      <c r="K139" s="73"/>
      <c r="L139" s="96">
        <f t="shared" si="30"/>
        <v>0</v>
      </c>
      <c r="M139" s="96"/>
      <c r="N139" s="75"/>
      <c r="O139" s="75"/>
      <c r="P139" s="75"/>
      <c r="Q139" s="75"/>
      <c r="R139" s="29">
        <f t="shared" si="24"/>
        <v>0</v>
      </c>
      <c r="S139" s="30">
        <f t="shared" si="14"/>
        <v>0</v>
      </c>
      <c r="T139" s="30" t="e">
        <f t="shared" si="15"/>
        <v>#REF!</v>
      </c>
    </row>
    <row r="140" spans="1:20" ht="13.8" hidden="1" outlineLevel="1">
      <c r="A140" s="151"/>
      <c r="B140" s="151"/>
      <c r="C140" s="152"/>
      <c r="D140" s="38" t="s">
        <v>154</v>
      </c>
      <c r="E140" s="79" t="e">
        <f>#REF!</f>
        <v>#REF!</v>
      </c>
      <c r="F140" s="73"/>
      <c r="G140" s="75"/>
      <c r="H140" s="73"/>
      <c r="I140" s="73"/>
      <c r="J140" s="73"/>
      <c r="K140" s="73"/>
      <c r="L140" s="96">
        <f t="shared" si="30"/>
        <v>0</v>
      </c>
      <c r="M140" s="96"/>
      <c r="N140" s="75"/>
      <c r="O140" s="75"/>
      <c r="P140" s="75"/>
      <c r="Q140" s="75"/>
      <c r="R140" s="29">
        <f t="shared" si="24"/>
        <v>0</v>
      </c>
      <c r="S140" s="30">
        <f t="shared" si="14"/>
        <v>0</v>
      </c>
      <c r="T140" s="30" t="e">
        <f t="shared" si="15"/>
        <v>#REF!</v>
      </c>
    </row>
    <row r="141" spans="1:20" ht="41.4" hidden="1" outlineLevel="1">
      <c r="A141" s="151"/>
      <c r="B141" s="151"/>
      <c r="C141" s="152"/>
      <c r="D141" s="38" t="s">
        <v>155</v>
      </c>
      <c r="E141" s="79" t="e">
        <f>#REF!</f>
        <v>#REF!</v>
      </c>
      <c r="F141" s="96"/>
      <c r="G141" s="96"/>
      <c r="H141" s="96"/>
      <c r="I141" s="96"/>
      <c r="J141" s="96"/>
      <c r="K141" s="96"/>
      <c r="L141" s="96">
        <f t="shared" si="30"/>
        <v>0</v>
      </c>
      <c r="M141" s="96"/>
      <c r="N141" s="75"/>
      <c r="O141" s="75"/>
      <c r="P141" s="75"/>
      <c r="Q141" s="75"/>
      <c r="R141" s="29">
        <f t="shared" si="24"/>
        <v>0</v>
      </c>
      <c r="S141" s="30">
        <f t="shared" si="14"/>
        <v>0</v>
      </c>
      <c r="T141" s="30" t="e">
        <f t="shared" si="15"/>
        <v>#REF!</v>
      </c>
    </row>
    <row r="142" spans="1:20" ht="41.4" hidden="1" outlineLevel="1">
      <c r="A142" s="151"/>
      <c r="B142" s="151"/>
      <c r="C142" s="152"/>
      <c r="D142" s="38" t="s">
        <v>156</v>
      </c>
      <c r="E142" s="79" t="e">
        <f>#REF!</f>
        <v>#REF!</v>
      </c>
      <c r="F142" s="96"/>
      <c r="G142" s="96"/>
      <c r="H142" s="96"/>
      <c r="I142" s="96"/>
      <c r="J142" s="96"/>
      <c r="K142" s="96"/>
      <c r="L142" s="96">
        <f t="shared" si="30"/>
        <v>0</v>
      </c>
      <c r="M142" s="96"/>
      <c r="N142" s="75"/>
      <c r="O142" s="75"/>
      <c r="P142" s="75"/>
      <c r="Q142" s="75"/>
      <c r="R142" s="29">
        <f t="shared" si="24"/>
        <v>0</v>
      </c>
      <c r="S142" s="30">
        <f t="shared" si="14"/>
        <v>0</v>
      </c>
      <c r="T142" s="30" t="e">
        <f t="shared" si="15"/>
        <v>#REF!</v>
      </c>
    </row>
    <row r="143" spans="1:20" ht="41.4" collapsed="1">
      <c r="A143" s="151"/>
      <c r="B143" s="151"/>
      <c r="C143" s="152"/>
      <c r="D143" s="38" t="s">
        <v>157</v>
      </c>
      <c r="E143" s="79" t="e">
        <f>#REF!</f>
        <v>#REF!</v>
      </c>
      <c r="F143" s="96"/>
      <c r="G143" s="96"/>
      <c r="H143" s="96"/>
      <c r="I143" s="96"/>
      <c r="J143" s="96"/>
      <c r="K143" s="96"/>
      <c r="L143" s="96">
        <f t="shared" si="30"/>
        <v>0</v>
      </c>
      <c r="M143" s="96"/>
      <c r="N143" s="75"/>
      <c r="O143" s="75" t="e">
        <f>E143</f>
        <v>#REF!</v>
      </c>
      <c r="P143" s="75"/>
      <c r="Q143" s="75"/>
      <c r="R143" s="29" t="e">
        <f t="shared" si="24"/>
        <v>#REF!</v>
      </c>
      <c r="S143" s="30" t="e">
        <f t="shared" si="14"/>
        <v>#REF!</v>
      </c>
      <c r="T143" s="30" t="e">
        <f t="shared" si="15"/>
        <v>#REF!</v>
      </c>
    </row>
    <row r="144" spans="1:20" ht="27.6" hidden="1" outlineLevel="1">
      <c r="A144" s="151"/>
      <c r="B144" s="151"/>
      <c r="C144" s="152"/>
      <c r="D144" s="38" t="s">
        <v>158</v>
      </c>
      <c r="E144" s="79" t="e">
        <f>#REF!</f>
        <v>#REF!</v>
      </c>
      <c r="F144" s="96"/>
      <c r="G144" s="96"/>
      <c r="H144" s="96"/>
      <c r="I144" s="96"/>
      <c r="J144" s="96"/>
      <c r="K144" s="96"/>
      <c r="L144" s="96">
        <f t="shared" si="30"/>
        <v>0</v>
      </c>
      <c r="M144" s="96"/>
      <c r="N144" s="75"/>
      <c r="O144" s="75"/>
      <c r="P144" s="75"/>
      <c r="Q144" s="75"/>
      <c r="R144" s="29">
        <f t="shared" si="24"/>
        <v>0</v>
      </c>
      <c r="S144" s="30">
        <f t="shared" si="14"/>
        <v>0</v>
      </c>
      <c r="T144" s="30" t="e">
        <f t="shared" si="15"/>
        <v>#REF!</v>
      </c>
    </row>
    <row r="145" spans="1:20" ht="13.8" hidden="1" outlineLevel="1">
      <c r="A145" s="151"/>
      <c r="B145" s="151"/>
      <c r="C145" s="152"/>
      <c r="D145" s="38" t="s">
        <v>159</v>
      </c>
      <c r="E145" s="79" t="e">
        <f>#REF!</f>
        <v>#REF!</v>
      </c>
      <c r="F145" s="96"/>
      <c r="G145" s="96"/>
      <c r="H145" s="96"/>
      <c r="I145" s="96"/>
      <c r="J145" s="96"/>
      <c r="K145" s="96"/>
      <c r="L145" s="96">
        <f t="shared" si="30"/>
        <v>0</v>
      </c>
      <c r="M145" s="96"/>
      <c r="N145" s="75"/>
      <c r="O145" s="75"/>
      <c r="P145" s="75"/>
      <c r="Q145" s="75"/>
      <c r="R145" s="29">
        <f t="shared" si="24"/>
        <v>0</v>
      </c>
      <c r="S145" s="30">
        <f t="shared" si="14"/>
        <v>0</v>
      </c>
      <c r="T145" s="30" t="e">
        <f t="shared" si="15"/>
        <v>#REF!</v>
      </c>
    </row>
    <row r="146" spans="1:20" ht="27.6" hidden="1" outlineLevel="1">
      <c r="A146" s="151"/>
      <c r="B146" s="151"/>
      <c r="C146" s="152"/>
      <c r="D146" s="38" t="s">
        <v>160</v>
      </c>
      <c r="E146" s="79" t="e">
        <f>#REF!</f>
        <v>#REF!</v>
      </c>
      <c r="F146" s="96"/>
      <c r="G146" s="96"/>
      <c r="H146" s="96"/>
      <c r="I146" s="96"/>
      <c r="J146" s="96"/>
      <c r="K146" s="96"/>
      <c r="L146" s="96">
        <f t="shared" si="30"/>
        <v>0</v>
      </c>
      <c r="M146" s="96"/>
      <c r="N146" s="75"/>
      <c r="O146" s="75"/>
      <c r="P146" s="75"/>
      <c r="Q146" s="75"/>
      <c r="R146" s="29">
        <f t="shared" si="24"/>
        <v>0</v>
      </c>
      <c r="S146" s="30">
        <f t="shared" si="14"/>
        <v>0</v>
      </c>
      <c r="T146" s="30" t="e">
        <f t="shared" si="15"/>
        <v>#REF!</v>
      </c>
    </row>
    <row r="147" spans="1:20" ht="27.6" hidden="1" outlineLevel="1">
      <c r="A147" s="151"/>
      <c r="B147" s="151"/>
      <c r="C147" s="152"/>
      <c r="D147" s="38" t="s">
        <v>161</v>
      </c>
      <c r="E147" s="79" t="e">
        <f>#REF!</f>
        <v>#REF!</v>
      </c>
      <c r="F147" s="96"/>
      <c r="G147" s="96"/>
      <c r="H147" s="96"/>
      <c r="I147" s="96"/>
      <c r="J147" s="96"/>
      <c r="K147" s="96"/>
      <c r="L147" s="96">
        <f t="shared" si="30"/>
        <v>0</v>
      </c>
      <c r="M147" s="96"/>
      <c r="N147" s="75"/>
      <c r="O147" s="75"/>
      <c r="P147" s="75"/>
      <c r="Q147" s="75"/>
      <c r="R147" s="29">
        <f t="shared" si="24"/>
        <v>0</v>
      </c>
      <c r="S147" s="30">
        <f t="shared" si="14"/>
        <v>0</v>
      </c>
      <c r="T147" s="30" t="e">
        <f t="shared" si="15"/>
        <v>#REF!</v>
      </c>
    </row>
    <row r="148" spans="1:20" ht="27.6" hidden="1" outlineLevel="1">
      <c r="A148" s="151"/>
      <c r="B148" s="151"/>
      <c r="C148" s="152"/>
      <c r="D148" s="38" t="s">
        <v>162</v>
      </c>
      <c r="E148" s="79" t="e">
        <f>#REF!</f>
        <v>#REF!</v>
      </c>
      <c r="F148" s="96"/>
      <c r="G148" s="96"/>
      <c r="H148" s="96"/>
      <c r="I148" s="96"/>
      <c r="J148" s="96"/>
      <c r="K148" s="96"/>
      <c r="L148" s="96">
        <f t="shared" si="30"/>
        <v>0</v>
      </c>
      <c r="M148" s="96"/>
      <c r="N148" s="75"/>
      <c r="O148" s="75"/>
      <c r="P148" s="75"/>
      <c r="Q148" s="75"/>
      <c r="R148" s="29">
        <f t="shared" si="24"/>
        <v>0</v>
      </c>
      <c r="S148" s="30">
        <f t="shared" si="14"/>
        <v>0</v>
      </c>
      <c r="T148" s="30" t="e">
        <f t="shared" si="15"/>
        <v>#REF!</v>
      </c>
    </row>
    <row r="149" spans="1:20" ht="27.6" hidden="1" outlineLevel="1">
      <c r="A149" s="151"/>
      <c r="B149" s="151"/>
      <c r="C149" s="152"/>
      <c r="D149" s="38" t="s">
        <v>163</v>
      </c>
      <c r="E149" s="79" t="e">
        <f>#REF!</f>
        <v>#REF!</v>
      </c>
      <c r="F149" s="96"/>
      <c r="G149" s="96"/>
      <c r="H149" s="96"/>
      <c r="I149" s="96"/>
      <c r="J149" s="96"/>
      <c r="K149" s="96"/>
      <c r="L149" s="96">
        <f t="shared" si="30"/>
        <v>0</v>
      </c>
      <c r="M149" s="96"/>
      <c r="N149" s="75"/>
      <c r="O149" s="75"/>
      <c r="P149" s="75"/>
      <c r="Q149" s="75"/>
      <c r="R149" s="29">
        <f t="shared" si="24"/>
        <v>0</v>
      </c>
      <c r="S149" s="30">
        <f t="shared" si="14"/>
        <v>0</v>
      </c>
      <c r="T149" s="30" t="e">
        <f t="shared" si="15"/>
        <v>#REF!</v>
      </c>
    </row>
    <row r="150" spans="1:20" ht="27.6" hidden="1" outlineLevel="1">
      <c r="A150" s="151"/>
      <c r="B150" s="151"/>
      <c r="C150" s="152"/>
      <c r="D150" s="38" t="s">
        <v>164</v>
      </c>
      <c r="E150" s="79" t="e">
        <f>#REF!</f>
        <v>#REF!</v>
      </c>
      <c r="F150" s="96"/>
      <c r="G150" s="96"/>
      <c r="H150" s="96"/>
      <c r="I150" s="96"/>
      <c r="J150" s="96"/>
      <c r="K150" s="96"/>
      <c r="L150" s="96">
        <f t="shared" si="30"/>
        <v>0</v>
      </c>
      <c r="M150" s="96"/>
      <c r="N150" s="75"/>
      <c r="O150" s="75"/>
      <c r="P150" s="75"/>
      <c r="Q150" s="75"/>
      <c r="R150" s="29">
        <f t="shared" si="24"/>
        <v>0</v>
      </c>
      <c r="S150" s="30">
        <f t="shared" si="14"/>
        <v>0</v>
      </c>
      <c r="T150" s="30" t="e">
        <f t="shared" si="15"/>
        <v>#REF!</v>
      </c>
    </row>
    <row r="151" spans="1:20" ht="27.6" hidden="1" outlineLevel="1">
      <c r="A151" s="151"/>
      <c r="B151" s="151"/>
      <c r="C151" s="152"/>
      <c r="D151" s="38" t="s">
        <v>165</v>
      </c>
      <c r="E151" s="79" t="e">
        <f>#REF!</f>
        <v>#REF!</v>
      </c>
      <c r="F151" s="96"/>
      <c r="G151" s="96"/>
      <c r="H151" s="96"/>
      <c r="I151" s="96"/>
      <c r="J151" s="96"/>
      <c r="K151" s="96"/>
      <c r="L151" s="96">
        <f t="shared" si="30"/>
        <v>0</v>
      </c>
      <c r="M151" s="96"/>
      <c r="N151" s="75"/>
      <c r="O151" s="75"/>
      <c r="P151" s="75"/>
      <c r="Q151" s="75"/>
      <c r="R151" s="29">
        <f t="shared" si="24"/>
        <v>0</v>
      </c>
      <c r="S151" s="30">
        <f t="shared" si="14"/>
        <v>0</v>
      </c>
      <c r="T151" s="30" t="e">
        <f t="shared" si="15"/>
        <v>#REF!</v>
      </c>
    </row>
    <row r="152" spans="1:20" ht="27.6" hidden="1" outlineLevel="1">
      <c r="A152" s="151"/>
      <c r="B152" s="151"/>
      <c r="C152" s="152"/>
      <c r="D152" s="38" t="s">
        <v>166</v>
      </c>
      <c r="E152" s="79" t="e">
        <f>#REF!</f>
        <v>#REF!</v>
      </c>
      <c r="F152" s="96"/>
      <c r="G152" s="96"/>
      <c r="H152" s="96"/>
      <c r="I152" s="96"/>
      <c r="J152" s="96"/>
      <c r="K152" s="96"/>
      <c r="L152" s="96">
        <f t="shared" si="30"/>
        <v>0</v>
      </c>
      <c r="M152" s="96"/>
      <c r="N152" s="75"/>
      <c r="O152" s="75"/>
      <c r="P152" s="75"/>
      <c r="Q152" s="75"/>
      <c r="R152" s="29">
        <f t="shared" si="24"/>
        <v>0</v>
      </c>
      <c r="S152" s="30">
        <f t="shared" si="14"/>
        <v>0</v>
      </c>
      <c r="T152" s="30" t="e">
        <f t="shared" si="15"/>
        <v>#REF!</v>
      </c>
    </row>
    <row r="153" spans="1:20" ht="13.8">
      <c r="A153" s="151"/>
      <c r="B153" s="151"/>
      <c r="C153" s="152"/>
      <c r="D153" s="38" t="s">
        <v>167</v>
      </c>
      <c r="E153" s="79" t="e">
        <f>#REF!</f>
        <v>#REF!</v>
      </c>
      <c r="F153" s="96" t="e">
        <f>E153/12</f>
        <v>#REF!</v>
      </c>
      <c r="G153" s="96" t="e">
        <f t="shared" ref="G153:I153" si="67">F153</f>
        <v>#REF!</v>
      </c>
      <c r="H153" s="96" t="e">
        <f t="shared" si="67"/>
        <v>#REF!</v>
      </c>
      <c r="I153" s="96" t="e">
        <f t="shared" si="67"/>
        <v>#REF!</v>
      </c>
      <c r="J153" s="96" t="e">
        <f>I153+I153</f>
        <v>#REF!</v>
      </c>
      <c r="K153" s="96"/>
      <c r="L153" s="96" t="e">
        <f t="shared" si="30"/>
        <v>#REF!</v>
      </c>
      <c r="M153" s="96" t="e">
        <f t="shared" ref="M153:Q153" si="68">L153</f>
        <v>#REF!</v>
      </c>
      <c r="N153" s="96" t="e">
        <f t="shared" si="68"/>
        <v>#REF!</v>
      </c>
      <c r="O153" s="96" t="e">
        <f t="shared" si="68"/>
        <v>#REF!</v>
      </c>
      <c r="P153" s="96" t="e">
        <f t="shared" si="68"/>
        <v>#REF!</v>
      </c>
      <c r="Q153" s="96" t="e">
        <f t="shared" si="68"/>
        <v>#REF!</v>
      </c>
      <c r="R153" s="29" t="e">
        <f t="shared" si="24"/>
        <v>#REF!</v>
      </c>
      <c r="S153" s="30" t="e">
        <f t="shared" si="14"/>
        <v>#REF!</v>
      </c>
      <c r="T153" s="30" t="e">
        <f t="shared" si="15"/>
        <v>#REF!</v>
      </c>
    </row>
    <row r="154" spans="1:20" ht="27.6">
      <c r="A154" s="159"/>
      <c r="B154" s="159"/>
      <c r="C154" s="152"/>
      <c r="D154" s="38" t="s">
        <v>168</v>
      </c>
      <c r="E154" s="79" t="e">
        <f>#REF!</f>
        <v>#REF!</v>
      </c>
      <c r="F154" s="88"/>
      <c r="G154" s="75"/>
      <c r="H154" s="73"/>
      <c r="I154" s="73"/>
      <c r="J154" s="75"/>
      <c r="K154" s="73"/>
      <c r="L154" s="96">
        <f t="shared" si="30"/>
        <v>0</v>
      </c>
      <c r="M154" s="96"/>
      <c r="N154" s="75"/>
      <c r="O154" s="75">
        <v>132</v>
      </c>
      <c r="P154" s="75"/>
      <c r="Q154" s="75"/>
      <c r="R154" s="29">
        <f t="shared" si="24"/>
        <v>132</v>
      </c>
      <c r="S154" s="30">
        <f t="shared" si="14"/>
        <v>132</v>
      </c>
      <c r="T154" s="30" t="e">
        <f t="shared" si="15"/>
        <v>#REF!</v>
      </c>
    </row>
    <row r="155" spans="1:20" ht="41.4">
      <c r="A155" s="155"/>
      <c r="B155" s="155"/>
      <c r="C155" s="148"/>
      <c r="D155" s="95" t="s">
        <v>169</v>
      </c>
      <c r="E155" s="79" t="e">
        <f>#REF!</f>
        <v>#REF!</v>
      </c>
      <c r="F155" s="75"/>
      <c r="G155" s="75"/>
      <c r="H155" s="75"/>
      <c r="I155" s="75"/>
      <c r="J155" s="75"/>
      <c r="K155" s="75"/>
      <c r="L155" s="96">
        <f t="shared" si="30"/>
        <v>0</v>
      </c>
      <c r="M155" s="161"/>
      <c r="N155" s="75"/>
      <c r="O155" s="75">
        <v>97.5</v>
      </c>
      <c r="P155" s="75"/>
      <c r="Q155" s="75"/>
      <c r="R155" s="29">
        <f t="shared" si="24"/>
        <v>97.5</v>
      </c>
      <c r="S155" s="30">
        <f t="shared" si="14"/>
        <v>97.5</v>
      </c>
      <c r="T155" s="30" t="e">
        <f t="shared" si="15"/>
        <v>#REF!</v>
      </c>
    </row>
    <row r="156" spans="1:20" ht="27.6">
      <c r="A156" s="155"/>
      <c r="B156" s="155"/>
      <c r="C156" s="148"/>
      <c r="D156" s="38" t="s">
        <v>300</v>
      </c>
      <c r="E156" s="79" t="e">
        <f>#REF!</f>
        <v>#REF!</v>
      </c>
      <c r="F156" s="96" t="e">
        <f>E156/12</f>
        <v>#REF!</v>
      </c>
      <c r="G156" s="96" t="e">
        <f t="shared" ref="G156:I156" si="69">F156</f>
        <v>#REF!</v>
      </c>
      <c r="H156" s="96" t="e">
        <f t="shared" si="69"/>
        <v>#REF!</v>
      </c>
      <c r="I156" s="96" t="e">
        <f t="shared" si="69"/>
        <v>#REF!</v>
      </c>
      <c r="J156" s="96" t="e">
        <f>I156+I156</f>
        <v>#REF!</v>
      </c>
      <c r="K156" s="96"/>
      <c r="L156" s="96" t="e">
        <f t="shared" si="30"/>
        <v>#REF!</v>
      </c>
      <c r="M156" s="96" t="e">
        <f t="shared" ref="M156:Q156" si="70">L156</f>
        <v>#REF!</v>
      </c>
      <c r="N156" s="96" t="e">
        <f t="shared" si="70"/>
        <v>#REF!</v>
      </c>
      <c r="O156" s="96" t="e">
        <f t="shared" si="70"/>
        <v>#REF!</v>
      </c>
      <c r="P156" s="96" t="e">
        <f t="shared" si="70"/>
        <v>#REF!</v>
      </c>
      <c r="Q156" s="96" t="e">
        <f t="shared" si="70"/>
        <v>#REF!</v>
      </c>
      <c r="R156" s="29" t="e">
        <f t="shared" si="24"/>
        <v>#REF!</v>
      </c>
      <c r="S156" s="30" t="e">
        <f t="shared" si="14"/>
        <v>#REF!</v>
      </c>
      <c r="T156" s="30" t="e">
        <f t="shared" si="15"/>
        <v>#REF!</v>
      </c>
    </row>
    <row r="157" spans="1:20" ht="13.8" collapsed="1">
      <c r="A157" s="155"/>
      <c r="B157" s="148" t="e">
        <f>R157-C157</f>
        <v>#REF!</v>
      </c>
      <c r="C157" s="148">
        <v>91065.899000000005</v>
      </c>
      <c r="D157" s="78" t="s">
        <v>170</v>
      </c>
      <c r="E157" s="29" t="e">
        <f t="shared" ref="E157:Q157" si="71">SUM(E71:E156)</f>
        <v>#REF!</v>
      </c>
      <c r="F157" s="29" t="e">
        <f t="shared" si="71"/>
        <v>#REF!</v>
      </c>
      <c r="G157" s="29" t="e">
        <f t="shared" si="71"/>
        <v>#REF!</v>
      </c>
      <c r="H157" s="29" t="e">
        <f t="shared" si="71"/>
        <v>#REF!</v>
      </c>
      <c r="I157" s="29" t="e">
        <f t="shared" si="71"/>
        <v>#REF!</v>
      </c>
      <c r="J157" s="29" t="e">
        <f t="shared" si="71"/>
        <v>#REF!</v>
      </c>
      <c r="K157" s="29">
        <f t="shared" si="71"/>
        <v>800</v>
      </c>
      <c r="L157" s="29" t="e">
        <f t="shared" si="71"/>
        <v>#REF!</v>
      </c>
      <c r="M157" s="29" t="e">
        <f t="shared" si="71"/>
        <v>#REF!</v>
      </c>
      <c r="N157" s="29" t="e">
        <f t="shared" si="71"/>
        <v>#REF!</v>
      </c>
      <c r="O157" s="29" t="e">
        <f t="shared" si="71"/>
        <v>#REF!</v>
      </c>
      <c r="P157" s="29" t="e">
        <f t="shared" si="71"/>
        <v>#REF!</v>
      </c>
      <c r="Q157" s="29" t="e">
        <f t="shared" si="71"/>
        <v>#REF!</v>
      </c>
      <c r="R157" s="29" t="e">
        <f t="shared" si="24"/>
        <v>#REF!</v>
      </c>
      <c r="S157" s="30" t="e">
        <f t="shared" si="14"/>
        <v>#REF!</v>
      </c>
      <c r="T157" s="30" t="e">
        <f t="shared" si="15"/>
        <v>#REF!</v>
      </c>
    </row>
    <row r="158" spans="1:20" ht="13.8" hidden="1" outlineLevel="1">
      <c r="A158" s="139"/>
      <c r="B158" s="139"/>
      <c r="C158" s="140"/>
      <c r="D158" s="334" t="s">
        <v>171</v>
      </c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7"/>
      <c r="S158" s="71">
        <f t="shared" si="14"/>
        <v>0</v>
      </c>
      <c r="T158" s="71">
        <f t="shared" si="15"/>
        <v>0</v>
      </c>
    </row>
    <row r="159" spans="1:20" ht="13.8" hidden="1" outlineLevel="1">
      <c r="A159" s="151"/>
      <c r="B159" s="151"/>
      <c r="C159" s="152"/>
      <c r="D159" s="39" t="s">
        <v>172</v>
      </c>
      <c r="E159" s="73" t="e">
        <f>#REF!</f>
        <v>#REF!</v>
      </c>
      <c r="F159" s="73"/>
      <c r="G159" s="73"/>
      <c r="H159" s="73"/>
      <c r="I159" s="73"/>
      <c r="J159" s="73"/>
      <c r="K159" s="73"/>
      <c r="L159" s="73"/>
      <c r="M159" s="73"/>
      <c r="N159" s="74"/>
      <c r="O159" s="74"/>
      <c r="P159" s="74"/>
      <c r="Q159" s="74"/>
      <c r="R159" s="29">
        <f t="shared" ref="R159:R160" si="72">SUM(F159:Q159)</f>
        <v>0</v>
      </c>
      <c r="S159" s="30">
        <f t="shared" si="14"/>
        <v>0</v>
      </c>
      <c r="T159" s="30" t="e">
        <f t="shared" si="15"/>
        <v>#REF!</v>
      </c>
    </row>
    <row r="160" spans="1:20" ht="13.8" hidden="1" outlineLevel="1">
      <c r="A160" s="155"/>
      <c r="B160" s="155"/>
      <c r="C160" s="148"/>
      <c r="D160" s="78" t="s">
        <v>173</v>
      </c>
      <c r="E160" s="29" t="e">
        <f t="shared" ref="E160:Q160" si="73">E159</f>
        <v>#REF!</v>
      </c>
      <c r="F160" s="29">
        <f t="shared" si="73"/>
        <v>0</v>
      </c>
      <c r="G160" s="29">
        <f t="shared" si="73"/>
        <v>0</v>
      </c>
      <c r="H160" s="29">
        <f t="shared" si="73"/>
        <v>0</v>
      </c>
      <c r="I160" s="29">
        <f t="shared" si="73"/>
        <v>0</v>
      </c>
      <c r="J160" s="29">
        <f t="shared" si="73"/>
        <v>0</v>
      </c>
      <c r="K160" s="29">
        <f t="shared" si="73"/>
        <v>0</v>
      </c>
      <c r="L160" s="29">
        <f t="shared" si="73"/>
        <v>0</v>
      </c>
      <c r="M160" s="29">
        <f t="shared" si="73"/>
        <v>0</v>
      </c>
      <c r="N160" s="29">
        <f t="shared" si="73"/>
        <v>0</v>
      </c>
      <c r="O160" s="29">
        <f t="shared" si="73"/>
        <v>0</v>
      </c>
      <c r="P160" s="29">
        <f t="shared" si="73"/>
        <v>0</v>
      </c>
      <c r="Q160" s="29">
        <f t="shared" si="73"/>
        <v>0</v>
      </c>
      <c r="R160" s="29">
        <f t="shared" si="72"/>
        <v>0</v>
      </c>
      <c r="S160" s="30">
        <f t="shared" si="14"/>
        <v>0</v>
      </c>
      <c r="T160" s="30" t="e">
        <f t="shared" si="15"/>
        <v>#REF!</v>
      </c>
    </row>
    <row r="161" spans="1:20" ht="13.8">
      <c r="A161" s="139"/>
      <c r="B161" s="139"/>
      <c r="C161" s="140"/>
      <c r="D161" s="149"/>
      <c r="E161" s="150" t="e">
        <f t="shared" ref="E161:Q161" si="74">E157+E63</f>
        <v>#REF!</v>
      </c>
      <c r="F161" s="150" t="e">
        <f t="shared" si="74"/>
        <v>#REF!</v>
      </c>
      <c r="G161" s="150" t="e">
        <f t="shared" si="74"/>
        <v>#REF!</v>
      </c>
      <c r="H161" s="150" t="e">
        <f t="shared" si="74"/>
        <v>#REF!</v>
      </c>
      <c r="I161" s="150" t="e">
        <f t="shared" si="74"/>
        <v>#REF!</v>
      </c>
      <c r="J161" s="150" t="e">
        <f t="shared" si="74"/>
        <v>#REF!</v>
      </c>
      <c r="K161" s="150">
        <f t="shared" si="74"/>
        <v>800</v>
      </c>
      <c r="L161" s="150" t="e">
        <f t="shared" si="74"/>
        <v>#REF!</v>
      </c>
      <c r="M161" s="150" t="e">
        <f t="shared" si="74"/>
        <v>#REF!</v>
      </c>
      <c r="N161" s="150" t="e">
        <f t="shared" si="74"/>
        <v>#REF!</v>
      </c>
      <c r="O161" s="150" t="e">
        <f t="shared" si="74"/>
        <v>#REF!</v>
      </c>
      <c r="P161" s="150" t="e">
        <f t="shared" si="74"/>
        <v>#REF!</v>
      </c>
      <c r="Q161" s="150" t="e">
        <f t="shared" si="74"/>
        <v>#REF!</v>
      </c>
      <c r="R161" s="149"/>
      <c r="S161" s="71"/>
      <c r="T161" s="71"/>
    </row>
    <row r="162" spans="1:20" ht="13.8">
      <c r="A162" s="139"/>
      <c r="B162" s="139"/>
      <c r="C162" s="140"/>
      <c r="D162" s="149"/>
      <c r="E162" s="149" t="e">
        <f>E161/12</f>
        <v>#REF!</v>
      </c>
      <c r="F162" s="150" t="e">
        <f>E162-F161</f>
        <v>#REF!</v>
      </c>
      <c r="G162" s="150" t="e">
        <f>E162-G161</f>
        <v>#REF!</v>
      </c>
      <c r="H162" s="150" t="e">
        <f>E162-H161</f>
        <v>#REF!</v>
      </c>
      <c r="I162" s="150" t="e">
        <f>E162-I161</f>
        <v>#REF!</v>
      </c>
      <c r="J162" s="150" t="e">
        <f>E162-J161</f>
        <v>#REF!</v>
      </c>
      <c r="K162" s="150" t="e">
        <f>E162-K161</f>
        <v>#REF!</v>
      </c>
      <c r="L162" s="150" t="e">
        <f>E162-L161</f>
        <v>#REF!</v>
      </c>
      <c r="M162" s="150" t="e">
        <f>E162-M161</f>
        <v>#REF!</v>
      </c>
      <c r="N162" s="150" t="e">
        <f>E162-N161</f>
        <v>#REF!</v>
      </c>
      <c r="O162" s="150" t="e">
        <f>E162-O161</f>
        <v>#REF!</v>
      </c>
      <c r="P162" s="150" t="e">
        <f>E162-P161</f>
        <v>#REF!</v>
      </c>
      <c r="Q162" s="150" t="e">
        <f>E162-Q161</f>
        <v>#REF!</v>
      </c>
      <c r="R162" s="149"/>
      <c r="S162" s="71"/>
      <c r="T162" s="71"/>
    </row>
    <row r="163" spans="1:20" ht="13.8">
      <c r="A163" s="139"/>
      <c r="B163" s="139"/>
      <c r="C163" s="140"/>
      <c r="D163" s="334" t="s">
        <v>174</v>
      </c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7"/>
      <c r="S163" s="71">
        <f t="shared" ref="S163:S190" si="75">SUM(F163:Q163)</f>
        <v>0</v>
      </c>
      <c r="T163" s="71">
        <f t="shared" ref="T163:T190" si="76">S163-E163</f>
        <v>0</v>
      </c>
    </row>
    <row r="164" spans="1:20" ht="13.8">
      <c r="A164" s="151"/>
      <c r="B164" s="151"/>
      <c r="C164" s="152"/>
      <c r="D164" s="39" t="s">
        <v>175</v>
      </c>
      <c r="E164" s="75" t="e">
        <f>#REF!</f>
        <v>#REF!</v>
      </c>
      <c r="F164" s="75">
        <v>7039</v>
      </c>
      <c r="G164" s="75">
        <v>6664</v>
      </c>
      <c r="H164" s="75">
        <v>5984</v>
      </c>
      <c r="I164" s="75">
        <v>3914</v>
      </c>
      <c r="J164" s="75">
        <v>1473</v>
      </c>
      <c r="K164" s="75">
        <v>441</v>
      </c>
      <c r="L164" s="75">
        <v>374</v>
      </c>
      <c r="M164" s="75">
        <v>349</v>
      </c>
      <c r="N164" s="75">
        <v>1485</v>
      </c>
      <c r="O164" s="75">
        <v>4488</v>
      </c>
      <c r="P164" s="75">
        <v>6180</v>
      </c>
      <c r="Q164" s="75">
        <v>2609</v>
      </c>
      <c r="R164" s="29">
        <f t="shared" ref="R164:R170" si="77">SUM(F164:Q164)</f>
        <v>41000</v>
      </c>
      <c r="S164" s="30">
        <f t="shared" si="75"/>
        <v>41000</v>
      </c>
      <c r="T164" s="30" t="e">
        <f t="shared" si="76"/>
        <v>#REF!</v>
      </c>
    </row>
    <row r="165" spans="1:20" ht="27.6">
      <c r="A165" s="151"/>
      <c r="B165" s="151"/>
      <c r="C165" s="152"/>
      <c r="D165" s="39" t="s">
        <v>176</v>
      </c>
      <c r="E165" s="75" t="e">
        <f>#REF!</f>
        <v>#REF!</v>
      </c>
      <c r="F165" s="75">
        <v>341.7</v>
      </c>
      <c r="G165" s="75">
        <v>314</v>
      </c>
      <c r="H165" s="75">
        <v>289.5</v>
      </c>
      <c r="I165" s="75">
        <v>255</v>
      </c>
      <c r="J165" s="75">
        <v>230</v>
      </c>
      <c r="K165" s="75">
        <v>184</v>
      </c>
      <c r="L165" s="75">
        <v>173.5</v>
      </c>
      <c r="M165" s="75">
        <v>195.5</v>
      </c>
      <c r="N165" s="75">
        <v>263</v>
      </c>
      <c r="O165" s="75">
        <v>284.5</v>
      </c>
      <c r="P165" s="75">
        <v>300</v>
      </c>
      <c r="Q165" s="75">
        <v>145.30000000000001</v>
      </c>
      <c r="R165" s="29">
        <f t="shared" si="77"/>
        <v>2976</v>
      </c>
      <c r="S165" s="30">
        <f t="shared" si="75"/>
        <v>2976</v>
      </c>
      <c r="T165" s="30" t="e">
        <f t="shared" si="76"/>
        <v>#REF!</v>
      </c>
    </row>
    <row r="166" spans="1:20" ht="13.8">
      <c r="A166" s="151"/>
      <c r="B166" s="151"/>
      <c r="C166" s="152"/>
      <c r="D166" s="39" t="s">
        <v>177</v>
      </c>
      <c r="E166" s="75" t="e">
        <f>#REF!</f>
        <v>#REF!</v>
      </c>
      <c r="F166" s="75">
        <v>1590.5</v>
      </c>
      <c r="G166" s="75">
        <v>1496.5</v>
      </c>
      <c r="H166" s="75">
        <v>1391.5</v>
      </c>
      <c r="I166" s="75">
        <v>1241.5</v>
      </c>
      <c r="J166" s="75">
        <v>1086.5</v>
      </c>
      <c r="K166" s="75">
        <v>946.5</v>
      </c>
      <c r="L166" s="75">
        <v>850</v>
      </c>
      <c r="M166" s="75">
        <v>875</v>
      </c>
      <c r="N166" s="75">
        <v>1187.5</v>
      </c>
      <c r="O166" s="75">
        <v>1381.5</v>
      </c>
      <c r="P166" s="75">
        <v>1416.5</v>
      </c>
      <c r="Q166" s="75">
        <v>749.3</v>
      </c>
      <c r="R166" s="29">
        <f t="shared" si="77"/>
        <v>14212.8</v>
      </c>
      <c r="S166" s="30">
        <f t="shared" si="75"/>
        <v>14212.8</v>
      </c>
      <c r="T166" s="30" t="e">
        <f t="shared" si="76"/>
        <v>#REF!</v>
      </c>
    </row>
    <row r="167" spans="1:20" ht="13.8">
      <c r="A167" s="151"/>
      <c r="B167" s="151"/>
      <c r="C167" s="152"/>
      <c r="D167" s="39" t="s">
        <v>178</v>
      </c>
      <c r="E167" s="75" t="e">
        <f>#REF!</f>
        <v>#REF!</v>
      </c>
      <c r="F167" s="75">
        <v>16.100000000000001</v>
      </c>
      <c r="G167" s="75">
        <v>16.600000000000001</v>
      </c>
      <c r="H167" s="75">
        <v>14</v>
      </c>
      <c r="I167" s="75">
        <v>12.6</v>
      </c>
      <c r="J167" s="75">
        <v>11</v>
      </c>
      <c r="K167" s="75">
        <v>10.6</v>
      </c>
      <c r="L167" s="75">
        <v>9.9</v>
      </c>
      <c r="M167" s="75">
        <v>10</v>
      </c>
      <c r="N167" s="75">
        <v>14.1</v>
      </c>
      <c r="O167" s="75">
        <v>15.1</v>
      </c>
      <c r="P167" s="75">
        <v>15.1</v>
      </c>
      <c r="Q167" s="75">
        <v>13.1</v>
      </c>
      <c r="R167" s="29">
        <f t="shared" si="77"/>
        <v>158.19999999999999</v>
      </c>
      <c r="S167" s="30">
        <f t="shared" si="75"/>
        <v>158.19999999999999</v>
      </c>
      <c r="T167" s="30" t="e">
        <f t="shared" si="76"/>
        <v>#REF!</v>
      </c>
    </row>
    <row r="168" spans="1:20" ht="13.8" collapsed="1">
      <c r="A168" s="151"/>
      <c r="B168" s="151"/>
      <c r="C168" s="152"/>
      <c r="D168" s="39" t="s">
        <v>301</v>
      </c>
      <c r="E168" s="75" t="e">
        <f>#REF!</f>
        <v>#REF!</v>
      </c>
      <c r="F168" s="75">
        <v>70.489999999999995</v>
      </c>
      <c r="G168" s="75">
        <v>55.28</v>
      </c>
      <c r="H168" s="75">
        <v>54.92</v>
      </c>
      <c r="I168" s="75">
        <v>50.54</v>
      </c>
      <c r="J168" s="75">
        <v>48.52</v>
      </c>
      <c r="K168" s="75">
        <v>47.79</v>
      </c>
      <c r="L168" s="75">
        <v>47.63</v>
      </c>
      <c r="M168" s="75">
        <v>45.66</v>
      </c>
      <c r="N168" s="75">
        <v>51.65</v>
      </c>
      <c r="O168" s="75">
        <v>52.17</v>
      </c>
      <c r="P168" s="75">
        <v>52.27</v>
      </c>
      <c r="Q168" s="75">
        <v>38.947000000000003</v>
      </c>
      <c r="R168" s="29">
        <f t="shared" si="77"/>
        <v>615.86699999999996</v>
      </c>
      <c r="S168" s="30">
        <f t="shared" si="75"/>
        <v>615.86699999999996</v>
      </c>
      <c r="T168" s="30" t="e">
        <f t="shared" si="76"/>
        <v>#REF!</v>
      </c>
    </row>
    <row r="169" spans="1:20" ht="13.8" hidden="1" outlineLevel="1">
      <c r="A169" s="151"/>
      <c r="B169" s="151"/>
      <c r="C169" s="152"/>
      <c r="D169" s="39" t="s">
        <v>180</v>
      </c>
      <c r="E169" s="75" t="e">
        <f>#REF!</f>
        <v>#REF!</v>
      </c>
      <c r="F169" s="73"/>
      <c r="G169" s="73"/>
      <c r="H169" s="73"/>
      <c r="I169" s="73"/>
      <c r="J169" s="73"/>
      <c r="K169" s="73"/>
      <c r="L169" s="73"/>
      <c r="M169" s="73"/>
      <c r="N169" s="74"/>
      <c r="O169" s="74"/>
      <c r="P169" s="74"/>
      <c r="Q169" s="74"/>
      <c r="R169" s="29">
        <f t="shared" si="77"/>
        <v>0</v>
      </c>
      <c r="S169" s="30">
        <f t="shared" si="75"/>
        <v>0</v>
      </c>
      <c r="T169" s="30" t="e">
        <f t="shared" si="76"/>
        <v>#REF!</v>
      </c>
    </row>
    <row r="170" spans="1:20" ht="13.8">
      <c r="A170" s="155"/>
      <c r="B170" s="148">
        <f>R170-C170</f>
        <v>-95729.353000000003</v>
      </c>
      <c r="C170" s="148">
        <v>154692.22</v>
      </c>
      <c r="D170" s="78" t="s">
        <v>181</v>
      </c>
      <c r="E170" s="29" t="e">
        <f t="shared" ref="E170:Q170" si="78">SUM(E164:E169)</f>
        <v>#REF!</v>
      </c>
      <c r="F170" s="29">
        <f t="shared" si="78"/>
        <v>9057.7900000000009</v>
      </c>
      <c r="G170" s="29">
        <f t="shared" si="78"/>
        <v>8546.380000000001</v>
      </c>
      <c r="H170" s="29">
        <f t="shared" si="78"/>
        <v>7733.92</v>
      </c>
      <c r="I170" s="29">
        <f t="shared" si="78"/>
        <v>5473.64</v>
      </c>
      <c r="J170" s="29">
        <f t="shared" si="78"/>
        <v>2849.02</v>
      </c>
      <c r="K170" s="29">
        <f t="shared" si="78"/>
        <v>1629.8899999999999</v>
      </c>
      <c r="L170" s="29">
        <f t="shared" si="78"/>
        <v>1455.0300000000002</v>
      </c>
      <c r="M170" s="29">
        <f t="shared" si="78"/>
        <v>1475.16</v>
      </c>
      <c r="N170" s="29">
        <f t="shared" si="78"/>
        <v>3001.25</v>
      </c>
      <c r="O170" s="29">
        <f t="shared" si="78"/>
        <v>6221.27</v>
      </c>
      <c r="P170" s="29">
        <f t="shared" si="78"/>
        <v>7963.8700000000008</v>
      </c>
      <c r="Q170" s="29">
        <f t="shared" si="78"/>
        <v>3555.6470000000004</v>
      </c>
      <c r="R170" s="29">
        <f t="shared" si="77"/>
        <v>58962.867000000006</v>
      </c>
      <c r="S170" s="30">
        <f t="shared" si="75"/>
        <v>58962.867000000006</v>
      </c>
      <c r="T170" s="30" t="e">
        <f t="shared" si="76"/>
        <v>#REF!</v>
      </c>
    </row>
    <row r="171" spans="1:20" ht="13.8">
      <c r="A171" s="139"/>
      <c r="B171" s="139"/>
      <c r="C171" s="140"/>
      <c r="D171" s="334" t="s">
        <v>182</v>
      </c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7"/>
      <c r="S171" s="71">
        <f t="shared" si="75"/>
        <v>0</v>
      </c>
      <c r="T171" s="71">
        <f t="shared" si="76"/>
        <v>0</v>
      </c>
    </row>
    <row r="172" spans="1:20" ht="27.6" collapsed="1">
      <c r="A172" s="151"/>
      <c r="B172" s="151"/>
      <c r="C172" s="152"/>
      <c r="D172" s="39" t="s">
        <v>183</v>
      </c>
      <c r="E172" s="73" t="e">
        <f>#REF!</f>
        <v>#REF!</v>
      </c>
      <c r="F172" s="73"/>
      <c r="G172" s="73"/>
      <c r="H172" s="73"/>
      <c r="I172" s="75"/>
      <c r="J172" s="73"/>
      <c r="K172" s="73"/>
      <c r="L172" s="73"/>
      <c r="M172" s="73" t="e">
        <f>E172</f>
        <v>#REF!</v>
      </c>
      <c r="N172" s="74"/>
      <c r="O172" s="74"/>
      <c r="P172" s="74"/>
      <c r="Q172" s="74"/>
      <c r="R172" s="29" t="e">
        <f t="shared" ref="R172:R181" si="79">SUM(F172:Q172)</f>
        <v>#REF!</v>
      </c>
      <c r="S172" s="30" t="e">
        <f t="shared" si="75"/>
        <v>#REF!</v>
      </c>
      <c r="T172" s="30" t="e">
        <f t="shared" si="76"/>
        <v>#REF!</v>
      </c>
    </row>
    <row r="173" spans="1:20" ht="27.6" hidden="1" outlineLevel="1">
      <c r="A173" s="151"/>
      <c r="B173" s="151"/>
      <c r="C173" s="152"/>
      <c r="D173" s="39" t="s">
        <v>224</v>
      </c>
      <c r="E173" s="73" t="e">
        <f>#REF!</f>
        <v>#REF!</v>
      </c>
      <c r="F173" s="73"/>
      <c r="G173" s="73"/>
      <c r="H173" s="73"/>
      <c r="I173" s="73"/>
      <c r="J173" s="73"/>
      <c r="K173" s="75"/>
      <c r="L173" s="75"/>
      <c r="M173" s="73"/>
      <c r="N173" s="74"/>
      <c r="O173" s="74"/>
      <c r="P173" s="74"/>
      <c r="Q173" s="74"/>
      <c r="R173" s="29">
        <f t="shared" si="79"/>
        <v>0</v>
      </c>
      <c r="S173" s="30">
        <f t="shared" si="75"/>
        <v>0</v>
      </c>
      <c r="T173" s="30" t="e">
        <f t="shared" si="76"/>
        <v>#REF!</v>
      </c>
    </row>
    <row r="174" spans="1:20" ht="27.6" collapsed="1">
      <c r="A174" s="151"/>
      <c r="B174" s="151"/>
      <c r="C174" s="152"/>
      <c r="D174" s="39" t="s">
        <v>185</v>
      </c>
      <c r="E174" s="73" t="e">
        <f>#REF!</f>
        <v>#REF!</v>
      </c>
      <c r="F174" s="73"/>
      <c r="G174" s="73"/>
      <c r="H174" s="73"/>
      <c r="I174" s="73"/>
      <c r="J174" s="73"/>
      <c r="K174" s="73"/>
      <c r="L174" s="73" t="e">
        <f>E174</f>
        <v>#REF!</v>
      </c>
      <c r="M174" s="73"/>
      <c r="N174" s="74"/>
      <c r="O174" s="74"/>
      <c r="P174" s="74"/>
      <c r="Q174" s="74"/>
      <c r="R174" s="29" t="e">
        <f t="shared" si="79"/>
        <v>#REF!</v>
      </c>
      <c r="S174" s="30" t="e">
        <f t="shared" si="75"/>
        <v>#REF!</v>
      </c>
      <c r="T174" s="30" t="e">
        <f t="shared" si="76"/>
        <v>#REF!</v>
      </c>
    </row>
    <row r="175" spans="1:20" ht="27.6" hidden="1" outlineLevel="1">
      <c r="A175" s="151"/>
      <c r="B175" s="151"/>
      <c r="C175" s="152"/>
      <c r="D175" s="39" t="s">
        <v>225</v>
      </c>
      <c r="E175" s="73" t="e">
        <f>#REF!</f>
        <v>#REF!</v>
      </c>
      <c r="F175" s="73"/>
      <c r="G175" s="73"/>
      <c r="H175" s="73"/>
      <c r="I175" s="73"/>
      <c r="J175" s="73"/>
      <c r="K175" s="75"/>
      <c r="L175" s="75"/>
      <c r="M175" s="73"/>
      <c r="N175" s="74"/>
      <c r="O175" s="74"/>
      <c r="P175" s="74"/>
      <c r="Q175" s="74"/>
      <c r="R175" s="29">
        <f t="shared" si="79"/>
        <v>0</v>
      </c>
      <c r="S175" s="30">
        <f t="shared" si="75"/>
        <v>0</v>
      </c>
      <c r="T175" s="30" t="e">
        <f t="shared" si="76"/>
        <v>#REF!</v>
      </c>
    </row>
    <row r="176" spans="1:20" ht="41.4" collapsed="1">
      <c r="A176" s="151"/>
      <c r="B176" s="151"/>
      <c r="C176" s="152"/>
      <c r="D176" s="39" t="s">
        <v>187</v>
      </c>
      <c r="E176" s="73" t="e">
        <f>#REF!</f>
        <v>#REF!</v>
      </c>
      <c r="F176" s="75"/>
      <c r="G176" s="75"/>
      <c r="H176" s="75"/>
      <c r="I176" s="73"/>
      <c r="J176" s="73" t="e">
        <f>E176</f>
        <v>#REF!</v>
      </c>
      <c r="K176" s="73"/>
      <c r="L176" s="73"/>
      <c r="M176" s="73"/>
      <c r="N176" s="74"/>
      <c r="O176" s="74"/>
      <c r="P176" s="74"/>
      <c r="Q176" s="74"/>
      <c r="R176" s="29" t="e">
        <f t="shared" si="79"/>
        <v>#REF!</v>
      </c>
      <c r="S176" s="30" t="e">
        <f t="shared" si="75"/>
        <v>#REF!</v>
      </c>
      <c r="T176" s="30" t="e">
        <f t="shared" si="76"/>
        <v>#REF!</v>
      </c>
    </row>
    <row r="177" spans="1:20" ht="82.8" hidden="1" outlineLevel="1">
      <c r="A177" s="162"/>
      <c r="B177" s="162"/>
      <c r="C177" s="163"/>
      <c r="D177" s="97" t="s">
        <v>188</v>
      </c>
      <c r="E177" s="73" t="e">
        <f>#REF!</f>
        <v>#REF!</v>
      </c>
      <c r="F177" s="73"/>
      <c r="G177" s="73"/>
      <c r="H177" s="73"/>
      <c r="I177" s="73"/>
      <c r="J177" s="73"/>
      <c r="K177" s="73"/>
      <c r="L177" s="73"/>
      <c r="M177" s="73"/>
      <c r="N177" s="74"/>
      <c r="O177" s="74"/>
      <c r="P177" s="74"/>
      <c r="Q177" s="74"/>
      <c r="R177" s="29">
        <f t="shared" si="79"/>
        <v>0</v>
      </c>
      <c r="S177" s="30">
        <f t="shared" si="75"/>
        <v>0</v>
      </c>
      <c r="T177" s="30" t="e">
        <f t="shared" si="76"/>
        <v>#REF!</v>
      </c>
    </row>
    <row r="178" spans="1:20" ht="55.2" hidden="1" outlineLevel="1">
      <c r="A178" s="162"/>
      <c r="B178" s="162"/>
      <c r="C178" s="163"/>
      <c r="D178" s="97" t="s">
        <v>189</v>
      </c>
      <c r="E178" s="73" t="e">
        <f>#REF!</f>
        <v>#REF!</v>
      </c>
      <c r="F178" s="73"/>
      <c r="G178" s="73"/>
      <c r="H178" s="73"/>
      <c r="I178" s="73"/>
      <c r="J178" s="73"/>
      <c r="K178" s="73"/>
      <c r="L178" s="73"/>
      <c r="M178" s="73"/>
      <c r="N178" s="74"/>
      <c r="O178" s="74"/>
      <c r="P178" s="74"/>
      <c r="Q178" s="74"/>
      <c r="R178" s="29">
        <f t="shared" si="79"/>
        <v>0</v>
      </c>
      <c r="S178" s="30">
        <f t="shared" si="75"/>
        <v>0</v>
      </c>
      <c r="T178" s="30" t="e">
        <f t="shared" si="76"/>
        <v>#REF!</v>
      </c>
    </row>
    <row r="179" spans="1:20" ht="41.4" hidden="1" outlineLevel="1">
      <c r="A179" s="162"/>
      <c r="B179" s="162"/>
      <c r="C179" s="163"/>
      <c r="D179" s="97" t="s">
        <v>190</v>
      </c>
      <c r="E179" s="73" t="e">
        <f>#REF!</f>
        <v>#REF!</v>
      </c>
      <c r="F179" s="73"/>
      <c r="G179" s="73"/>
      <c r="H179" s="73"/>
      <c r="I179" s="73"/>
      <c r="J179" s="73"/>
      <c r="K179" s="73"/>
      <c r="L179" s="73"/>
      <c r="M179" s="73"/>
      <c r="N179" s="74"/>
      <c r="O179" s="74"/>
      <c r="P179" s="74"/>
      <c r="Q179" s="74"/>
      <c r="R179" s="29">
        <f t="shared" si="79"/>
        <v>0</v>
      </c>
      <c r="S179" s="30">
        <f t="shared" si="75"/>
        <v>0</v>
      </c>
      <c r="T179" s="30" t="e">
        <f t="shared" si="76"/>
        <v>#REF!</v>
      </c>
    </row>
    <row r="180" spans="1:20" ht="13.8" hidden="1" outlineLevel="1">
      <c r="A180" s="162"/>
      <c r="B180" s="162"/>
      <c r="C180" s="163"/>
      <c r="D180" s="97" t="s">
        <v>191</v>
      </c>
      <c r="E180" s="73" t="e">
        <f>#REF!</f>
        <v>#REF!</v>
      </c>
      <c r="F180" s="73"/>
      <c r="G180" s="73"/>
      <c r="H180" s="73"/>
      <c r="I180" s="73"/>
      <c r="J180" s="73"/>
      <c r="K180" s="73"/>
      <c r="L180" s="73"/>
      <c r="M180" s="73"/>
      <c r="N180" s="74"/>
      <c r="O180" s="74"/>
      <c r="P180" s="74"/>
      <c r="Q180" s="74"/>
      <c r="R180" s="29">
        <f t="shared" si="79"/>
        <v>0</v>
      </c>
      <c r="S180" s="30">
        <f t="shared" si="75"/>
        <v>0</v>
      </c>
      <c r="T180" s="30" t="e">
        <f t="shared" si="76"/>
        <v>#REF!</v>
      </c>
    </row>
    <row r="181" spans="1:20" ht="13.8" collapsed="1">
      <c r="A181" s="155"/>
      <c r="B181" s="148" t="e">
        <f>R181-C181</f>
        <v>#REF!</v>
      </c>
      <c r="C181" s="148">
        <v>316.22000000000003</v>
      </c>
      <c r="D181" s="78" t="s">
        <v>192</v>
      </c>
      <c r="E181" s="29" t="e">
        <f t="shared" ref="E181:Q181" si="80">SUM(E172:E180)</f>
        <v>#REF!</v>
      </c>
      <c r="F181" s="29">
        <f t="shared" si="80"/>
        <v>0</v>
      </c>
      <c r="G181" s="29">
        <f t="shared" si="80"/>
        <v>0</v>
      </c>
      <c r="H181" s="29">
        <f t="shared" si="80"/>
        <v>0</v>
      </c>
      <c r="I181" s="29">
        <f t="shared" si="80"/>
        <v>0</v>
      </c>
      <c r="J181" s="29" t="e">
        <f t="shared" si="80"/>
        <v>#REF!</v>
      </c>
      <c r="K181" s="29">
        <f t="shared" si="80"/>
        <v>0</v>
      </c>
      <c r="L181" s="29" t="e">
        <f t="shared" si="80"/>
        <v>#REF!</v>
      </c>
      <c r="M181" s="29" t="e">
        <f t="shared" si="80"/>
        <v>#REF!</v>
      </c>
      <c r="N181" s="29">
        <f t="shared" si="80"/>
        <v>0</v>
      </c>
      <c r="O181" s="29">
        <f t="shared" si="80"/>
        <v>0</v>
      </c>
      <c r="P181" s="29">
        <f t="shared" si="80"/>
        <v>0</v>
      </c>
      <c r="Q181" s="29">
        <f t="shared" si="80"/>
        <v>0</v>
      </c>
      <c r="R181" s="29" t="e">
        <f t="shared" si="79"/>
        <v>#REF!</v>
      </c>
      <c r="S181" s="30" t="e">
        <f t="shared" si="75"/>
        <v>#REF!</v>
      </c>
      <c r="T181" s="30" t="e">
        <f t="shared" si="76"/>
        <v>#REF!</v>
      </c>
    </row>
    <row r="182" spans="1:20" ht="13.8" hidden="1" outlineLevel="1">
      <c r="A182" s="139"/>
      <c r="B182" s="139"/>
      <c r="C182" s="140"/>
      <c r="D182" s="334" t="s">
        <v>193</v>
      </c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7"/>
      <c r="S182" s="71">
        <f t="shared" si="75"/>
        <v>0</v>
      </c>
      <c r="T182" s="71">
        <f t="shared" si="76"/>
        <v>0</v>
      </c>
    </row>
    <row r="183" spans="1:20" ht="13.8" hidden="1" outlineLevel="1">
      <c r="A183" s="151"/>
      <c r="B183" s="151"/>
      <c r="C183" s="152"/>
      <c r="D183" s="39" t="s">
        <v>194</v>
      </c>
      <c r="E183" s="73" t="e">
        <f>#REF!</f>
        <v>#REF!</v>
      </c>
      <c r="F183" s="75"/>
      <c r="G183" s="73"/>
      <c r="H183" s="73"/>
      <c r="I183" s="73"/>
      <c r="J183" s="73"/>
      <c r="K183" s="73"/>
      <c r="L183" s="73"/>
      <c r="M183" s="73"/>
      <c r="N183" s="74"/>
      <c r="O183" s="74"/>
      <c r="P183" s="74"/>
      <c r="Q183" s="74"/>
      <c r="R183" s="29">
        <f t="shared" ref="R183:R184" si="81">SUM(F183:Q183)</f>
        <v>0</v>
      </c>
      <c r="S183" s="30">
        <f t="shared" si="75"/>
        <v>0</v>
      </c>
      <c r="T183" s="30" t="e">
        <f t="shared" si="76"/>
        <v>#REF!</v>
      </c>
    </row>
    <row r="184" spans="1:20" ht="13.8" hidden="1" outlineLevel="1">
      <c r="A184" s="155"/>
      <c r="B184" s="155"/>
      <c r="C184" s="148"/>
      <c r="D184" s="78" t="s">
        <v>195</v>
      </c>
      <c r="E184" s="29" t="e">
        <f t="shared" ref="E184:Q184" si="82">E183</f>
        <v>#REF!</v>
      </c>
      <c r="F184" s="29">
        <f t="shared" si="82"/>
        <v>0</v>
      </c>
      <c r="G184" s="29">
        <f t="shared" si="82"/>
        <v>0</v>
      </c>
      <c r="H184" s="29">
        <f t="shared" si="82"/>
        <v>0</v>
      </c>
      <c r="I184" s="29">
        <f t="shared" si="82"/>
        <v>0</v>
      </c>
      <c r="J184" s="29">
        <f t="shared" si="82"/>
        <v>0</v>
      </c>
      <c r="K184" s="29">
        <f t="shared" si="82"/>
        <v>0</v>
      </c>
      <c r="L184" s="29">
        <f t="shared" si="82"/>
        <v>0</v>
      </c>
      <c r="M184" s="29">
        <f t="shared" si="82"/>
        <v>0</v>
      </c>
      <c r="N184" s="29">
        <f t="shared" si="82"/>
        <v>0</v>
      </c>
      <c r="O184" s="29">
        <f t="shared" si="82"/>
        <v>0</v>
      </c>
      <c r="P184" s="29">
        <f t="shared" si="82"/>
        <v>0</v>
      </c>
      <c r="Q184" s="29">
        <f t="shared" si="82"/>
        <v>0</v>
      </c>
      <c r="R184" s="29">
        <f t="shared" si="81"/>
        <v>0</v>
      </c>
      <c r="S184" s="30">
        <f t="shared" si="75"/>
        <v>0</v>
      </c>
      <c r="T184" s="30" t="e">
        <f t="shared" si="76"/>
        <v>#REF!</v>
      </c>
    </row>
    <row r="185" spans="1:20" ht="13.8" hidden="1" outlineLevel="1">
      <c r="A185" s="139"/>
      <c r="B185" s="139"/>
      <c r="C185" s="140"/>
      <c r="D185" s="334" t="s">
        <v>196</v>
      </c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7"/>
      <c r="S185" s="71">
        <f t="shared" si="75"/>
        <v>0</v>
      </c>
      <c r="T185" s="71">
        <f t="shared" si="76"/>
        <v>0</v>
      </c>
    </row>
    <row r="186" spans="1:20" ht="13.8" hidden="1" outlineLevel="1">
      <c r="A186" s="151"/>
      <c r="B186" s="151"/>
      <c r="C186" s="152"/>
      <c r="D186" s="39" t="s">
        <v>197</v>
      </c>
      <c r="E186" s="73" t="e">
        <f>#REF!</f>
        <v>#REF!</v>
      </c>
      <c r="F186" s="73"/>
      <c r="G186" s="73"/>
      <c r="H186" s="73"/>
      <c r="I186" s="73"/>
      <c r="J186" s="73"/>
      <c r="K186" s="73"/>
      <c r="L186" s="73"/>
      <c r="M186" s="73"/>
      <c r="N186" s="74"/>
      <c r="O186" s="74"/>
      <c r="P186" s="74"/>
      <c r="Q186" s="74"/>
      <c r="R186" s="29">
        <f t="shared" ref="R186:R187" si="83">SUM(F186:Q186)</f>
        <v>0</v>
      </c>
      <c r="S186" s="30">
        <f t="shared" si="75"/>
        <v>0</v>
      </c>
      <c r="T186" s="30" t="e">
        <f t="shared" si="76"/>
        <v>#REF!</v>
      </c>
    </row>
    <row r="187" spans="1:20" ht="13.8" hidden="1" outlineLevel="1">
      <c r="A187" s="155"/>
      <c r="B187" s="148">
        <f>R187-C187</f>
        <v>-59.73</v>
      </c>
      <c r="C187" s="148">
        <v>59.73</v>
      </c>
      <c r="D187" s="78" t="s">
        <v>198</v>
      </c>
      <c r="E187" s="29" t="e">
        <f t="shared" ref="E187:Q187" si="84">E186</f>
        <v>#REF!</v>
      </c>
      <c r="F187" s="29">
        <f t="shared" si="84"/>
        <v>0</v>
      </c>
      <c r="G187" s="29">
        <f t="shared" si="84"/>
        <v>0</v>
      </c>
      <c r="H187" s="29">
        <f t="shared" si="84"/>
        <v>0</v>
      </c>
      <c r="I187" s="29">
        <f t="shared" si="84"/>
        <v>0</v>
      </c>
      <c r="J187" s="29">
        <f t="shared" si="84"/>
        <v>0</v>
      </c>
      <c r="K187" s="29">
        <f t="shared" si="84"/>
        <v>0</v>
      </c>
      <c r="L187" s="29">
        <f t="shared" si="84"/>
        <v>0</v>
      </c>
      <c r="M187" s="29">
        <f t="shared" si="84"/>
        <v>0</v>
      </c>
      <c r="N187" s="29">
        <f t="shared" si="84"/>
        <v>0</v>
      </c>
      <c r="O187" s="29">
        <f t="shared" si="84"/>
        <v>0</v>
      </c>
      <c r="P187" s="29">
        <f t="shared" si="84"/>
        <v>0</v>
      </c>
      <c r="Q187" s="29">
        <f t="shared" si="84"/>
        <v>0</v>
      </c>
      <c r="R187" s="29">
        <f t="shared" si="83"/>
        <v>0</v>
      </c>
      <c r="S187" s="30">
        <f t="shared" si="75"/>
        <v>0</v>
      </c>
      <c r="T187" s="30" t="e">
        <f t="shared" si="76"/>
        <v>#REF!</v>
      </c>
    </row>
    <row r="188" spans="1:20" ht="13.8">
      <c r="A188" s="139"/>
      <c r="B188" s="139"/>
      <c r="C188" s="140"/>
      <c r="D188" s="334" t="s">
        <v>199</v>
      </c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7"/>
      <c r="S188" s="71">
        <f t="shared" si="75"/>
        <v>0</v>
      </c>
      <c r="T188" s="71">
        <f t="shared" si="76"/>
        <v>0</v>
      </c>
    </row>
    <row r="189" spans="1:20" ht="13.8">
      <c r="A189" s="151"/>
      <c r="B189" s="151"/>
      <c r="C189" s="152"/>
      <c r="D189" s="39" t="s">
        <v>200</v>
      </c>
      <c r="E189" s="73" t="e">
        <f>#REF!</f>
        <v>#REF!</v>
      </c>
      <c r="F189" s="75"/>
      <c r="G189" s="75"/>
      <c r="H189" s="75"/>
      <c r="I189" s="73"/>
      <c r="J189" s="75"/>
      <c r="K189" s="75"/>
      <c r="L189" s="73"/>
      <c r="M189" s="73"/>
      <c r="N189" s="74"/>
      <c r="O189" s="74"/>
      <c r="P189" s="74"/>
      <c r="Q189" s="74"/>
      <c r="R189" s="29">
        <f>SUM(F189:Q189)</f>
        <v>0</v>
      </c>
      <c r="S189" s="30">
        <f t="shared" si="75"/>
        <v>0</v>
      </c>
      <c r="T189" s="30" t="e">
        <f t="shared" si="76"/>
        <v>#REF!</v>
      </c>
    </row>
    <row r="190" spans="1:20" ht="13.8">
      <c r="A190" s="155"/>
      <c r="B190" s="148">
        <f>R190-C190</f>
        <v>0</v>
      </c>
      <c r="C190" s="148"/>
      <c r="D190" s="78" t="s">
        <v>201</v>
      </c>
      <c r="E190" s="29" t="e">
        <f t="shared" ref="E190:R190" si="85">E189</f>
        <v>#REF!</v>
      </c>
      <c r="F190" s="29">
        <f t="shared" si="85"/>
        <v>0</v>
      </c>
      <c r="G190" s="29">
        <f t="shared" si="85"/>
        <v>0</v>
      </c>
      <c r="H190" s="29">
        <f t="shared" si="85"/>
        <v>0</v>
      </c>
      <c r="I190" s="29">
        <f t="shared" si="85"/>
        <v>0</v>
      </c>
      <c r="J190" s="29">
        <f t="shared" si="85"/>
        <v>0</v>
      </c>
      <c r="K190" s="29">
        <f t="shared" si="85"/>
        <v>0</v>
      </c>
      <c r="L190" s="29">
        <f t="shared" si="85"/>
        <v>0</v>
      </c>
      <c r="M190" s="29">
        <f t="shared" si="85"/>
        <v>0</v>
      </c>
      <c r="N190" s="29">
        <f t="shared" si="85"/>
        <v>0</v>
      </c>
      <c r="O190" s="29">
        <f t="shared" si="85"/>
        <v>0</v>
      </c>
      <c r="P190" s="29">
        <f t="shared" si="85"/>
        <v>0</v>
      </c>
      <c r="Q190" s="29">
        <f t="shared" si="85"/>
        <v>0</v>
      </c>
      <c r="R190" s="29">
        <f t="shared" si="85"/>
        <v>0</v>
      </c>
      <c r="S190" s="30">
        <f t="shared" si="75"/>
        <v>0</v>
      </c>
      <c r="T190" s="30" t="e">
        <f t="shared" si="76"/>
        <v>#REF!</v>
      </c>
    </row>
    <row r="191" spans="1:20" ht="13.8">
      <c r="A191" s="137"/>
      <c r="B191" s="137"/>
      <c r="C191" s="138"/>
      <c r="D191" s="55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71"/>
      <c r="T191" s="71"/>
    </row>
    <row r="192" spans="1:20" ht="13.8">
      <c r="A192" s="162"/>
      <c r="B192" s="162"/>
      <c r="C192" s="163"/>
      <c r="D192" s="98" t="e">
        <f>#REF!</f>
        <v>#REF!</v>
      </c>
      <c r="E192" s="56"/>
      <c r="F192" s="56"/>
      <c r="G192" s="56"/>
      <c r="H192" s="56"/>
      <c r="I192" s="335" t="e">
        <f>#REF!</f>
        <v>#REF!</v>
      </c>
      <c r="J192" s="319"/>
      <c r="K192" s="56"/>
      <c r="L192" s="56"/>
      <c r="M192" s="56"/>
      <c r="N192" s="56"/>
      <c r="O192" s="56"/>
      <c r="P192" s="56"/>
      <c r="Q192" s="56"/>
      <c r="R192" s="56"/>
      <c r="S192" s="58"/>
      <c r="T192" s="58"/>
    </row>
    <row r="193" spans="1:20" ht="13.8">
      <c r="A193" s="137"/>
      <c r="B193" s="137"/>
      <c r="C193" s="138"/>
      <c r="D193" s="55"/>
      <c r="E193" s="56"/>
      <c r="F193" s="56"/>
      <c r="G193" s="56"/>
      <c r="H193" s="56"/>
      <c r="I193" s="99"/>
      <c r="J193" s="56"/>
      <c r="K193" s="56"/>
      <c r="L193" s="56"/>
      <c r="M193" s="56"/>
      <c r="N193" s="56"/>
      <c r="O193" s="56"/>
      <c r="P193" s="56"/>
      <c r="Q193" s="56"/>
      <c r="R193" s="56"/>
      <c r="S193" s="58"/>
      <c r="T193" s="58"/>
    </row>
    <row r="194" spans="1:20" ht="13.8">
      <c r="A194" s="162"/>
      <c r="B194" s="162"/>
      <c r="C194" s="163"/>
      <c r="D194" s="98" t="s">
        <v>202</v>
      </c>
      <c r="E194" s="56"/>
      <c r="F194" s="56"/>
      <c r="G194" s="56"/>
      <c r="H194" s="56"/>
      <c r="I194" s="335" t="s">
        <v>203</v>
      </c>
      <c r="J194" s="319"/>
      <c r="K194" s="56"/>
      <c r="L194" s="56"/>
      <c r="M194" s="56"/>
      <c r="N194" s="56"/>
      <c r="O194" s="56"/>
      <c r="P194" s="56"/>
      <c r="Q194" s="56"/>
      <c r="R194" s="56"/>
      <c r="S194" s="58"/>
      <c r="T194" s="58"/>
    </row>
    <row r="195" spans="1:20" ht="13.8">
      <c r="A195" s="137"/>
      <c r="B195" s="137"/>
      <c r="C195" s="138"/>
      <c r="D195" s="55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8"/>
      <c r="T195" s="58"/>
    </row>
    <row r="196" spans="1:20" ht="13.8">
      <c r="A196" s="137"/>
      <c r="B196" s="137"/>
      <c r="C196" s="138"/>
      <c r="D196" s="55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8"/>
      <c r="T196" s="58"/>
    </row>
    <row r="197" spans="1:20" ht="13.8">
      <c r="A197" s="137"/>
      <c r="B197" s="137"/>
      <c r="C197" s="138"/>
      <c r="D197" s="55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8"/>
      <c r="T197" s="58"/>
    </row>
    <row r="198" spans="1:20" ht="13.8">
      <c r="A198" s="137"/>
      <c r="B198" s="137"/>
      <c r="C198" s="138"/>
      <c r="D198" s="55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8"/>
      <c r="T198" s="58"/>
    </row>
    <row r="199" spans="1:20" ht="13.2">
      <c r="A199" s="164"/>
      <c r="B199" s="164"/>
      <c r="C199" s="165"/>
      <c r="D199" s="100" t="s">
        <v>204</v>
      </c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2"/>
      <c r="T199" s="102"/>
    </row>
    <row r="200" spans="1:20" ht="13.2">
      <c r="A200" s="164"/>
      <c r="B200" s="164"/>
      <c r="C200" s="165"/>
      <c r="D200" s="100" t="s">
        <v>205</v>
      </c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2"/>
      <c r="T200" s="102"/>
    </row>
    <row r="201" spans="1:20" ht="13.2">
      <c r="A201" s="164"/>
      <c r="B201" s="164"/>
      <c r="C201" s="165"/>
      <c r="D201" s="100" t="s">
        <v>206</v>
      </c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2"/>
      <c r="T201" s="102"/>
    </row>
    <row r="202" spans="1:20" ht="13.8">
      <c r="A202" s="137"/>
      <c r="B202" s="137"/>
      <c r="C202" s="138"/>
      <c r="D202" s="55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8"/>
      <c r="T202" s="58"/>
    </row>
    <row r="203" spans="1:20" ht="13.8">
      <c r="A203" s="137"/>
      <c r="B203" s="137"/>
      <c r="C203" s="138"/>
      <c r="D203" s="55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8"/>
      <c r="T203" s="58"/>
    </row>
    <row r="204" spans="1:20" ht="13.8">
      <c r="A204" s="137"/>
      <c r="B204" s="137"/>
      <c r="C204" s="138"/>
      <c r="D204" s="55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8"/>
      <c r="T204" s="58"/>
    </row>
    <row r="205" spans="1:20" ht="13.8">
      <c r="A205" s="137"/>
      <c r="B205" s="137"/>
      <c r="C205" s="138"/>
      <c r="D205" s="55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8"/>
      <c r="T205" s="58"/>
    </row>
    <row r="206" spans="1:20" ht="13.8">
      <c r="A206" s="137"/>
      <c r="B206" s="137"/>
      <c r="C206" s="138"/>
      <c r="D206" s="55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8"/>
      <c r="T206" s="58"/>
    </row>
    <row r="207" spans="1:20" ht="13.8">
      <c r="A207" s="137"/>
      <c r="B207" s="137"/>
      <c r="C207" s="138"/>
      <c r="D207" s="55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8"/>
      <c r="T207" s="58"/>
    </row>
    <row r="208" spans="1:20" ht="13.8">
      <c r="A208" s="137"/>
      <c r="B208" s="137"/>
      <c r="C208" s="138"/>
      <c r="D208" s="55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8"/>
      <c r="T208" s="58"/>
    </row>
    <row r="209" spans="1:20" ht="13.8">
      <c r="A209" s="137"/>
      <c r="B209" s="137"/>
      <c r="C209" s="138"/>
      <c r="D209" s="55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8"/>
      <c r="T209" s="58"/>
    </row>
    <row r="210" spans="1:20" ht="13.8">
      <c r="A210" s="137"/>
      <c r="B210" s="137"/>
      <c r="C210" s="138"/>
      <c r="D210" s="55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8"/>
      <c r="T210" s="58"/>
    </row>
    <row r="211" spans="1:20" ht="13.8">
      <c r="A211" s="137"/>
      <c r="B211" s="137"/>
      <c r="C211" s="138"/>
      <c r="D211" s="55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8"/>
      <c r="T211" s="58"/>
    </row>
    <row r="212" spans="1:20" ht="13.8">
      <c r="A212" s="137"/>
      <c r="B212" s="137"/>
      <c r="C212" s="138"/>
      <c r="D212" s="55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8"/>
      <c r="T212" s="58"/>
    </row>
    <row r="213" spans="1:20" ht="13.8">
      <c r="A213" s="137"/>
      <c r="B213" s="137"/>
      <c r="C213" s="138"/>
      <c r="D213" s="55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8"/>
      <c r="T213" s="58"/>
    </row>
    <row r="214" spans="1:20" ht="13.8">
      <c r="A214" s="137"/>
      <c r="B214" s="137"/>
      <c r="C214" s="138"/>
      <c r="D214" s="55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8"/>
      <c r="T214" s="58"/>
    </row>
    <row r="215" spans="1:20" ht="13.8">
      <c r="A215" s="137"/>
      <c r="B215" s="137"/>
      <c r="C215" s="138"/>
      <c r="D215" s="55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8"/>
      <c r="T215" s="58"/>
    </row>
    <row r="216" spans="1:20" ht="13.8">
      <c r="A216" s="137"/>
      <c r="B216" s="137"/>
      <c r="C216" s="138"/>
      <c r="D216" s="55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8"/>
      <c r="T216" s="58"/>
    </row>
    <row r="217" spans="1:20" ht="13.8">
      <c r="A217" s="137"/>
      <c r="B217" s="137"/>
      <c r="C217" s="138"/>
      <c r="D217" s="55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8"/>
      <c r="T217" s="58"/>
    </row>
    <row r="218" spans="1:20" ht="13.8">
      <c r="A218" s="137"/>
      <c r="B218" s="137"/>
      <c r="C218" s="138"/>
      <c r="D218" s="55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8"/>
      <c r="T218" s="58"/>
    </row>
    <row r="219" spans="1:20" ht="13.8">
      <c r="A219" s="137"/>
      <c r="B219" s="137"/>
      <c r="C219" s="138"/>
      <c r="D219" s="55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8"/>
      <c r="T219" s="58"/>
    </row>
    <row r="220" spans="1:20" ht="13.8">
      <c r="A220" s="137"/>
      <c r="B220" s="137"/>
      <c r="C220" s="138"/>
      <c r="D220" s="55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8"/>
      <c r="T220" s="58"/>
    </row>
    <row r="221" spans="1:20" ht="13.8">
      <c r="A221" s="137"/>
      <c r="B221" s="137"/>
      <c r="C221" s="138"/>
      <c r="D221" s="55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8"/>
      <c r="T221" s="58"/>
    </row>
    <row r="222" spans="1:20" ht="13.8">
      <c r="A222" s="137"/>
      <c r="B222" s="137"/>
      <c r="C222" s="138"/>
      <c r="D222" s="55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8"/>
      <c r="T222" s="58"/>
    </row>
    <row r="223" spans="1:20" ht="13.8">
      <c r="A223" s="137"/>
      <c r="B223" s="137"/>
      <c r="C223" s="138"/>
      <c r="D223" s="55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8"/>
      <c r="T223" s="58"/>
    </row>
    <row r="224" spans="1:20" ht="13.8">
      <c r="A224" s="137"/>
      <c r="B224" s="137"/>
      <c r="C224" s="138"/>
      <c r="D224" s="55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8"/>
      <c r="T224" s="58"/>
    </row>
    <row r="225" spans="1:20" ht="13.2">
      <c r="A225" s="166"/>
      <c r="B225" s="166"/>
      <c r="C225" s="167"/>
      <c r="D225" s="103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5"/>
      <c r="T225" s="105"/>
    </row>
    <row r="226" spans="1:20" ht="13.2">
      <c r="A226" s="166"/>
      <c r="B226" s="166"/>
      <c r="C226" s="167"/>
      <c r="D226" s="103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5"/>
      <c r="T226" s="105"/>
    </row>
    <row r="227" spans="1:20" ht="13.2">
      <c r="A227" s="166"/>
      <c r="B227" s="166"/>
      <c r="C227" s="167"/>
      <c r="D227" s="103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5"/>
      <c r="T227" s="105"/>
    </row>
    <row r="228" spans="1:20" ht="13.2">
      <c r="A228" s="166"/>
      <c r="B228" s="166"/>
      <c r="C228" s="167"/>
      <c r="D228" s="103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5"/>
      <c r="T228" s="105"/>
    </row>
    <row r="229" spans="1:20" ht="13.2">
      <c r="A229" s="166"/>
      <c r="B229" s="166"/>
      <c r="C229" s="167"/>
      <c r="D229" s="103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5"/>
      <c r="T229" s="105"/>
    </row>
    <row r="230" spans="1:20" ht="13.2">
      <c r="A230" s="166"/>
      <c r="B230" s="166"/>
      <c r="C230" s="167"/>
      <c r="D230" s="103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5"/>
      <c r="T230" s="105"/>
    </row>
    <row r="231" spans="1:20" ht="13.2">
      <c r="A231" s="166"/>
      <c r="B231" s="166"/>
      <c r="C231" s="167"/>
      <c r="D231" s="103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5"/>
      <c r="T231" s="105"/>
    </row>
    <row r="232" spans="1:20" ht="13.2">
      <c r="A232" s="166"/>
      <c r="B232" s="166"/>
      <c r="C232" s="167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5"/>
      <c r="T232" s="105"/>
    </row>
    <row r="233" spans="1:20" ht="13.2">
      <c r="A233" s="166"/>
      <c r="B233" s="166"/>
      <c r="C233" s="167"/>
      <c r="D233" s="103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5"/>
      <c r="T233" s="105"/>
    </row>
    <row r="234" spans="1:20" ht="13.2">
      <c r="A234" s="166"/>
      <c r="B234" s="166"/>
      <c r="C234" s="167"/>
      <c r="D234" s="103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5"/>
      <c r="T234" s="105"/>
    </row>
    <row r="235" spans="1:20" ht="13.2">
      <c r="A235" s="166"/>
      <c r="B235" s="166"/>
      <c r="C235" s="167"/>
      <c r="D235" s="103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5"/>
      <c r="T235" s="105"/>
    </row>
    <row r="236" spans="1:20" ht="13.2">
      <c r="A236" s="166"/>
      <c r="B236" s="166"/>
      <c r="C236" s="167"/>
      <c r="D236" s="103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5"/>
      <c r="T236" s="105"/>
    </row>
    <row r="237" spans="1:20" ht="13.2">
      <c r="A237" s="166"/>
      <c r="B237" s="166"/>
      <c r="C237" s="167"/>
      <c r="D237" s="103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5"/>
      <c r="T237" s="105"/>
    </row>
    <row r="238" spans="1:20" ht="13.2">
      <c r="A238" s="166"/>
      <c r="B238" s="166"/>
      <c r="C238" s="167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5"/>
      <c r="T238" s="105"/>
    </row>
    <row r="239" spans="1:20" ht="13.2">
      <c r="A239" s="166"/>
      <c r="B239" s="166"/>
      <c r="C239" s="167"/>
      <c r="D239" s="103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5"/>
      <c r="T239" s="105"/>
    </row>
    <row r="240" spans="1:20" ht="13.2">
      <c r="A240" s="166"/>
      <c r="B240" s="166"/>
      <c r="C240" s="167"/>
      <c r="D240" s="103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5"/>
      <c r="T240" s="105"/>
    </row>
    <row r="241" spans="1:20" ht="13.2">
      <c r="A241" s="166"/>
      <c r="B241" s="166"/>
      <c r="C241" s="167"/>
      <c r="D241" s="103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5"/>
      <c r="T241" s="105"/>
    </row>
    <row r="242" spans="1:20" ht="13.2">
      <c r="A242" s="166"/>
      <c r="B242" s="166"/>
      <c r="C242" s="167"/>
      <c r="D242" s="103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5"/>
      <c r="T242" s="105"/>
    </row>
    <row r="243" spans="1:20" ht="13.2">
      <c r="A243" s="166"/>
      <c r="B243" s="166"/>
      <c r="C243" s="167"/>
      <c r="D243" s="103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5"/>
      <c r="T243" s="105"/>
    </row>
    <row r="244" spans="1:20" ht="13.2">
      <c r="A244" s="166"/>
      <c r="B244" s="166"/>
      <c r="C244" s="167"/>
      <c r="D244" s="103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5"/>
      <c r="T244" s="105"/>
    </row>
    <row r="245" spans="1:20" ht="13.2">
      <c r="A245" s="166"/>
      <c r="B245" s="166"/>
      <c r="C245" s="167"/>
      <c r="D245" s="103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5"/>
      <c r="T245" s="105"/>
    </row>
    <row r="246" spans="1:20" ht="13.2">
      <c r="A246" s="166"/>
      <c r="B246" s="166"/>
      <c r="C246" s="167"/>
      <c r="D246" s="103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5"/>
      <c r="T246" s="105"/>
    </row>
    <row r="247" spans="1:20" ht="13.2">
      <c r="A247" s="166"/>
      <c r="B247" s="166"/>
      <c r="C247" s="167"/>
      <c r="D247" s="103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5"/>
      <c r="T247" s="105"/>
    </row>
    <row r="248" spans="1:20" ht="13.2">
      <c r="A248" s="166"/>
      <c r="B248" s="166"/>
      <c r="C248" s="167"/>
      <c r="D248" s="103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5"/>
      <c r="T248" s="105"/>
    </row>
    <row r="249" spans="1:20" ht="13.2">
      <c r="A249" s="166"/>
      <c r="B249" s="166"/>
      <c r="C249" s="167"/>
      <c r="D249" s="103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5"/>
      <c r="T249" s="105"/>
    </row>
    <row r="250" spans="1:20" ht="13.2">
      <c r="A250" s="166"/>
      <c r="B250" s="166"/>
      <c r="C250" s="167"/>
      <c r="D250" s="103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5"/>
      <c r="T250" s="105"/>
    </row>
    <row r="251" spans="1:20" ht="13.2">
      <c r="A251" s="166"/>
      <c r="B251" s="166"/>
      <c r="C251" s="167"/>
      <c r="D251" s="103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5"/>
      <c r="T251" s="105"/>
    </row>
    <row r="252" spans="1:20" ht="13.2">
      <c r="A252" s="166"/>
      <c r="B252" s="166"/>
      <c r="C252" s="167"/>
      <c r="D252" s="103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5"/>
      <c r="T252" s="105"/>
    </row>
    <row r="253" spans="1:20" ht="13.2">
      <c r="A253" s="166"/>
      <c r="B253" s="166"/>
      <c r="C253" s="167"/>
      <c r="D253" s="103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5"/>
      <c r="T253" s="105"/>
    </row>
    <row r="254" spans="1:20" ht="13.2">
      <c r="A254" s="166"/>
      <c r="B254" s="166"/>
      <c r="C254" s="167"/>
      <c r="D254" s="103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5"/>
      <c r="T254" s="105"/>
    </row>
    <row r="255" spans="1:20" ht="13.2">
      <c r="A255" s="166"/>
      <c r="B255" s="166"/>
      <c r="C255" s="167"/>
      <c r="D255" s="103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5"/>
      <c r="T255" s="105"/>
    </row>
    <row r="256" spans="1:20" ht="13.2">
      <c r="A256" s="166"/>
      <c r="B256" s="166"/>
      <c r="C256" s="167"/>
      <c r="D256" s="103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5"/>
      <c r="T256" s="105"/>
    </row>
    <row r="257" spans="1:20" ht="13.2">
      <c r="A257" s="166"/>
      <c r="B257" s="166"/>
      <c r="C257" s="167"/>
      <c r="D257" s="103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5"/>
      <c r="T257" s="105"/>
    </row>
    <row r="258" spans="1:20" ht="13.2">
      <c r="A258" s="166"/>
      <c r="B258" s="166"/>
      <c r="C258" s="167"/>
      <c r="D258" s="103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5"/>
      <c r="T258" s="105"/>
    </row>
    <row r="259" spans="1:20" ht="13.2">
      <c r="A259" s="166"/>
      <c r="B259" s="166"/>
      <c r="C259" s="167"/>
      <c r="D259" s="103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5"/>
      <c r="T259" s="105"/>
    </row>
    <row r="260" spans="1:20" ht="13.2">
      <c r="A260" s="166"/>
      <c r="B260" s="166"/>
      <c r="C260" s="167"/>
      <c r="D260" s="103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5"/>
      <c r="T260" s="105"/>
    </row>
    <row r="261" spans="1:20" ht="13.2">
      <c r="A261" s="166"/>
      <c r="B261" s="166"/>
      <c r="C261" s="167"/>
      <c r="D261" s="103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5"/>
      <c r="T261" s="105"/>
    </row>
    <row r="262" spans="1:20" ht="13.2">
      <c r="A262" s="166"/>
      <c r="B262" s="166"/>
      <c r="C262" s="167"/>
      <c r="D262" s="103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5"/>
      <c r="T262" s="105"/>
    </row>
    <row r="263" spans="1:20" ht="13.2">
      <c r="A263" s="166"/>
      <c r="B263" s="166"/>
      <c r="C263" s="167"/>
      <c r="D263" s="103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5"/>
      <c r="T263" s="105"/>
    </row>
    <row r="264" spans="1:20" ht="13.2">
      <c r="A264" s="166"/>
      <c r="B264" s="166"/>
      <c r="C264" s="167"/>
      <c r="D264" s="103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5"/>
      <c r="T264" s="105"/>
    </row>
    <row r="265" spans="1:20" ht="13.2">
      <c r="A265" s="166"/>
      <c r="B265" s="166"/>
      <c r="C265" s="167"/>
      <c r="D265" s="103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5"/>
      <c r="T265" s="105"/>
    </row>
    <row r="266" spans="1:20" ht="13.2">
      <c r="A266" s="166"/>
      <c r="B266" s="166"/>
      <c r="C266" s="167"/>
      <c r="D266" s="103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5"/>
      <c r="T266" s="105"/>
    </row>
    <row r="267" spans="1:20" ht="13.2">
      <c r="A267" s="166"/>
      <c r="B267" s="166"/>
      <c r="C267" s="167"/>
      <c r="D267" s="103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5"/>
      <c r="T267" s="105"/>
    </row>
    <row r="268" spans="1:20" ht="13.2">
      <c r="A268" s="166"/>
      <c r="B268" s="166"/>
      <c r="C268" s="167"/>
      <c r="D268" s="103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5"/>
      <c r="T268" s="105"/>
    </row>
    <row r="269" spans="1:20" ht="13.2">
      <c r="A269" s="166"/>
      <c r="B269" s="166"/>
      <c r="C269" s="167"/>
      <c r="D269" s="103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5"/>
      <c r="T269" s="105"/>
    </row>
    <row r="270" spans="1:20" ht="13.2">
      <c r="A270" s="166"/>
      <c r="B270" s="166"/>
      <c r="C270" s="167"/>
      <c r="D270" s="103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5"/>
      <c r="T270" s="105"/>
    </row>
    <row r="271" spans="1:20" ht="13.2">
      <c r="A271" s="166"/>
      <c r="B271" s="166"/>
      <c r="C271" s="167"/>
      <c r="D271" s="103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5"/>
      <c r="T271" s="105"/>
    </row>
    <row r="272" spans="1:20" ht="13.2">
      <c r="A272" s="166"/>
      <c r="B272" s="166"/>
      <c r="C272" s="167"/>
      <c r="D272" s="103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5"/>
      <c r="T272" s="105"/>
    </row>
    <row r="273" spans="1:20" ht="13.2">
      <c r="A273" s="166"/>
      <c r="B273" s="166"/>
      <c r="C273" s="167"/>
      <c r="D273" s="103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5"/>
      <c r="T273" s="105"/>
    </row>
    <row r="274" spans="1:20" ht="13.2">
      <c r="A274" s="166"/>
      <c r="B274" s="166"/>
      <c r="C274" s="167"/>
      <c r="D274" s="103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5"/>
      <c r="T274" s="105"/>
    </row>
    <row r="275" spans="1:20" ht="13.2">
      <c r="A275" s="166"/>
      <c r="B275" s="166"/>
      <c r="C275" s="167"/>
      <c r="D275" s="103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5"/>
      <c r="T275" s="105"/>
    </row>
    <row r="276" spans="1:20" ht="13.2">
      <c r="A276" s="166"/>
      <c r="B276" s="166"/>
      <c r="C276" s="167"/>
      <c r="D276" s="103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5"/>
      <c r="T276" s="105"/>
    </row>
    <row r="277" spans="1:20" ht="13.2">
      <c r="A277" s="166"/>
      <c r="B277" s="166"/>
      <c r="C277" s="167"/>
      <c r="D277" s="103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5"/>
      <c r="T277" s="105"/>
    </row>
    <row r="278" spans="1:20" ht="13.2">
      <c r="A278" s="166"/>
      <c r="B278" s="166"/>
      <c r="C278" s="167"/>
      <c r="D278" s="103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5"/>
      <c r="T278" s="105"/>
    </row>
    <row r="279" spans="1:20" ht="13.2">
      <c r="A279" s="166"/>
      <c r="B279" s="166"/>
      <c r="C279" s="167"/>
      <c r="D279" s="103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5"/>
      <c r="T279" s="105"/>
    </row>
    <row r="280" spans="1:20" ht="13.2">
      <c r="A280" s="166"/>
      <c r="B280" s="166"/>
      <c r="C280" s="167"/>
      <c r="D280" s="103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5"/>
      <c r="T280" s="105"/>
    </row>
    <row r="281" spans="1:20" ht="13.2">
      <c r="A281" s="166"/>
      <c r="B281" s="166"/>
      <c r="C281" s="167"/>
      <c r="D281" s="103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5"/>
      <c r="T281" s="105"/>
    </row>
    <row r="282" spans="1:20" ht="13.2">
      <c r="A282" s="166"/>
      <c r="B282" s="166"/>
      <c r="C282" s="167"/>
      <c r="D282" s="103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5"/>
      <c r="T282" s="105"/>
    </row>
    <row r="283" spans="1:20" ht="13.2">
      <c r="A283" s="166"/>
      <c r="B283" s="166"/>
      <c r="C283" s="167"/>
      <c r="D283" s="103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5"/>
      <c r="T283" s="105"/>
    </row>
    <row r="284" spans="1:20" ht="13.2">
      <c r="A284" s="166"/>
      <c r="B284" s="166"/>
      <c r="C284" s="167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5"/>
      <c r="T284" s="105"/>
    </row>
    <row r="285" spans="1:20" ht="13.2">
      <c r="A285" s="166"/>
      <c r="B285" s="166"/>
      <c r="C285" s="167"/>
      <c r="D285" s="103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5"/>
      <c r="T285" s="105"/>
    </row>
    <row r="286" spans="1:20" ht="13.2">
      <c r="A286" s="166"/>
      <c r="B286" s="166"/>
      <c r="C286" s="167"/>
      <c r="D286" s="103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5"/>
      <c r="T286" s="105"/>
    </row>
    <row r="287" spans="1:20" ht="13.2">
      <c r="A287" s="166"/>
      <c r="B287" s="166"/>
      <c r="C287" s="167"/>
      <c r="D287" s="103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5"/>
      <c r="T287" s="105"/>
    </row>
    <row r="288" spans="1:20" ht="13.2">
      <c r="A288" s="166"/>
      <c r="B288" s="166"/>
      <c r="C288" s="167"/>
      <c r="D288" s="103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5"/>
      <c r="T288" s="105"/>
    </row>
    <row r="289" spans="1:20" ht="13.2">
      <c r="A289" s="166"/>
      <c r="B289" s="166"/>
      <c r="C289" s="167"/>
      <c r="D289" s="103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5"/>
      <c r="T289" s="105"/>
    </row>
    <row r="290" spans="1:20" ht="13.2">
      <c r="A290" s="166"/>
      <c r="B290" s="166"/>
      <c r="C290" s="167"/>
      <c r="D290" s="103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5"/>
      <c r="T290" s="105"/>
    </row>
    <row r="291" spans="1:20" ht="13.2">
      <c r="A291" s="166"/>
      <c r="B291" s="166"/>
      <c r="C291" s="167"/>
      <c r="D291" s="103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5"/>
      <c r="T291" s="105"/>
    </row>
    <row r="292" spans="1:20" ht="13.2">
      <c r="A292" s="166"/>
      <c r="B292" s="166"/>
      <c r="C292" s="167"/>
      <c r="D292" s="103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5"/>
      <c r="T292" s="105"/>
    </row>
    <row r="293" spans="1:20" ht="13.2">
      <c r="A293" s="166"/>
      <c r="B293" s="166"/>
      <c r="C293" s="167"/>
      <c r="D293" s="103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5"/>
      <c r="T293" s="105"/>
    </row>
    <row r="294" spans="1:20" ht="13.2">
      <c r="A294" s="166"/>
      <c r="B294" s="166"/>
      <c r="C294" s="167"/>
      <c r="D294" s="103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5"/>
      <c r="T294" s="105"/>
    </row>
    <row r="295" spans="1:20" ht="13.2">
      <c r="A295" s="166"/>
      <c r="B295" s="166"/>
      <c r="C295" s="167"/>
      <c r="D295" s="103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5"/>
      <c r="T295" s="105"/>
    </row>
    <row r="296" spans="1:20" ht="13.2">
      <c r="A296" s="166"/>
      <c r="B296" s="166"/>
      <c r="C296" s="167"/>
      <c r="D296" s="103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5"/>
      <c r="T296" s="105"/>
    </row>
    <row r="297" spans="1:20" ht="13.2">
      <c r="A297" s="166"/>
      <c r="B297" s="166"/>
      <c r="C297" s="167"/>
      <c r="D297" s="103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5"/>
      <c r="T297" s="105"/>
    </row>
    <row r="298" spans="1:20" ht="13.2">
      <c r="A298" s="166"/>
      <c r="B298" s="166"/>
      <c r="C298" s="167"/>
      <c r="D298" s="103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5"/>
      <c r="T298" s="105"/>
    </row>
    <row r="299" spans="1:20" ht="13.2">
      <c r="A299" s="166"/>
      <c r="B299" s="166"/>
      <c r="C299" s="167"/>
      <c r="D299" s="103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5"/>
      <c r="T299" s="105"/>
    </row>
    <row r="300" spans="1:20" ht="13.2">
      <c r="A300" s="166"/>
      <c r="B300" s="166"/>
      <c r="C300" s="167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5"/>
      <c r="T300" s="105"/>
    </row>
    <row r="301" spans="1:20" ht="13.2">
      <c r="A301" s="166"/>
      <c r="B301" s="166"/>
      <c r="C301" s="167"/>
      <c r="D301" s="103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5"/>
      <c r="T301" s="105"/>
    </row>
    <row r="302" spans="1:20" ht="13.2">
      <c r="A302" s="166"/>
      <c r="B302" s="166"/>
      <c r="C302" s="167"/>
      <c r="D302" s="103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5"/>
      <c r="T302" s="105"/>
    </row>
    <row r="303" spans="1:20" ht="13.2">
      <c r="A303" s="166"/>
      <c r="B303" s="166"/>
      <c r="C303" s="167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5"/>
      <c r="T303" s="105"/>
    </row>
    <row r="304" spans="1:20" ht="13.2">
      <c r="A304" s="166"/>
      <c r="B304" s="166"/>
      <c r="C304" s="167"/>
      <c r="D304" s="103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5"/>
      <c r="T304" s="105"/>
    </row>
    <row r="305" spans="1:20" ht="13.2">
      <c r="A305" s="166"/>
      <c r="B305" s="166"/>
      <c r="C305" s="167"/>
      <c r="D305" s="103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5"/>
      <c r="T305" s="105"/>
    </row>
    <row r="306" spans="1:20" ht="13.2">
      <c r="A306" s="166"/>
      <c r="B306" s="166"/>
      <c r="C306" s="167"/>
      <c r="D306" s="103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5"/>
      <c r="T306" s="105"/>
    </row>
    <row r="307" spans="1:20" ht="13.2">
      <c r="A307" s="166"/>
      <c r="B307" s="166"/>
      <c r="C307" s="167"/>
      <c r="D307" s="103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5"/>
      <c r="T307" s="105"/>
    </row>
    <row r="308" spans="1:20" ht="13.2">
      <c r="A308" s="166"/>
      <c r="B308" s="166"/>
      <c r="C308" s="167"/>
      <c r="D308" s="103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5"/>
      <c r="T308" s="105"/>
    </row>
    <row r="309" spans="1:20" ht="13.2">
      <c r="A309" s="166"/>
      <c r="B309" s="166"/>
      <c r="C309" s="167"/>
      <c r="D309" s="103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5"/>
      <c r="T309" s="105"/>
    </row>
    <row r="310" spans="1:20" ht="13.2">
      <c r="A310" s="166"/>
      <c r="B310" s="166"/>
      <c r="C310" s="167"/>
      <c r="D310" s="103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5"/>
      <c r="T310" s="105"/>
    </row>
    <row r="311" spans="1:20" ht="13.2">
      <c r="A311" s="166"/>
      <c r="B311" s="166"/>
      <c r="C311" s="167"/>
      <c r="D311" s="103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5"/>
      <c r="T311" s="105"/>
    </row>
    <row r="312" spans="1:20" ht="13.2">
      <c r="A312" s="166"/>
      <c r="B312" s="166"/>
      <c r="C312" s="167"/>
      <c r="D312" s="103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5"/>
      <c r="T312" s="105"/>
    </row>
    <row r="313" spans="1:20" ht="13.2">
      <c r="A313" s="166"/>
      <c r="B313" s="166"/>
      <c r="C313" s="167"/>
      <c r="D313" s="103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5"/>
      <c r="T313" s="105"/>
    </row>
    <row r="314" spans="1:20" ht="13.2">
      <c r="A314" s="166"/>
      <c r="B314" s="166"/>
      <c r="C314" s="167"/>
      <c r="D314" s="103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5"/>
      <c r="T314" s="105"/>
    </row>
    <row r="315" spans="1:20" ht="13.2">
      <c r="A315" s="166"/>
      <c r="B315" s="166"/>
      <c r="C315" s="167"/>
      <c r="D315" s="103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5"/>
      <c r="T315" s="105"/>
    </row>
    <row r="316" spans="1:20" ht="13.2">
      <c r="A316" s="166"/>
      <c r="B316" s="166"/>
      <c r="C316" s="167"/>
      <c r="D316" s="103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5"/>
      <c r="T316" s="105"/>
    </row>
    <row r="317" spans="1:20" ht="13.2">
      <c r="A317" s="166"/>
      <c r="B317" s="166"/>
      <c r="C317" s="167"/>
      <c r="D317" s="103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5"/>
      <c r="T317" s="105"/>
    </row>
    <row r="318" spans="1:20" ht="13.2">
      <c r="A318" s="166"/>
      <c r="B318" s="166"/>
      <c r="C318" s="167"/>
      <c r="D318" s="103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5"/>
      <c r="T318" s="105"/>
    </row>
    <row r="319" spans="1:20" ht="13.2">
      <c r="A319" s="166"/>
      <c r="B319" s="166"/>
      <c r="C319" s="167"/>
      <c r="D319" s="103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5"/>
      <c r="T319" s="105"/>
    </row>
    <row r="320" spans="1:20" ht="13.2">
      <c r="A320" s="166"/>
      <c r="B320" s="166"/>
      <c r="C320" s="167"/>
      <c r="D320" s="103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5"/>
      <c r="T320" s="105"/>
    </row>
    <row r="321" spans="1:20" ht="13.2">
      <c r="A321" s="166"/>
      <c r="B321" s="166"/>
      <c r="C321" s="167"/>
      <c r="D321" s="103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5"/>
      <c r="T321" s="105"/>
    </row>
    <row r="322" spans="1:20" ht="13.2">
      <c r="A322" s="166"/>
      <c r="B322" s="166"/>
      <c r="C322" s="167"/>
      <c r="D322" s="103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5"/>
      <c r="T322" s="105"/>
    </row>
    <row r="323" spans="1:20" ht="13.2">
      <c r="A323" s="166"/>
      <c r="B323" s="166"/>
      <c r="C323" s="167"/>
      <c r="D323" s="103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5"/>
      <c r="T323" s="105"/>
    </row>
    <row r="324" spans="1:20" ht="13.2">
      <c r="A324" s="166"/>
      <c r="B324" s="166"/>
      <c r="C324" s="167"/>
      <c r="D324" s="103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5"/>
      <c r="T324" s="105"/>
    </row>
    <row r="325" spans="1:20" ht="13.2">
      <c r="A325" s="166"/>
      <c r="B325" s="166"/>
      <c r="C325" s="167"/>
      <c r="D325" s="103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5"/>
      <c r="T325" s="105"/>
    </row>
    <row r="326" spans="1:20" ht="13.2">
      <c r="A326" s="166"/>
      <c r="B326" s="166"/>
      <c r="C326" s="167"/>
      <c r="D326" s="103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5"/>
      <c r="T326" s="105"/>
    </row>
    <row r="327" spans="1:20" ht="13.2">
      <c r="A327" s="166"/>
      <c r="B327" s="166"/>
      <c r="C327" s="167"/>
      <c r="D327" s="103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5"/>
      <c r="T327" s="105"/>
    </row>
    <row r="328" spans="1:20" ht="13.2">
      <c r="A328" s="166"/>
      <c r="B328" s="166"/>
      <c r="C328" s="167"/>
      <c r="D328" s="103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5"/>
      <c r="T328" s="105"/>
    </row>
    <row r="329" spans="1:20" ht="13.2">
      <c r="A329" s="166"/>
      <c r="B329" s="166"/>
      <c r="C329" s="167"/>
      <c r="D329" s="103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5"/>
      <c r="T329" s="105"/>
    </row>
    <row r="330" spans="1:20" ht="13.2">
      <c r="A330" s="166"/>
      <c r="B330" s="166"/>
      <c r="C330" s="167"/>
      <c r="D330" s="103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5"/>
      <c r="T330" s="105"/>
    </row>
    <row r="331" spans="1:20" ht="13.2">
      <c r="A331" s="166"/>
      <c r="B331" s="166"/>
      <c r="C331" s="167"/>
      <c r="D331" s="103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5"/>
      <c r="T331" s="105"/>
    </row>
    <row r="332" spans="1:20" ht="13.2">
      <c r="A332" s="166"/>
      <c r="B332" s="166"/>
      <c r="C332" s="167"/>
      <c r="D332" s="103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5"/>
      <c r="T332" s="105"/>
    </row>
    <row r="333" spans="1:20" ht="13.2">
      <c r="A333" s="166"/>
      <c r="B333" s="166"/>
      <c r="C333" s="167"/>
      <c r="D333" s="103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5"/>
      <c r="T333" s="105"/>
    </row>
    <row r="334" spans="1:20" ht="13.2">
      <c r="A334" s="166"/>
      <c r="B334" s="166"/>
      <c r="C334" s="167"/>
      <c r="D334" s="103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5"/>
      <c r="T334" s="105"/>
    </row>
    <row r="335" spans="1:20" ht="13.2">
      <c r="A335" s="166"/>
      <c r="B335" s="166"/>
      <c r="C335" s="167"/>
      <c r="D335" s="103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5"/>
      <c r="T335" s="105"/>
    </row>
    <row r="336" spans="1:20" ht="13.2">
      <c r="A336" s="166"/>
      <c r="B336" s="166"/>
      <c r="C336" s="167"/>
      <c r="D336" s="103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5"/>
      <c r="T336" s="105"/>
    </row>
    <row r="337" spans="1:20" ht="13.2">
      <c r="A337" s="166"/>
      <c r="B337" s="166"/>
      <c r="C337" s="167"/>
      <c r="D337" s="103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5"/>
      <c r="T337" s="105"/>
    </row>
    <row r="338" spans="1:20" ht="13.2">
      <c r="A338" s="166"/>
      <c r="B338" s="166"/>
      <c r="C338" s="167"/>
      <c r="D338" s="103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5"/>
      <c r="T338" s="105"/>
    </row>
    <row r="339" spans="1:20" ht="13.2">
      <c r="A339" s="166"/>
      <c r="B339" s="166"/>
      <c r="C339" s="167"/>
      <c r="D339" s="103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5"/>
      <c r="T339" s="105"/>
    </row>
    <row r="340" spans="1:20" ht="13.2">
      <c r="A340" s="166"/>
      <c r="B340" s="166"/>
      <c r="C340" s="167"/>
      <c r="D340" s="103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5"/>
      <c r="T340" s="105"/>
    </row>
    <row r="341" spans="1:20" ht="13.2">
      <c r="A341" s="166"/>
      <c r="B341" s="166"/>
      <c r="C341" s="167"/>
      <c r="D341" s="103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5"/>
      <c r="T341" s="105"/>
    </row>
    <row r="342" spans="1:20" ht="13.2">
      <c r="A342" s="166"/>
      <c r="B342" s="166"/>
      <c r="C342" s="167"/>
      <c r="D342" s="103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5"/>
      <c r="T342" s="105"/>
    </row>
    <row r="343" spans="1:20" ht="13.2">
      <c r="A343" s="166"/>
      <c r="B343" s="166"/>
      <c r="C343" s="167"/>
      <c r="D343" s="103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5"/>
      <c r="T343" s="105"/>
    </row>
    <row r="344" spans="1:20" ht="13.2">
      <c r="A344" s="166"/>
      <c r="B344" s="166"/>
      <c r="C344" s="167"/>
      <c r="D344" s="103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5"/>
      <c r="T344" s="105"/>
    </row>
    <row r="345" spans="1:20" ht="13.2">
      <c r="A345" s="166"/>
      <c r="B345" s="166"/>
      <c r="C345" s="167"/>
      <c r="D345" s="103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5"/>
      <c r="T345" s="105"/>
    </row>
    <row r="346" spans="1:20" ht="13.2">
      <c r="A346" s="166"/>
      <c r="B346" s="166"/>
      <c r="C346" s="167"/>
      <c r="D346" s="103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5"/>
      <c r="T346" s="105"/>
    </row>
    <row r="347" spans="1:20" ht="13.2">
      <c r="A347" s="166"/>
      <c r="B347" s="166"/>
      <c r="C347" s="167"/>
      <c r="D347" s="103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5"/>
      <c r="T347" s="105"/>
    </row>
    <row r="348" spans="1:20" ht="13.2">
      <c r="A348" s="166"/>
      <c r="B348" s="166"/>
      <c r="C348" s="167"/>
      <c r="D348" s="103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5"/>
      <c r="T348" s="105"/>
    </row>
    <row r="349" spans="1:20" ht="13.2">
      <c r="A349" s="166"/>
      <c r="B349" s="166"/>
      <c r="C349" s="167"/>
      <c r="D349" s="103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5"/>
      <c r="T349" s="105"/>
    </row>
    <row r="350" spans="1:20" ht="13.2">
      <c r="A350" s="166"/>
      <c r="B350" s="166"/>
      <c r="C350" s="167"/>
      <c r="D350" s="103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5"/>
      <c r="T350" s="105"/>
    </row>
    <row r="351" spans="1:20" ht="13.2">
      <c r="A351" s="166"/>
      <c r="B351" s="166"/>
      <c r="C351" s="167"/>
      <c r="D351" s="103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5"/>
      <c r="T351" s="105"/>
    </row>
    <row r="352" spans="1:20" ht="13.2">
      <c r="A352" s="166"/>
      <c r="B352" s="166"/>
      <c r="C352" s="167"/>
      <c r="D352" s="103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5"/>
      <c r="T352" s="105"/>
    </row>
    <row r="353" spans="1:20" ht="13.2">
      <c r="A353" s="166"/>
      <c r="B353" s="166"/>
      <c r="C353" s="167"/>
      <c r="D353" s="103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5"/>
      <c r="T353" s="105"/>
    </row>
    <row r="354" spans="1:20" ht="13.2">
      <c r="A354" s="166"/>
      <c r="B354" s="166"/>
      <c r="C354" s="167"/>
      <c r="D354" s="103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5"/>
      <c r="T354" s="105"/>
    </row>
    <row r="355" spans="1:20" ht="13.2">
      <c r="A355" s="166"/>
      <c r="B355" s="166"/>
      <c r="C355" s="167"/>
      <c r="D355" s="103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5"/>
      <c r="T355" s="105"/>
    </row>
    <row r="356" spans="1:20" ht="13.2">
      <c r="A356" s="166"/>
      <c r="B356" s="166"/>
      <c r="C356" s="167"/>
      <c r="D356" s="103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5"/>
      <c r="T356" s="105"/>
    </row>
    <row r="357" spans="1:20" ht="13.2">
      <c r="A357" s="166"/>
      <c r="B357" s="166"/>
      <c r="C357" s="167"/>
      <c r="D357" s="103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5"/>
      <c r="T357" s="105"/>
    </row>
    <row r="358" spans="1:20" ht="13.2">
      <c r="A358" s="166"/>
      <c r="B358" s="166"/>
      <c r="C358" s="167"/>
      <c r="D358" s="103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5"/>
      <c r="T358" s="105"/>
    </row>
    <row r="359" spans="1:20" ht="13.2">
      <c r="A359" s="166"/>
      <c r="B359" s="166"/>
      <c r="C359" s="167"/>
      <c r="D359" s="103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5"/>
      <c r="T359" s="105"/>
    </row>
    <row r="360" spans="1:20" ht="13.2">
      <c r="A360" s="166"/>
      <c r="B360" s="166"/>
      <c r="C360" s="167"/>
      <c r="D360" s="103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5"/>
      <c r="T360" s="105"/>
    </row>
    <row r="361" spans="1:20" ht="13.2">
      <c r="A361" s="166"/>
      <c r="B361" s="166"/>
      <c r="C361" s="167"/>
      <c r="D361" s="103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5"/>
      <c r="T361" s="105"/>
    </row>
    <row r="362" spans="1:20" ht="13.2">
      <c r="A362" s="166"/>
      <c r="B362" s="166"/>
      <c r="C362" s="167"/>
      <c r="D362" s="103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5"/>
      <c r="T362" s="105"/>
    </row>
    <row r="363" spans="1:20" ht="13.2">
      <c r="A363" s="166"/>
      <c r="B363" s="166"/>
      <c r="C363" s="167"/>
      <c r="D363" s="103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5"/>
      <c r="T363" s="105"/>
    </row>
    <row r="364" spans="1:20" ht="13.2">
      <c r="A364" s="166"/>
      <c r="B364" s="166"/>
      <c r="C364" s="167"/>
      <c r="D364" s="103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5"/>
      <c r="T364" s="105"/>
    </row>
    <row r="365" spans="1:20" ht="13.2">
      <c r="A365" s="166"/>
      <c r="B365" s="166"/>
      <c r="C365" s="167"/>
      <c r="D365" s="103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5"/>
      <c r="T365" s="105"/>
    </row>
    <row r="366" spans="1:20" ht="13.2">
      <c r="A366" s="166"/>
      <c r="B366" s="166"/>
      <c r="C366" s="167"/>
      <c r="D366" s="103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5"/>
      <c r="T366" s="105"/>
    </row>
    <row r="367" spans="1:20" ht="13.2">
      <c r="A367" s="166"/>
      <c r="B367" s="166"/>
      <c r="C367" s="167"/>
      <c r="D367" s="103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5"/>
      <c r="T367" s="105"/>
    </row>
    <row r="368" spans="1:20" ht="13.2">
      <c r="A368" s="166"/>
      <c r="B368" s="166"/>
      <c r="C368" s="167"/>
      <c r="D368" s="103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5"/>
      <c r="T368" s="105"/>
    </row>
    <row r="369" spans="1:20" ht="13.2">
      <c r="A369" s="166"/>
      <c r="B369" s="166"/>
      <c r="C369" s="167"/>
      <c r="D369" s="103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5"/>
      <c r="T369" s="105"/>
    </row>
    <row r="370" spans="1:20" ht="13.2">
      <c r="A370" s="166"/>
      <c r="B370" s="166"/>
      <c r="C370" s="167"/>
      <c r="D370" s="103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5"/>
      <c r="T370" s="105"/>
    </row>
    <row r="371" spans="1:20" ht="13.2">
      <c r="A371" s="166"/>
      <c r="B371" s="166"/>
      <c r="C371" s="167"/>
      <c r="D371" s="103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5"/>
      <c r="T371" s="105"/>
    </row>
    <row r="372" spans="1:20" ht="13.2">
      <c r="A372" s="166"/>
      <c r="B372" s="166"/>
      <c r="C372" s="167"/>
      <c r="D372" s="103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5"/>
      <c r="T372" s="105"/>
    </row>
    <row r="373" spans="1:20" ht="13.2">
      <c r="A373" s="166"/>
      <c r="B373" s="166"/>
      <c r="C373" s="167"/>
      <c r="D373" s="103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5"/>
      <c r="T373" s="105"/>
    </row>
    <row r="374" spans="1:20" ht="13.2">
      <c r="A374" s="166"/>
      <c r="B374" s="166"/>
      <c r="C374" s="167"/>
      <c r="D374" s="103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5"/>
      <c r="T374" s="105"/>
    </row>
    <row r="375" spans="1:20" ht="13.2">
      <c r="A375" s="166"/>
      <c r="B375" s="166"/>
      <c r="C375" s="167"/>
      <c r="D375" s="103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5"/>
      <c r="T375" s="105"/>
    </row>
    <row r="376" spans="1:20" ht="13.2">
      <c r="A376" s="166"/>
      <c r="B376" s="166"/>
      <c r="C376" s="167"/>
      <c r="D376" s="103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5"/>
      <c r="T376" s="105"/>
    </row>
    <row r="377" spans="1:20" ht="13.2">
      <c r="A377" s="166"/>
      <c r="B377" s="166"/>
      <c r="C377" s="167"/>
      <c r="D377" s="103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5"/>
      <c r="T377" s="105"/>
    </row>
    <row r="378" spans="1:20" ht="13.2">
      <c r="A378" s="166"/>
      <c r="B378" s="166"/>
      <c r="C378" s="167"/>
      <c r="D378" s="103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5"/>
      <c r="T378" s="105"/>
    </row>
    <row r="379" spans="1:20" ht="13.2">
      <c r="A379" s="166"/>
      <c r="B379" s="166"/>
      <c r="C379" s="167"/>
      <c r="D379" s="103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5"/>
      <c r="T379" s="105"/>
    </row>
    <row r="380" spans="1:20" ht="13.2">
      <c r="A380" s="166"/>
      <c r="B380" s="166"/>
      <c r="C380" s="167"/>
      <c r="D380" s="103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5"/>
      <c r="T380" s="105"/>
    </row>
    <row r="381" spans="1:20" ht="13.2">
      <c r="A381" s="166"/>
      <c r="B381" s="166"/>
      <c r="C381" s="167"/>
      <c r="D381" s="103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5"/>
      <c r="T381" s="105"/>
    </row>
    <row r="382" spans="1:20" ht="13.2">
      <c r="A382" s="166"/>
      <c r="B382" s="166"/>
      <c r="C382" s="167"/>
      <c r="D382" s="103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5"/>
      <c r="T382" s="105"/>
    </row>
    <row r="383" spans="1:20" ht="13.2">
      <c r="A383" s="166"/>
      <c r="B383" s="166"/>
      <c r="C383" s="167"/>
      <c r="D383" s="103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5"/>
      <c r="T383" s="105"/>
    </row>
    <row r="384" spans="1:20" ht="13.2">
      <c r="A384" s="166"/>
      <c r="B384" s="166"/>
      <c r="C384" s="167"/>
      <c r="D384" s="103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5"/>
      <c r="T384" s="105"/>
    </row>
    <row r="385" spans="1:20" ht="13.2">
      <c r="A385" s="166"/>
      <c r="B385" s="166"/>
      <c r="C385" s="167"/>
      <c r="D385" s="103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5"/>
      <c r="T385" s="105"/>
    </row>
    <row r="386" spans="1:20" ht="13.2">
      <c r="A386" s="166"/>
      <c r="B386" s="166"/>
      <c r="C386" s="167"/>
      <c r="D386" s="103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5"/>
      <c r="T386" s="105"/>
    </row>
    <row r="387" spans="1:20" ht="13.2">
      <c r="A387" s="166"/>
      <c r="B387" s="166"/>
      <c r="C387" s="167"/>
      <c r="D387" s="103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5"/>
      <c r="T387" s="105"/>
    </row>
    <row r="388" spans="1:20" ht="13.2">
      <c r="A388" s="166"/>
      <c r="B388" s="166"/>
      <c r="C388" s="167"/>
      <c r="D388" s="103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5"/>
      <c r="T388" s="105"/>
    </row>
    <row r="389" spans="1:20" ht="13.2">
      <c r="A389" s="166"/>
      <c r="B389" s="166"/>
      <c r="C389" s="167"/>
      <c r="D389" s="103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5"/>
      <c r="T389" s="105"/>
    </row>
    <row r="390" spans="1:20" ht="13.2">
      <c r="A390" s="166"/>
      <c r="B390" s="166"/>
      <c r="C390" s="167"/>
      <c r="D390" s="103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5"/>
      <c r="T390" s="105"/>
    </row>
    <row r="391" spans="1:20" ht="13.2">
      <c r="A391" s="166"/>
      <c r="B391" s="166"/>
      <c r="C391" s="167"/>
      <c r="D391" s="103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5"/>
      <c r="T391" s="105"/>
    </row>
    <row r="392" spans="1:20" ht="13.2">
      <c r="A392" s="166"/>
      <c r="B392" s="166"/>
      <c r="C392" s="167"/>
      <c r="D392" s="103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5"/>
      <c r="T392" s="105"/>
    </row>
    <row r="393" spans="1:20" ht="13.2">
      <c r="A393" s="166"/>
      <c r="B393" s="166"/>
      <c r="C393" s="167"/>
      <c r="D393" s="103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5"/>
      <c r="T393" s="105"/>
    </row>
    <row r="394" spans="1:20" ht="13.2">
      <c r="A394" s="166"/>
      <c r="B394" s="166"/>
      <c r="C394" s="167"/>
      <c r="D394" s="103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5"/>
      <c r="T394" s="105"/>
    </row>
    <row r="395" spans="1:20" ht="13.2">
      <c r="A395" s="166"/>
      <c r="B395" s="166"/>
      <c r="C395" s="167"/>
      <c r="D395" s="103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5"/>
      <c r="T395" s="105"/>
    </row>
    <row r="396" spans="1:20" ht="13.2">
      <c r="A396" s="166"/>
      <c r="B396" s="166"/>
      <c r="C396" s="167"/>
      <c r="D396" s="103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5"/>
      <c r="T396" s="105"/>
    </row>
    <row r="397" spans="1:20" ht="13.2">
      <c r="A397" s="166"/>
      <c r="B397" s="166"/>
      <c r="C397" s="167"/>
      <c r="D397" s="103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5"/>
      <c r="T397" s="105"/>
    </row>
    <row r="398" spans="1:20" ht="13.2">
      <c r="A398" s="166"/>
      <c r="B398" s="166"/>
      <c r="C398" s="167"/>
      <c r="D398" s="103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5"/>
      <c r="T398" s="105"/>
    </row>
    <row r="399" spans="1:20" ht="13.2">
      <c r="A399" s="166"/>
      <c r="B399" s="166"/>
      <c r="C399" s="167"/>
      <c r="D399" s="103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5"/>
      <c r="T399" s="105"/>
    </row>
    <row r="400" spans="1:20" ht="13.2">
      <c r="A400" s="166"/>
      <c r="B400" s="166"/>
      <c r="C400" s="167"/>
      <c r="D400" s="103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5"/>
      <c r="T400" s="105"/>
    </row>
    <row r="401" spans="1:20" ht="13.2">
      <c r="A401" s="166"/>
      <c r="B401" s="166"/>
      <c r="C401" s="167"/>
      <c r="D401" s="103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5"/>
      <c r="T401" s="105"/>
    </row>
    <row r="402" spans="1:20" ht="13.2">
      <c r="A402" s="166"/>
      <c r="B402" s="166"/>
      <c r="C402" s="167"/>
      <c r="D402" s="103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5"/>
      <c r="T402" s="105"/>
    </row>
    <row r="403" spans="1:20" ht="13.2">
      <c r="A403" s="166"/>
      <c r="B403" s="166"/>
      <c r="C403" s="167"/>
      <c r="D403" s="103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5"/>
      <c r="T403" s="105"/>
    </row>
    <row r="404" spans="1:20" ht="13.2">
      <c r="A404" s="166"/>
      <c r="B404" s="166"/>
      <c r="C404" s="167"/>
      <c r="D404" s="103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5"/>
      <c r="T404" s="105"/>
    </row>
    <row r="405" spans="1:20" ht="13.2">
      <c r="A405" s="166"/>
      <c r="B405" s="166"/>
      <c r="C405" s="167"/>
      <c r="D405" s="103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5"/>
      <c r="T405" s="105"/>
    </row>
    <row r="406" spans="1:20" ht="13.2">
      <c r="A406" s="166"/>
      <c r="B406" s="166"/>
      <c r="C406" s="167"/>
      <c r="D406" s="103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5"/>
      <c r="T406" s="105"/>
    </row>
    <row r="407" spans="1:20" ht="13.2">
      <c r="A407" s="166"/>
      <c r="B407" s="166"/>
      <c r="C407" s="167"/>
      <c r="D407" s="103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5"/>
      <c r="T407" s="105"/>
    </row>
    <row r="408" spans="1:20" ht="13.2">
      <c r="A408" s="166"/>
      <c r="B408" s="166"/>
      <c r="C408" s="167"/>
      <c r="D408" s="103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5"/>
      <c r="T408" s="105"/>
    </row>
    <row r="409" spans="1:20" ht="13.2">
      <c r="A409" s="166"/>
      <c r="B409" s="166"/>
      <c r="C409" s="167"/>
      <c r="D409" s="103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5"/>
      <c r="T409" s="105"/>
    </row>
    <row r="410" spans="1:20" ht="13.2">
      <c r="A410" s="166"/>
      <c r="B410" s="166"/>
      <c r="C410" s="167"/>
      <c r="D410" s="103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5"/>
      <c r="T410" s="105"/>
    </row>
    <row r="411" spans="1:20" ht="13.2">
      <c r="A411" s="166"/>
      <c r="B411" s="166"/>
      <c r="C411" s="167"/>
      <c r="D411" s="103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5"/>
      <c r="T411" s="105"/>
    </row>
    <row r="412" spans="1:20" ht="13.2">
      <c r="A412" s="166"/>
      <c r="B412" s="166"/>
      <c r="C412" s="167"/>
      <c r="D412" s="103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5"/>
      <c r="T412" s="105"/>
    </row>
    <row r="413" spans="1:20" ht="13.2">
      <c r="A413" s="166"/>
      <c r="B413" s="166"/>
      <c r="C413" s="167"/>
      <c r="D413" s="103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5"/>
      <c r="T413" s="105"/>
    </row>
    <row r="414" spans="1:20" ht="13.2">
      <c r="A414" s="166"/>
      <c r="B414" s="166"/>
      <c r="C414" s="167"/>
      <c r="D414" s="103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5"/>
      <c r="T414" s="105"/>
    </row>
    <row r="415" spans="1:20" ht="13.2">
      <c r="A415" s="166"/>
      <c r="B415" s="166"/>
      <c r="C415" s="167"/>
      <c r="D415" s="103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5"/>
      <c r="T415" s="105"/>
    </row>
    <row r="416" spans="1:20" ht="13.2">
      <c r="A416" s="166"/>
      <c r="B416" s="166"/>
      <c r="C416" s="167"/>
      <c r="D416" s="103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5"/>
      <c r="T416" s="105"/>
    </row>
    <row r="417" spans="1:20" ht="13.2">
      <c r="A417" s="166"/>
      <c r="B417" s="166"/>
      <c r="C417" s="167"/>
      <c r="D417" s="103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5"/>
      <c r="T417" s="105"/>
    </row>
    <row r="418" spans="1:20" ht="13.2">
      <c r="A418" s="166"/>
      <c r="B418" s="166"/>
      <c r="C418" s="167"/>
      <c r="D418" s="103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5"/>
      <c r="T418" s="105"/>
    </row>
    <row r="419" spans="1:20" ht="13.2">
      <c r="A419" s="166"/>
      <c r="B419" s="166"/>
      <c r="C419" s="167"/>
      <c r="D419" s="103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5"/>
      <c r="T419" s="105"/>
    </row>
    <row r="420" spans="1:20" ht="13.2">
      <c r="A420" s="166"/>
      <c r="B420" s="166"/>
      <c r="C420" s="167"/>
      <c r="D420" s="103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5"/>
      <c r="T420" s="105"/>
    </row>
    <row r="421" spans="1:20" ht="13.2">
      <c r="A421" s="166"/>
      <c r="B421" s="166"/>
      <c r="C421" s="167"/>
      <c r="D421" s="103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5"/>
      <c r="T421" s="105"/>
    </row>
    <row r="422" spans="1:20" ht="13.2">
      <c r="A422" s="166"/>
      <c r="B422" s="166"/>
      <c r="C422" s="167"/>
      <c r="D422" s="103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5"/>
      <c r="T422" s="105"/>
    </row>
    <row r="423" spans="1:20" ht="13.2">
      <c r="A423" s="166"/>
      <c r="B423" s="166"/>
      <c r="C423" s="167"/>
      <c r="D423" s="103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5"/>
      <c r="T423" s="105"/>
    </row>
    <row r="424" spans="1:20" ht="13.2">
      <c r="A424" s="166"/>
      <c r="B424" s="166"/>
      <c r="C424" s="167"/>
      <c r="D424" s="103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5"/>
      <c r="T424" s="105"/>
    </row>
    <row r="425" spans="1:20" ht="13.2">
      <c r="A425" s="166"/>
      <c r="B425" s="166"/>
      <c r="C425" s="167"/>
      <c r="D425" s="103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5"/>
      <c r="T425" s="105"/>
    </row>
    <row r="426" spans="1:20" ht="13.2">
      <c r="A426" s="166"/>
      <c r="B426" s="166"/>
      <c r="C426" s="167"/>
      <c r="D426" s="103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5"/>
      <c r="T426" s="105"/>
    </row>
    <row r="427" spans="1:20" ht="13.2">
      <c r="A427" s="166"/>
      <c r="B427" s="166"/>
      <c r="C427" s="167"/>
      <c r="D427" s="103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5"/>
      <c r="T427" s="105"/>
    </row>
    <row r="428" spans="1:20" ht="13.2">
      <c r="A428" s="166"/>
      <c r="B428" s="166"/>
      <c r="C428" s="167"/>
      <c r="D428" s="103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5"/>
      <c r="T428" s="105"/>
    </row>
    <row r="429" spans="1:20" ht="13.2">
      <c r="A429" s="166"/>
      <c r="B429" s="166"/>
      <c r="C429" s="167"/>
      <c r="D429" s="103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5"/>
      <c r="T429" s="105"/>
    </row>
    <row r="430" spans="1:20" ht="13.2">
      <c r="A430" s="166"/>
      <c r="B430" s="166"/>
      <c r="C430" s="167"/>
      <c r="D430" s="103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5"/>
      <c r="T430" s="105"/>
    </row>
    <row r="431" spans="1:20" ht="13.2">
      <c r="A431" s="166"/>
      <c r="B431" s="166"/>
      <c r="C431" s="167"/>
      <c r="D431" s="103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5"/>
      <c r="T431" s="105"/>
    </row>
    <row r="432" spans="1:20" ht="13.2">
      <c r="A432" s="166"/>
      <c r="B432" s="166"/>
      <c r="C432" s="167"/>
      <c r="D432" s="103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5"/>
      <c r="T432" s="105"/>
    </row>
    <row r="433" spans="1:20" ht="13.2">
      <c r="A433" s="166"/>
      <c r="B433" s="166"/>
      <c r="C433" s="167"/>
      <c r="D433" s="103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5"/>
      <c r="T433" s="105"/>
    </row>
    <row r="434" spans="1:20" ht="13.2">
      <c r="A434" s="166"/>
      <c r="B434" s="166"/>
      <c r="C434" s="167"/>
      <c r="D434" s="103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5"/>
      <c r="T434" s="105"/>
    </row>
    <row r="435" spans="1:20" ht="13.2">
      <c r="A435" s="166"/>
      <c r="B435" s="166"/>
      <c r="C435" s="167"/>
      <c r="D435" s="103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5"/>
      <c r="T435" s="105"/>
    </row>
    <row r="436" spans="1:20" ht="13.2">
      <c r="A436" s="166"/>
      <c r="B436" s="166"/>
      <c r="C436" s="167"/>
      <c r="D436" s="103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5"/>
      <c r="T436" s="105"/>
    </row>
    <row r="437" spans="1:20" ht="13.2">
      <c r="A437" s="166"/>
      <c r="B437" s="166"/>
      <c r="C437" s="167"/>
      <c r="D437" s="103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5"/>
      <c r="T437" s="105"/>
    </row>
    <row r="438" spans="1:20" ht="13.2">
      <c r="A438" s="166"/>
      <c r="B438" s="166"/>
      <c r="C438" s="167"/>
      <c r="D438" s="103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5"/>
      <c r="T438" s="105"/>
    </row>
    <row r="439" spans="1:20" ht="13.2">
      <c r="A439" s="166"/>
      <c r="B439" s="166"/>
      <c r="C439" s="167"/>
      <c r="D439" s="103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5"/>
      <c r="T439" s="105"/>
    </row>
    <row r="440" spans="1:20" ht="13.2">
      <c r="A440" s="166"/>
      <c r="B440" s="166"/>
      <c r="C440" s="167"/>
      <c r="D440" s="103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5"/>
      <c r="T440" s="105"/>
    </row>
    <row r="441" spans="1:20" ht="13.2">
      <c r="A441" s="166"/>
      <c r="B441" s="166"/>
      <c r="C441" s="167"/>
      <c r="D441" s="103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5"/>
      <c r="T441" s="105"/>
    </row>
    <row r="442" spans="1:20" ht="13.2">
      <c r="A442" s="166"/>
      <c r="B442" s="166"/>
      <c r="C442" s="167"/>
      <c r="D442" s="103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5"/>
      <c r="T442" s="105"/>
    </row>
    <row r="443" spans="1:20" ht="13.2">
      <c r="A443" s="166"/>
      <c r="B443" s="166"/>
      <c r="C443" s="167"/>
      <c r="D443" s="103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5"/>
      <c r="T443" s="105"/>
    </row>
    <row r="444" spans="1:20" ht="13.2">
      <c r="A444" s="166"/>
      <c r="B444" s="166"/>
      <c r="C444" s="167"/>
      <c r="D444" s="103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5"/>
      <c r="T444" s="105"/>
    </row>
    <row r="445" spans="1:20" ht="13.2">
      <c r="A445" s="166"/>
      <c r="B445" s="166"/>
      <c r="C445" s="167"/>
      <c r="D445" s="103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5"/>
      <c r="T445" s="105"/>
    </row>
    <row r="446" spans="1:20" ht="13.2">
      <c r="A446" s="166"/>
      <c r="B446" s="166"/>
      <c r="C446" s="167"/>
      <c r="D446" s="103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5"/>
      <c r="T446" s="105"/>
    </row>
    <row r="447" spans="1:20" ht="13.2">
      <c r="A447" s="166"/>
      <c r="B447" s="166"/>
      <c r="C447" s="167"/>
      <c r="D447" s="103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5"/>
      <c r="T447" s="105"/>
    </row>
    <row r="448" spans="1:20" ht="13.2">
      <c r="A448" s="166"/>
      <c r="B448" s="166"/>
      <c r="C448" s="167"/>
      <c r="D448" s="103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5"/>
      <c r="T448" s="105"/>
    </row>
    <row r="449" spans="1:20" ht="13.2">
      <c r="A449" s="166"/>
      <c r="B449" s="166"/>
      <c r="C449" s="167"/>
      <c r="D449" s="103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5"/>
      <c r="T449" s="105"/>
    </row>
    <row r="450" spans="1:20" ht="13.2">
      <c r="A450" s="166"/>
      <c r="B450" s="166"/>
      <c r="C450" s="167"/>
      <c r="D450" s="103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5"/>
      <c r="T450" s="105"/>
    </row>
    <row r="451" spans="1:20" ht="13.2">
      <c r="A451" s="166"/>
      <c r="B451" s="166"/>
      <c r="C451" s="167"/>
      <c r="D451" s="103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5"/>
      <c r="T451" s="105"/>
    </row>
    <row r="452" spans="1:20" ht="13.2">
      <c r="A452" s="166"/>
      <c r="B452" s="166"/>
      <c r="C452" s="167"/>
      <c r="D452" s="103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5"/>
      <c r="T452" s="105"/>
    </row>
    <row r="453" spans="1:20" ht="13.2">
      <c r="A453" s="166"/>
      <c r="B453" s="166"/>
      <c r="C453" s="167"/>
      <c r="D453" s="103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5"/>
      <c r="T453" s="105"/>
    </row>
    <row r="454" spans="1:20" ht="13.2">
      <c r="A454" s="166"/>
      <c r="B454" s="166"/>
      <c r="C454" s="167"/>
      <c r="D454" s="103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5"/>
      <c r="T454" s="105"/>
    </row>
    <row r="455" spans="1:20" ht="13.2">
      <c r="A455" s="166"/>
      <c r="B455" s="166"/>
      <c r="C455" s="167"/>
      <c r="D455" s="103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5"/>
      <c r="T455" s="105"/>
    </row>
    <row r="456" spans="1:20" ht="13.2">
      <c r="A456" s="166"/>
      <c r="B456" s="166"/>
      <c r="C456" s="167"/>
      <c r="D456" s="103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5"/>
      <c r="T456" s="105"/>
    </row>
    <row r="457" spans="1:20" ht="13.2">
      <c r="A457" s="166"/>
      <c r="B457" s="166"/>
      <c r="C457" s="167"/>
      <c r="D457" s="103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5"/>
      <c r="T457" s="105"/>
    </row>
    <row r="458" spans="1:20" ht="13.2">
      <c r="A458" s="166"/>
      <c r="B458" s="166"/>
      <c r="C458" s="167"/>
      <c r="D458" s="103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5"/>
      <c r="T458" s="105"/>
    </row>
    <row r="459" spans="1:20" ht="13.2">
      <c r="A459" s="166"/>
      <c r="B459" s="166"/>
      <c r="C459" s="167"/>
      <c r="D459" s="103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5"/>
      <c r="T459" s="105"/>
    </row>
    <row r="460" spans="1:20" ht="13.2">
      <c r="A460" s="166"/>
      <c r="B460" s="166"/>
      <c r="C460" s="167"/>
      <c r="D460" s="103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5"/>
      <c r="T460" s="105"/>
    </row>
    <row r="461" spans="1:20" ht="13.2">
      <c r="A461" s="166"/>
      <c r="B461" s="166"/>
      <c r="C461" s="167"/>
      <c r="D461" s="103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5"/>
      <c r="T461" s="105"/>
    </row>
    <row r="462" spans="1:20" ht="13.2">
      <c r="A462" s="166"/>
      <c r="B462" s="166"/>
      <c r="C462" s="167"/>
      <c r="D462" s="103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5"/>
      <c r="T462" s="105"/>
    </row>
    <row r="463" spans="1:20" ht="13.2">
      <c r="A463" s="166"/>
      <c r="B463" s="166"/>
      <c r="C463" s="167"/>
      <c r="D463" s="103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5"/>
      <c r="T463" s="105"/>
    </row>
    <row r="464" spans="1:20" ht="13.2">
      <c r="A464" s="166"/>
      <c r="B464" s="166"/>
      <c r="C464" s="167"/>
      <c r="D464" s="103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5"/>
      <c r="T464" s="105"/>
    </row>
    <row r="465" spans="1:20" ht="13.2">
      <c r="A465" s="166"/>
      <c r="B465" s="166"/>
      <c r="C465" s="167"/>
      <c r="D465" s="103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5"/>
      <c r="T465" s="105"/>
    </row>
    <row r="466" spans="1:20" ht="13.2">
      <c r="A466" s="166"/>
      <c r="B466" s="166"/>
      <c r="C466" s="167"/>
      <c r="D466" s="103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5"/>
      <c r="T466" s="105"/>
    </row>
    <row r="467" spans="1:20" ht="13.2">
      <c r="A467" s="166"/>
      <c r="B467" s="166"/>
      <c r="C467" s="167"/>
      <c r="D467" s="103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5"/>
      <c r="T467" s="105"/>
    </row>
    <row r="468" spans="1:20" ht="13.2">
      <c r="A468" s="166"/>
      <c r="B468" s="166"/>
      <c r="C468" s="167"/>
      <c r="D468" s="103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5"/>
      <c r="T468" s="105"/>
    </row>
    <row r="469" spans="1:20" ht="13.2">
      <c r="A469" s="166"/>
      <c r="B469" s="166"/>
      <c r="C469" s="167"/>
      <c r="D469" s="103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5"/>
      <c r="T469" s="105"/>
    </row>
    <row r="470" spans="1:20" ht="13.2">
      <c r="A470" s="166"/>
      <c r="B470" s="166"/>
      <c r="C470" s="167"/>
      <c r="D470" s="103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5"/>
      <c r="T470" s="105"/>
    </row>
    <row r="471" spans="1:20" ht="13.2">
      <c r="A471" s="166"/>
      <c r="B471" s="166"/>
      <c r="C471" s="167"/>
      <c r="D471" s="103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5"/>
      <c r="T471" s="105"/>
    </row>
    <row r="472" spans="1:20" ht="13.2">
      <c r="A472" s="166"/>
      <c r="B472" s="166"/>
      <c r="C472" s="167"/>
      <c r="D472" s="103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5"/>
      <c r="T472" s="105"/>
    </row>
    <row r="473" spans="1:20" ht="13.2">
      <c r="A473" s="166"/>
      <c r="B473" s="166"/>
      <c r="C473" s="167"/>
      <c r="D473" s="103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5"/>
      <c r="T473" s="105"/>
    </row>
    <row r="474" spans="1:20" ht="13.2">
      <c r="A474" s="166"/>
      <c r="B474" s="166"/>
      <c r="C474" s="167"/>
      <c r="D474" s="103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5"/>
      <c r="T474" s="105"/>
    </row>
    <row r="475" spans="1:20" ht="13.2">
      <c r="A475" s="166"/>
      <c r="B475" s="166"/>
      <c r="C475" s="167"/>
      <c r="D475" s="103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5"/>
      <c r="T475" s="105"/>
    </row>
    <row r="476" spans="1:20" ht="13.2">
      <c r="A476" s="166"/>
      <c r="B476" s="166"/>
      <c r="C476" s="167"/>
      <c r="D476" s="103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5"/>
      <c r="T476" s="105"/>
    </row>
    <row r="477" spans="1:20" ht="13.2">
      <c r="A477" s="166"/>
      <c r="B477" s="166"/>
      <c r="C477" s="167"/>
      <c r="D477" s="103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5"/>
      <c r="T477" s="105"/>
    </row>
    <row r="478" spans="1:20" ht="13.2">
      <c r="A478" s="166"/>
      <c r="B478" s="166"/>
      <c r="C478" s="167"/>
      <c r="D478" s="103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5"/>
      <c r="T478" s="105"/>
    </row>
    <row r="479" spans="1:20" ht="13.2">
      <c r="A479" s="166"/>
      <c r="B479" s="166"/>
      <c r="C479" s="167"/>
      <c r="D479" s="103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5"/>
      <c r="T479" s="105"/>
    </row>
    <row r="480" spans="1:20" ht="13.2">
      <c r="A480" s="166"/>
      <c r="B480" s="166"/>
      <c r="C480" s="167"/>
      <c r="D480" s="103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5"/>
      <c r="T480" s="105"/>
    </row>
    <row r="481" spans="1:20" ht="13.2">
      <c r="A481" s="166"/>
      <c r="B481" s="166"/>
      <c r="C481" s="167"/>
      <c r="D481" s="103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5"/>
      <c r="T481" s="105"/>
    </row>
    <row r="482" spans="1:20" ht="13.2">
      <c r="A482" s="166"/>
      <c r="B482" s="166"/>
      <c r="C482" s="167"/>
      <c r="D482" s="103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5"/>
      <c r="T482" s="105"/>
    </row>
    <row r="483" spans="1:20" ht="13.2">
      <c r="A483" s="166"/>
      <c r="B483" s="166"/>
      <c r="C483" s="167"/>
      <c r="D483" s="103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5"/>
      <c r="T483" s="105"/>
    </row>
    <row r="484" spans="1:20" ht="13.2">
      <c r="A484" s="166"/>
      <c r="B484" s="166"/>
      <c r="C484" s="167"/>
      <c r="D484" s="103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5"/>
      <c r="T484" s="105"/>
    </row>
    <row r="485" spans="1:20" ht="13.2">
      <c r="A485" s="166"/>
      <c r="B485" s="166"/>
      <c r="C485" s="167"/>
      <c r="D485" s="103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5"/>
      <c r="T485" s="105"/>
    </row>
    <row r="486" spans="1:20" ht="13.2">
      <c r="A486" s="166"/>
      <c r="B486" s="166"/>
      <c r="C486" s="167"/>
      <c r="D486" s="103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5"/>
      <c r="T486" s="105"/>
    </row>
    <row r="487" spans="1:20" ht="13.2">
      <c r="A487" s="166"/>
      <c r="B487" s="166"/>
      <c r="C487" s="167"/>
      <c r="D487" s="103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5"/>
      <c r="T487" s="105"/>
    </row>
    <row r="488" spans="1:20" ht="13.2">
      <c r="A488" s="166"/>
      <c r="B488" s="166"/>
      <c r="C488" s="167"/>
      <c r="D488" s="103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5"/>
      <c r="T488" s="105"/>
    </row>
    <row r="489" spans="1:20" ht="13.2">
      <c r="A489" s="166"/>
      <c r="B489" s="166"/>
      <c r="C489" s="167"/>
      <c r="D489" s="103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5"/>
      <c r="T489" s="105"/>
    </row>
    <row r="490" spans="1:20" ht="13.2">
      <c r="A490" s="166"/>
      <c r="B490" s="166"/>
      <c r="C490" s="167"/>
      <c r="D490" s="103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5"/>
      <c r="T490" s="105"/>
    </row>
    <row r="491" spans="1:20" ht="13.2">
      <c r="A491" s="166"/>
      <c r="B491" s="166"/>
      <c r="C491" s="167"/>
      <c r="D491" s="103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5"/>
      <c r="T491" s="105"/>
    </row>
    <row r="492" spans="1:20" ht="13.2">
      <c r="A492" s="166"/>
      <c r="B492" s="166"/>
      <c r="C492" s="167"/>
      <c r="D492" s="103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5"/>
      <c r="T492" s="105"/>
    </row>
    <row r="493" spans="1:20" ht="13.2">
      <c r="A493" s="166"/>
      <c r="B493" s="166"/>
      <c r="C493" s="167"/>
      <c r="D493" s="103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5"/>
      <c r="T493" s="105"/>
    </row>
    <row r="494" spans="1:20" ht="13.2">
      <c r="A494" s="166"/>
      <c r="B494" s="166"/>
      <c r="C494" s="167"/>
      <c r="D494" s="103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5"/>
      <c r="T494" s="105"/>
    </row>
    <row r="495" spans="1:20" ht="13.2">
      <c r="A495" s="166"/>
      <c r="B495" s="166"/>
      <c r="C495" s="167"/>
      <c r="D495" s="103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5"/>
      <c r="T495" s="105"/>
    </row>
    <row r="496" spans="1:20" ht="13.2">
      <c r="A496" s="166"/>
      <c r="B496" s="166"/>
      <c r="C496" s="167"/>
      <c r="D496" s="103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5"/>
      <c r="T496" s="105"/>
    </row>
    <row r="497" spans="1:20" ht="13.2">
      <c r="A497" s="166"/>
      <c r="B497" s="166"/>
      <c r="C497" s="167"/>
      <c r="D497" s="103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5"/>
      <c r="T497" s="105"/>
    </row>
    <row r="498" spans="1:20" ht="13.2">
      <c r="A498" s="166"/>
      <c r="B498" s="166"/>
      <c r="C498" s="167"/>
      <c r="D498" s="103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5"/>
      <c r="T498" s="105"/>
    </row>
    <row r="499" spans="1:20" ht="13.2">
      <c r="A499" s="166"/>
      <c r="B499" s="166"/>
      <c r="C499" s="167"/>
      <c r="D499" s="103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5"/>
      <c r="T499" s="105"/>
    </row>
    <row r="500" spans="1:20" ht="13.2">
      <c r="A500" s="166"/>
      <c r="B500" s="166"/>
      <c r="C500" s="167"/>
      <c r="D500" s="103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5"/>
      <c r="T500" s="105"/>
    </row>
    <row r="501" spans="1:20" ht="13.2">
      <c r="A501" s="166"/>
      <c r="B501" s="166"/>
      <c r="C501" s="167"/>
      <c r="D501" s="103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5"/>
      <c r="T501" s="105"/>
    </row>
    <row r="502" spans="1:20" ht="13.2">
      <c r="A502" s="166"/>
      <c r="B502" s="166"/>
      <c r="C502" s="167"/>
      <c r="D502" s="103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5"/>
      <c r="T502" s="105"/>
    </row>
    <row r="503" spans="1:20" ht="13.2">
      <c r="A503" s="166"/>
      <c r="B503" s="166"/>
      <c r="C503" s="167"/>
      <c r="D503" s="103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5"/>
      <c r="T503" s="105"/>
    </row>
    <row r="504" spans="1:20" ht="13.2">
      <c r="A504" s="166"/>
      <c r="B504" s="166"/>
      <c r="C504" s="167"/>
      <c r="D504" s="103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5"/>
      <c r="T504" s="105"/>
    </row>
    <row r="505" spans="1:20" ht="13.2">
      <c r="A505" s="166"/>
      <c r="B505" s="166"/>
      <c r="C505" s="167"/>
      <c r="D505" s="103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5"/>
      <c r="T505" s="105"/>
    </row>
    <row r="506" spans="1:20" ht="13.2">
      <c r="A506" s="166"/>
      <c r="B506" s="166"/>
      <c r="C506" s="167"/>
      <c r="D506" s="103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5"/>
      <c r="T506" s="105"/>
    </row>
    <row r="507" spans="1:20" ht="13.2">
      <c r="A507" s="166"/>
      <c r="B507" s="166"/>
      <c r="C507" s="167"/>
      <c r="D507" s="103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5"/>
      <c r="T507" s="105"/>
    </row>
    <row r="508" spans="1:20" ht="13.2">
      <c r="A508" s="166"/>
      <c r="B508" s="166"/>
      <c r="C508" s="167"/>
      <c r="D508" s="103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5"/>
      <c r="T508" s="105"/>
    </row>
    <row r="509" spans="1:20" ht="13.2">
      <c r="A509" s="166"/>
      <c r="B509" s="166"/>
      <c r="C509" s="167"/>
      <c r="D509" s="103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5"/>
      <c r="T509" s="105"/>
    </row>
    <row r="510" spans="1:20" ht="13.2">
      <c r="A510" s="166"/>
      <c r="B510" s="166"/>
      <c r="C510" s="167"/>
      <c r="D510" s="103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5"/>
      <c r="T510" s="105"/>
    </row>
    <row r="511" spans="1:20" ht="13.2">
      <c r="A511" s="166"/>
      <c r="B511" s="166"/>
      <c r="C511" s="167"/>
      <c r="D511" s="103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5"/>
      <c r="T511" s="105"/>
    </row>
    <row r="512" spans="1:20" ht="13.2">
      <c r="A512" s="166"/>
      <c r="B512" s="166"/>
      <c r="C512" s="167"/>
      <c r="D512" s="103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5"/>
      <c r="T512" s="105"/>
    </row>
    <row r="513" spans="1:20" ht="13.2">
      <c r="A513" s="166"/>
      <c r="B513" s="166"/>
      <c r="C513" s="167"/>
      <c r="D513" s="103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5"/>
      <c r="T513" s="105"/>
    </row>
    <row r="514" spans="1:20" ht="13.2">
      <c r="A514" s="166"/>
      <c r="B514" s="166"/>
      <c r="C514" s="167"/>
      <c r="D514" s="103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5"/>
      <c r="T514" s="105"/>
    </row>
    <row r="515" spans="1:20" ht="13.2">
      <c r="A515" s="166"/>
      <c r="B515" s="166"/>
      <c r="C515" s="167"/>
      <c r="D515" s="103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5"/>
      <c r="T515" s="105"/>
    </row>
    <row r="516" spans="1:20" ht="13.2">
      <c r="A516" s="166"/>
      <c r="B516" s="166"/>
      <c r="C516" s="167"/>
      <c r="D516" s="103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5"/>
      <c r="T516" s="105"/>
    </row>
    <row r="517" spans="1:20" ht="13.2">
      <c r="A517" s="166"/>
      <c r="B517" s="166"/>
      <c r="C517" s="167"/>
      <c r="D517" s="103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5"/>
      <c r="T517" s="105"/>
    </row>
    <row r="518" spans="1:20" ht="13.2">
      <c r="A518" s="166"/>
      <c r="B518" s="166"/>
      <c r="C518" s="167"/>
      <c r="D518" s="103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5"/>
      <c r="T518" s="105"/>
    </row>
    <row r="519" spans="1:20" ht="13.2">
      <c r="A519" s="166"/>
      <c r="B519" s="166"/>
      <c r="C519" s="167"/>
      <c r="D519" s="103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5"/>
      <c r="T519" s="105"/>
    </row>
    <row r="520" spans="1:20" ht="13.2">
      <c r="A520" s="166"/>
      <c r="B520" s="166"/>
      <c r="C520" s="167"/>
      <c r="D520" s="103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5"/>
      <c r="T520" s="105"/>
    </row>
    <row r="521" spans="1:20" ht="13.2">
      <c r="A521" s="166"/>
      <c r="B521" s="166"/>
      <c r="C521" s="167"/>
      <c r="D521" s="103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5"/>
      <c r="T521" s="105"/>
    </row>
    <row r="522" spans="1:20" ht="13.2">
      <c r="A522" s="166"/>
      <c r="B522" s="166"/>
      <c r="C522" s="167"/>
      <c r="D522" s="103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5"/>
      <c r="T522" s="105"/>
    </row>
    <row r="523" spans="1:20" ht="13.2">
      <c r="A523" s="166"/>
      <c r="B523" s="166"/>
      <c r="C523" s="167"/>
      <c r="D523" s="103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5"/>
      <c r="T523" s="105"/>
    </row>
    <row r="524" spans="1:20" ht="13.2">
      <c r="A524" s="166"/>
      <c r="B524" s="166"/>
      <c r="C524" s="167"/>
      <c r="D524" s="103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5"/>
      <c r="T524" s="105"/>
    </row>
    <row r="525" spans="1:20" ht="13.2">
      <c r="A525" s="166"/>
      <c r="B525" s="166"/>
      <c r="C525" s="167"/>
      <c r="D525" s="103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5"/>
      <c r="T525" s="105"/>
    </row>
    <row r="526" spans="1:20" ht="13.2">
      <c r="A526" s="166"/>
      <c r="B526" s="166"/>
      <c r="C526" s="167"/>
      <c r="D526" s="103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5"/>
      <c r="T526" s="105"/>
    </row>
    <row r="527" spans="1:20" ht="13.2">
      <c r="A527" s="166"/>
      <c r="B527" s="166"/>
      <c r="C527" s="167"/>
      <c r="D527" s="103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5"/>
      <c r="T527" s="105"/>
    </row>
    <row r="528" spans="1:20" ht="13.2">
      <c r="A528" s="166"/>
      <c r="B528" s="166"/>
      <c r="C528" s="167"/>
      <c r="D528" s="103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5"/>
      <c r="T528" s="105"/>
    </row>
    <row r="529" spans="1:20" ht="13.2">
      <c r="A529" s="166"/>
      <c r="B529" s="166"/>
      <c r="C529" s="167"/>
      <c r="D529" s="103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5"/>
      <c r="T529" s="105"/>
    </row>
    <row r="530" spans="1:20" ht="13.2">
      <c r="A530" s="166"/>
      <c r="B530" s="166"/>
      <c r="C530" s="167"/>
      <c r="D530" s="103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5"/>
      <c r="T530" s="105"/>
    </row>
    <row r="531" spans="1:20" ht="13.2">
      <c r="A531" s="166"/>
      <c r="B531" s="166"/>
      <c r="C531" s="167"/>
      <c r="D531" s="103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5"/>
      <c r="T531" s="105"/>
    </row>
    <row r="532" spans="1:20" ht="13.2">
      <c r="A532" s="166"/>
      <c r="B532" s="166"/>
      <c r="C532" s="167"/>
      <c r="D532" s="103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5"/>
      <c r="T532" s="105"/>
    </row>
    <row r="533" spans="1:20" ht="13.2">
      <c r="A533" s="166"/>
      <c r="B533" s="166"/>
      <c r="C533" s="167"/>
      <c r="D533" s="103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5"/>
      <c r="T533" s="105"/>
    </row>
    <row r="534" spans="1:20" ht="13.2">
      <c r="A534" s="166"/>
      <c r="B534" s="166"/>
      <c r="C534" s="167"/>
      <c r="D534" s="103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5"/>
      <c r="T534" s="105"/>
    </row>
    <row r="535" spans="1:20" ht="13.2">
      <c r="A535" s="166"/>
      <c r="B535" s="166"/>
      <c r="C535" s="167"/>
      <c r="D535" s="103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5"/>
      <c r="T535" s="105"/>
    </row>
    <row r="536" spans="1:20" ht="13.2">
      <c r="A536" s="166"/>
      <c r="B536" s="166"/>
      <c r="C536" s="167"/>
      <c r="D536" s="103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5"/>
      <c r="T536" s="105"/>
    </row>
    <row r="537" spans="1:20" ht="13.2">
      <c r="A537" s="166"/>
      <c r="B537" s="166"/>
      <c r="C537" s="167"/>
      <c r="D537" s="103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5"/>
      <c r="T537" s="105"/>
    </row>
    <row r="538" spans="1:20" ht="13.2">
      <c r="A538" s="166"/>
      <c r="B538" s="166"/>
      <c r="C538" s="167"/>
      <c r="D538" s="103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5"/>
      <c r="T538" s="105"/>
    </row>
    <row r="539" spans="1:20" ht="13.2">
      <c r="A539" s="166"/>
      <c r="B539" s="166"/>
      <c r="C539" s="167"/>
      <c r="D539" s="103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5"/>
      <c r="T539" s="105"/>
    </row>
    <row r="540" spans="1:20" ht="13.2">
      <c r="A540" s="166"/>
      <c r="B540" s="166"/>
      <c r="C540" s="167"/>
      <c r="D540" s="103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5"/>
      <c r="T540" s="105"/>
    </row>
    <row r="541" spans="1:20" ht="13.2">
      <c r="A541" s="166"/>
      <c r="B541" s="166"/>
      <c r="C541" s="167"/>
      <c r="D541" s="103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5"/>
      <c r="T541" s="105"/>
    </row>
    <row r="542" spans="1:20" ht="13.2">
      <c r="A542" s="166"/>
      <c r="B542" s="166"/>
      <c r="C542" s="167"/>
      <c r="D542" s="103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5"/>
      <c r="T542" s="105"/>
    </row>
    <row r="543" spans="1:20" ht="13.2">
      <c r="A543" s="166"/>
      <c r="B543" s="166"/>
      <c r="C543" s="167"/>
      <c r="D543" s="103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5"/>
      <c r="T543" s="105"/>
    </row>
    <row r="544" spans="1:20" ht="13.2">
      <c r="A544" s="166"/>
      <c r="B544" s="166"/>
      <c r="C544" s="167"/>
      <c r="D544" s="103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5"/>
      <c r="T544" s="105"/>
    </row>
    <row r="545" spans="1:20" ht="13.2">
      <c r="A545" s="166"/>
      <c r="B545" s="166"/>
      <c r="C545" s="167"/>
      <c r="D545" s="103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5"/>
      <c r="T545" s="105"/>
    </row>
    <row r="546" spans="1:20" ht="13.2">
      <c r="A546" s="166"/>
      <c r="B546" s="166"/>
      <c r="C546" s="167"/>
      <c r="D546" s="103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5"/>
      <c r="T546" s="105"/>
    </row>
    <row r="547" spans="1:20" ht="13.2">
      <c r="A547" s="166"/>
      <c r="B547" s="166"/>
      <c r="C547" s="167"/>
      <c r="D547" s="103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5"/>
      <c r="T547" s="105"/>
    </row>
    <row r="548" spans="1:20" ht="13.2">
      <c r="A548" s="166"/>
      <c r="B548" s="166"/>
      <c r="C548" s="167"/>
      <c r="D548" s="103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5"/>
      <c r="T548" s="105"/>
    </row>
    <row r="549" spans="1:20" ht="13.2">
      <c r="A549" s="166"/>
      <c r="B549" s="166"/>
      <c r="C549" s="167"/>
      <c r="D549" s="103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5"/>
      <c r="T549" s="105"/>
    </row>
    <row r="550" spans="1:20" ht="13.2">
      <c r="A550" s="166"/>
      <c r="B550" s="166"/>
      <c r="C550" s="167"/>
      <c r="D550" s="103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5"/>
      <c r="T550" s="105"/>
    </row>
    <row r="551" spans="1:20" ht="13.2">
      <c r="A551" s="166"/>
      <c r="B551" s="166"/>
      <c r="C551" s="167"/>
      <c r="D551" s="103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5"/>
      <c r="T551" s="105"/>
    </row>
    <row r="552" spans="1:20" ht="13.2">
      <c r="A552" s="166"/>
      <c r="B552" s="166"/>
      <c r="C552" s="167"/>
      <c r="D552" s="103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5"/>
      <c r="T552" s="105"/>
    </row>
    <row r="553" spans="1:20" ht="13.2">
      <c r="A553" s="166"/>
      <c r="B553" s="166"/>
      <c r="C553" s="167"/>
      <c r="D553" s="103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5"/>
      <c r="T553" s="105"/>
    </row>
    <row r="554" spans="1:20" ht="13.2">
      <c r="A554" s="166"/>
      <c r="B554" s="166"/>
      <c r="C554" s="167"/>
      <c r="D554" s="103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5"/>
      <c r="T554" s="105"/>
    </row>
    <row r="555" spans="1:20" ht="13.2">
      <c r="A555" s="166"/>
      <c r="B555" s="166"/>
      <c r="C555" s="167"/>
      <c r="D555" s="103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5"/>
      <c r="T555" s="105"/>
    </row>
    <row r="556" spans="1:20" ht="13.2">
      <c r="A556" s="166"/>
      <c r="B556" s="166"/>
      <c r="C556" s="167"/>
      <c r="D556" s="103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5"/>
      <c r="T556" s="105"/>
    </row>
    <row r="557" spans="1:20" ht="13.2">
      <c r="A557" s="166"/>
      <c r="B557" s="166"/>
      <c r="C557" s="167"/>
      <c r="D557" s="103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5"/>
      <c r="T557" s="105"/>
    </row>
    <row r="558" spans="1:20" ht="13.2">
      <c r="A558" s="166"/>
      <c r="B558" s="166"/>
      <c r="C558" s="167"/>
      <c r="D558" s="103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5"/>
      <c r="T558" s="105"/>
    </row>
    <row r="559" spans="1:20" ht="13.2">
      <c r="A559" s="166"/>
      <c r="B559" s="166"/>
      <c r="C559" s="167"/>
      <c r="D559" s="103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5"/>
      <c r="T559" s="105"/>
    </row>
    <row r="560" spans="1:20" ht="13.2">
      <c r="A560" s="166"/>
      <c r="B560" s="166"/>
      <c r="C560" s="167"/>
      <c r="D560" s="103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5"/>
      <c r="T560" s="105"/>
    </row>
    <row r="561" spans="1:20" ht="13.2">
      <c r="A561" s="166"/>
      <c r="B561" s="166"/>
      <c r="C561" s="167"/>
      <c r="D561" s="103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5"/>
      <c r="T561" s="105"/>
    </row>
    <row r="562" spans="1:20" ht="13.2">
      <c r="A562" s="166"/>
      <c r="B562" s="166"/>
      <c r="C562" s="167"/>
      <c r="D562" s="103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5"/>
      <c r="T562" s="105"/>
    </row>
    <row r="563" spans="1:20" ht="13.2">
      <c r="A563" s="166"/>
      <c r="B563" s="166"/>
      <c r="C563" s="167"/>
      <c r="D563" s="103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5"/>
      <c r="T563" s="105"/>
    </row>
    <row r="564" spans="1:20" ht="13.2">
      <c r="A564" s="166"/>
      <c r="B564" s="166"/>
      <c r="C564" s="167"/>
      <c r="D564" s="103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5"/>
      <c r="T564" s="105"/>
    </row>
    <row r="565" spans="1:20" ht="13.2">
      <c r="A565" s="166"/>
      <c r="B565" s="166"/>
      <c r="C565" s="167"/>
      <c r="D565" s="103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5"/>
      <c r="T565" s="105"/>
    </row>
    <row r="566" spans="1:20" ht="13.2">
      <c r="A566" s="166"/>
      <c r="B566" s="166"/>
      <c r="C566" s="167"/>
      <c r="D566" s="103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5"/>
      <c r="T566" s="105"/>
    </row>
    <row r="567" spans="1:20" ht="13.2">
      <c r="A567" s="166"/>
      <c r="B567" s="166"/>
      <c r="C567" s="167"/>
      <c r="D567" s="103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5"/>
      <c r="T567" s="105"/>
    </row>
    <row r="568" spans="1:20" ht="13.2">
      <c r="A568" s="166"/>
      <c r="B568" s="166"/>
      <c r="C568" s="167"/>
      <c r="D568" s="103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5"/>
      <c r="T568" s="105"/>
    </row>
    <row r="569" spans="1:20" ht="13.2">
      <c r="A569" s="166"/>
      <c r="B569" s="166"/>
      <c r="C569" s="167"/>
      <c r="D569" s="103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5"/>
      <c r="T569" s="105"/>
    </row>
    <row r="570" spans="1:20" ht="13.2">
      <c r="A570" s="166"/>
      <c r="B570" s="166"/>
      <c r="C570" s="167"/>
      <c r="D570" s="103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5"/>
      <c r="T570" s="105"/>
    </row>
    <row r="571" spans="1:20" ht="13.2">
      <c r="A571" s="166"/>
      <c r="B571" s="166"/>
      <c r="C571" s="167"/>
      <c r="D571" s="103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5"/>
      <c r="T571" s="105"/>
    </row>
    <row r="572" spans="1:20" ht="13.2">
      <c r="A572" s="166"/>
      <c r="B572" s="166"/>
      <c r="C572" s="167"/>
      <c r="D572" s="103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5"/>
      <c r="T572" s="105"/>
    </row>
    <row r="573" spans="1:20" ht="13.2">
      <c r="A573" s="166"/>
      <c r="B573" s="166"/>
      <c r="C573" s="167"/>
      <c r="D573" s="103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5"/>
      <c r="T573" s="105"/>
    </row>
    <row r="574" spans="1:20" ht="13.2">
      <c r="A574" s="166"/>
      <c r="B574" s="166"/>
      <c r="C574" s="167"/>
      <c r="D574" s="103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5"/>
      <c r="T574" s="105"/>
    </row>
    <row r="575" spans="1:20" ht="13.2">
      <c r="A575" s="166"/>
      <c r="B575" s="166"/>
      <c r="C575" s="167"/>
      <c r="D575" s="103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5"/>
      <c r="T575" s="105"/>
    </row>
    <row r="576" spans="1:20" ht="13.2">
      <c r="A576" s="166"/>
      <c r="B576" s="166"/>
      <c r="C576" s="167"/>
      <c r="D576" s="103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5"/>
      <c r="T576" s="105"/>
    </row>
    <row r="577" spans="1:20" ht="13.2">
      <c r="A577" s="166"/>
      <c r="B577" s="166"/>
      <c r="C577" s="167"/>
      <c r="D577" s="103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5"/>
      <c r="T577" s="105"/>
    </row>
    <row r="578" spans="1:20" ht="13.2">
      <c r="A578" s="166"/>
      <c r="B578" s="166"/>
      <c r="C578" s="167"/>
      <c r="D578" s="103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5"/>
      <c r="T578" s="105"/>
    </row>
    <row r="579" spans="1:20" ht="13.2">
      <c r="A579" s="166"/>
      <c r="B579" s="166"/>
      <c r="C579" s="167"/>
      <c r="D579" s="103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5"/>
      <c r="T579" s="105"/>
    </row>
    <row r="580" spans="1:20" ht="13.2">
      <c r="A580" s="166"/>
      <c r="B580" s="166"/>
      <c r="C580" s="167"/>
      <c r="D580" s="103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5"/>
      <c r="T580" s="105"/>
    </row>
    <row r="581" spans="1:20" ht="13.2">
      <c r="A581" s="166"/>
      <c r="B581" s="166"/>
      <c r="C581" s="167"/>
      <c r="D581" s="103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5"/>
      <c r="T581" s="105"/>
    </row>
    <row r="582" spans="1:20" ht="13.2">
      <c r="A582" s="166"/>
      <c r="B582" s="166"/>
      <c r="C582" s="167"/>
      <c r="D582" s="103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5"/>
      <c r="T582" s="105"/>
    </row>
    <row r="583" spans="1:20" ht="13.2">
      <c r="A583" s="166"/>
      <c r="B583" s="166"/>
      <c r="C583" s="167"/>
      <c r="D583" s="103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5"/>
      <c r="T583" s="105"/>
    </row>
    <row r="584" spans="1:20" ht="13.2">
      <c r="A584" s="166"/>
      <c r="B584" s="166"/>
      <c r="C584" s="167"/>
      <c r="D584" s="103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5"/>
      <c r="T584" s="105"/>
    </row>
    <row r="585" spans="1:20" ht="13.2">
      <c r="A585" s="166"/>
      <c r="B585" s="166"/>
      <c r="C585" s="167"/>
      <c r="D585" s="103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5"/>
      <c r="T585" s="105"/>
    </row>
    <row r="586" spans="1:20" ht="13.2">
      <c r="A586" s="166"/>
      <c r="B586" s="166"/>
      <c r="C586" s="167"/>
      <c r="D586" s="103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5"/>
      <c r="T586" s="105"/>
    </row>
    <row r="587" spans="1:20" ht="13.2">
      <c r="A587" s="166"/>
      <c r="B587" s="166"/>
      <c r="C587" s="167"/>
      <c r="D587" s="103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5"/>
      <c r="T587" s="105"/>
    </row>
    <row r="588" spans="1:20" ht="13.2">
      <c r="A588" s="166"/>
      <c r="B588" s="166"/>
      <c r="C588" s="167"/>
      <c r="D588" s="103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5"/>
      <c r="T588" s="105"/>
    </row>
    <row r="589" spans="1:20" ht="13.2">
      <c r="A589" s="166"/>
      <c r="B589" s="166"/>
      <c r="C589" s="167"/>
      <c r="D589" s="103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5"/>
      <c r="T589" s="105"/>
    </row>
    <row r="590" spans="1:20" ht="13.2">
      <c r="A590" s="166"/>
      <c r="B590" s="166"/>
      <c r="C590" s="167"/>
      <c r="D590" s="103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5"/>
      <c r="T590" s="105"/>
    </row>
    <row r="591" spans="1:20" ht="13.2">
      <c r="A591" s="166"/>
      <c r="B591" s="166"/>
      <c r="C591" s="167"/>
      <c r="D591" s="103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5"/>
      <c r="T591" s="105"/>
    </row>
    <row r="592" spans="1:20" ht="13.2">
      <c r="A592" s="166"/>
      <c r="B592" s="166"/>
      <c r="C592" s="167"/>
      <c r="D592" s="103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5"/>
      <c r="T592" s="105"/>
    </row>
    <row r="593" spans="1:20" ht="13.2">
      <c r="A593" s="166"/>
      <c r="B593" s="166"/>
      <c r="C593" s="167"/>
      <c r="D593" s="103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5"/>
      <c r="T593" s="105"/>
    </row>
    <row r="594" spans="1:20" ht="13.2">
      <c r="A594" s="166"/>
      <c r="B594" s="166"/>
      <c r="C594" s="167"/>
      <c r="D594" s="103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5"/>
      <c r="T594" s="105"/>
    </row>
    <row r="595" spans="1:20" ht="13.2">
      <c r="A595" s="166"/>
      <c r="B595" s="166"/>
      <c r="C595" s="167"/>
      <c r="D595" s="103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5"/>
      <c r="T595" s="105"/>
    </row>
    <row r="596" spans="1:20" ht="13.2">
      <c r="A596" s="166"/>
      <c r="B596" s="166"/>
      <c r="C596" s="167"/>
      <c r="D596" s="103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5"/>
      <c r="T596" s="105"/>
    </row>
    <row r="597" spans="1:20" ht="13.2">
      <c r="A597" s="166"/>
      <c r="B597" s="166"/>
      <c r="C597" s="167"/>
      <c r="D597" s="103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5"/>
      <c r="T597" s="105"/>
    </row>
    <row r="598" spans="1:20" ht="13.2">
      <c r="A598" s="166"/>
      <c r="B598" s="166"/>
      <c r="C598" s="167"/>
      <c r="D598" s="103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5"/>
      <c r="T598" s="105"/>
    </row>
    <row r="599" spans="1:20" ht="13.2">
      <c r="A599" s="166"/>
      <c r="B599" s="166"/>
      <c r="C599" s="167"/>
      <c r="D599" s="103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5"/>
      <c r="T599" s="105"/>
    </row>
    <row r="600" spans="1:20" ht="13.2">
      <c r="A600" s="166"/>
      <c r="B600" s="166"/>
      <c r="C600" s="167"/>
      <c r="D600" s="103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5"/>
      <c r="T600" s="105"/>
    </row>
    <row r="601" spans="1:20" ht="13.2">
      <c r="A601" s="166"/>
      <c r="B601" s="166"/>
      <c r="C601" s="167"/>
      <c r="D601" s="103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5"/>
      <c r="T601" s="105"/>
    </row>
    <row r="602" spans="1:20" ht="13.2">
      <c r="A602" s="166"/>
      <c r="B602" s="166"/>
      <c r="C602" s="167"/>
      <c r="D602" s="103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5"/>
      <c r="T602" s="105"/>
    </row>
    <row r="603" spans="1:20" ht="13.2">
      <c r="A603" s="166"/>
      <c r="B603" s="166"/>
      <c r="C603" s="167"/>
      <c r="D603" s="103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5"/>
      <c r="T603" s="105"/>
    </row>
    <row r="604" spans="1:20" ht="13.2">
      <c r="A604" s="166"/>
      <c r="B604" s="166"/>
      <c r="C604" s="167"/>
      <c r="D604" s="103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5"/>
      <c r="T604" s="105"/>
    </row>
    <row r="605" spans="1:20" ht="13.2">
      <c r="A605" s="166"/>
      <c r="B605" s="166"/>
      <c r="C605" s="167"/>
      <c r="D605" s="103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5"/>
      <c r="T605" s="105"/>
    </row>
    <row r="606" spans="1:20" ht="13.2">
      <c r="A606" s="166"/>
      <c r="B606" s="166"/>
      <c r="C606" s="167"/>
      <c r="D606" s="103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5"/>
      <c r="T606" s="105"/>
    </row>
    <row r="607" spans="1:20" ht="13.2">
      <c r="A607" s="166"/>
      <c r="B607" s="166"/>
      <c r="C607" s="167"/>
      <c r="D607" s="103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5"/>
      <c r="T607" s="105"/>
    </row>
    <row r="608" spans="1:20" ht="13.2">
      <c r="A608" s="166"/>
      <c r="B608" s="166"/>
      <c r="C608" s="167"/>
      <c r="D608" s="103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5"/>
      <c r="T608" s="105"/>
    </row>
    <row r="609" spans="1:20" ht="13.2">
      <c r="A609" s="166"/>
      <c r="B609" s="166"/>
      <c r="C609" s="167"/>
      <c r="D609" s="103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5"/>
      <c r="T609" s="105"/>
    </row>
    <row r="610" spans="1:20" ht="13.2">
      <c r="A610" s="166"/>
      <c r="B610" s="166"/>
      <c r="C610" s="167"/>
      <c r="D610" s="103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5"/>
      <c r="T610" s="105"/>
    </row>
    <row r="611" spans="1:20" ht="13.2">
      <c r="A611" s="166"/>
      <c r="B611" s="166"/>
      <c r="C611" s="167"/>
      <c r="D611" s="103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5"/>
      <c r="T611" s="105"/>
    </row>
    <row r="612" spans="1:20" ht="13.2">
      <c r="A612" s="166"/>
      <c r="B612" s="166"/>
      <c r="C612" s="167"/>
      <c r="D612" s="103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5"/>
      <c r="T612" s="105"/>
    </row>
    <row r="613" spans="1:20" ht="13.2">
      <c r="A613" s="166"/>
      <c r="B613" s="166"/>
      <c r="C613" s="167"/>
      <c r="D613" s="103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5"/>
      <c r="T613" s="105"/>
    </row>
    <row r="614" spans="1:20" ht="13.2">
      <c r="A614" s="166"/>
      <c r="B614" s="166"/>
      <c r="C614" s="167"/>
      <c r="D614" s="103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5"/>
      <c r="T614" s="105"/>
    </row>
    <row r="615" spans="1:20" ht="13.2">
      <c r="A615" s="166"/>
      <c r="B615" s="166"/>
      <c r="C615" s="167"/>
      <c r="D615" s="103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5"/>
      <c r="T615" s="105"/>
    </row>
    <row r="616" spans="1:20" ht="13.2">
      <c r="A616" s="166"/>
      <c r="B616" s="166"/>
      <c r="C616" s="167"/>
      <c r="D616" s="103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5"/>
      <c r="T616" s="105"/>
    </row>
    <row r="617" spans="1:20" ht="13.2">
      <c r="A617" s="166"/>
      <c r="B617" s="166"/>
      <c r="C617" s="167"/>
      <c r="D617" s="103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5"/>
      <c r="T617" s="105"/>
    </row>
    <row r="618" spans="1:20" ht="13.2">
      <c r="A618" s="166"/>
      <c r="B618" s="166"/>
      <c r="C618" s="167"/>
      <c r="D618" s="103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5"/>
      <c r="T618" s="105"/>
    </row>
    <row r="619" spans="1:20" ht="13.2">
      <c r="A619" s="166"/>
      <c r="B619" s="166"/>
      <c r="C619" s="167"/>
      <c r="D619" s="103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5"/>
      <c r="T619" s="105"/>
    </row>
    <row r="620" spans="1:20" ht="13.2">
      <c r="A620" s="166"/>
      <c r="B620" s="166"/>
      <c r="C620" s="167"/>
      <c r="D620" s="103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5"/>
      <c r="T620" s="105"/>
    </row>
    <row r="621" spans="1:20" ht="13.2">
      <c r="A621" s="166"/>
      <c r="B621" s="166"/>
      <c r="C621" s="167"/>
      <c r="D621" s="103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5"/>
      <c r="T621" s="105"/>
    </row>
    <row r="622" spans="1:20" ht="13.2">
      <c r="A622" s="166"/>
      <c r="B622" s="166"/>
      <c r="C622" s="167"/>
      <c r="D622" s="103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5"/>
      <c r="T622" s="105"/>
    </row>
    <row r="623" spans="1:20" ht="13.2">
      <c r="A623" s="166"/>
      <c r="B623" s="166"/>
      <c r="C623" s="167"/>
      <c r="D623" s="103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5"/>
      <c r="T623" s="105"/>
    </row>
    <row r="624" spans="1:20" ht="13.2">
      <c r="A624" s="166"/>
      <c r="B624" s="166"/>
      <c r="C624" s="167"/>
      <c r="D624" s="103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5"/>
      <c r="T624" s="105"/>
    </row>
    <row r="625" spans="1:20" ht="13.2">
      <c r="A625" s="166"/>
      <c r="B625" s="166"/>
      <c r="C625" s="167"/>
      <c r="D625" s="103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5"/>
      <c r="T625" s="105"/>
    </row>
    <row r="626" spans="1:20" ht="13.2">
      <c r="A626" s="166"/>
      <c r="B626" s="166"/>
      <c r="C626" s="167"/>
      <c r="D626" s="103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5"/>
      <c r="T626" s="105"/>
    </row>
    <row r="627" spans="1:20" ht="13.2">
      <c r="A627" s="166"/>
      <c r="B627" s="166"/>
      <c r="C627" s="167"/>
      <c r="D627" s="103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5"/>
      <c r="T627" s="105"/>
    </row>
    <row r="628" spans="1:20" ht="13.2">
      <c r="A628" s="166"/>
      <c r="B628" s="166"/>
      <c r="C628" s="167"/>
      <c r="D628" s="103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5"/>
      <c r="T628" s="105"/>
    </row>
    <row r="629" spans="1:20" ht="13.2">
      <c r="A629" s="166"/>
      <c r="B629" s="166"/>
      <c r="C629" s="167"/>
      <c r="D629" s="103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5"/>
      <c r="T629" s="105"/>
    </row>
    <row r="630" spans="1:20" ht="13.2">
      <c r="A630" s="166"/>
      <c r="B630" s="166"/>
      <c r="C630" s="167"/>
      <c r="D630" s="103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5"/>
      <c r="T630" s="105"/>
    </row>
    <row r="631" spans="1:20" ht="13.2">
      <c r="A631" s="166"/>
      <c r="B631" s="166"/>
      <c r="C631" s="167"/>
      <c r="D631" s="103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5"/>
      <c r="T631" s="105"/>
    </row>
    <row r="632" spans="1:20" ht="13.2">
      <c r="A632" s="166"/>
      <c r="B632" s="166"/>
      <c r="C632" s="167"/>
      <c r="D632" s="103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5"/>
      <c r="T632" s="105"/>
    </row>
    <row r="633" spans="1:20" ht="13.2">
      <c r="A633" s="166"/>
      <c r="B633" s="166"/>
      <c r="C633" s="167"/>
      <c r="D633" s="103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5"/>
      <c r="T633" s="105"/>
    </row>
    <row r="634" spans="1:20" ht="13.2">
      <c r="A634" s="166"/>
      <c r="B634" s="166"/>
      <c r="C634" s="167"/>
      <c r="D634" s="103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5"/>
      <c r="T634" s="105"/>
    </row>
    <row r="635" spans="1:20" ht="13.2">
      <c r="A635" s="166"/>
      <c r="B635" s="166"/>
      <c r="C635" s="167"/>
      <c r="D635" s="103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5"/>
      <c r="T635" s="105"/>
    </row>
    <row r="636" spans="1:20" ht="13.2">
      <c r="A636" s="166"/>
      <c r="B636" s="166"/>
      <c r="C636" s="167"/>
      <c r="D636" s="103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5"/>
      <c r="T636" s="105"/>
    </row>
    <row r="637" spans="1:20" ht="13.2">
      <c r="A637" s="166"/>
      <c r="B637" s="166"/>
      <c r="C637" s="167"/>
      <c r="D637" s="103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5"/>
      <c r="T637" s="105"/>
    </row>
    <row r="638" spans="1:20" ht="13.2">
      <c r="A638" s="166"/>
      <c r="B638" s="166"/>
      <c r="C638" s="167"/>
      <c r="D638" s="103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5"/>
      <c r="T638" s="105"/>
    </row>
    <row r="639" spans="1:20" ht="13.2">
      <c r="A639" s="166"/>
      <c r="B639" s="166"/>
      <c r="C639" s="167"/>
      <c r="D639" s="103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5"/>
      <c r="T639" s="105"/>
    </row>
    <row r="640" spans="1:20" ht="13.2">
      <c r="A640" s="166"/>
      <c r="B640" s="166"/>
      <c r="C640" s="167"/>
      <c r="D640" s="103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5"/>
      <c r="T640" s="105"/>
    </row>
    <row r="641" spans="1:20" ht="13.2">
      <c r="A641" s="166"/>
      <c r="B641" s="166"/>
      <c r="C641" s="167"/>
      <c r="D641" s="103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5"/>
      <c r="T641" s="105"/>
    </row>
    <row r="642" spans="1:20" ht="13.2">
      <c r="A642" s="166"/>
      <c r="B642" s="166"/>
      <c r="C642" s="167"/>
      <c r="D642" s="103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5"/>
      <c r="T642" s="105"/>
    </row>
    <row r="643" spans="1:20" ht="13.2">
      <c r="A643" s="166"/>
      <c r="B643" s="166"/>
      <c r="C643" s="167"/>
      <c r="D643" s="103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5"/>
      <c r="T643" s="105"/>
    </row>
    <row r="644" spans="1:20" ht="13.2">
      <c r="A644" s="166"/>
      <c r="B644" s="166"/>
      <c r="C644" s="167"/>
      <c r="D644" s="103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5"/>
      <c r="T644" s="105"/>
    </row>
    <row r="645" spans="1:20" ht="13.2">
      <c r="A645" s="166"/>
      <c r="B645" s="166"/>
      <c r="C645" s="167"/>
      <c r="D645" s="103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5"/>
      <c r="T645" s="105"/>
    </row>
    <row r="646" spans="1:20" ht="13.2">
      <c r="A646" s="166"/>
      <c r="B646" s="166"/>
      <c r="C646" s="167"/>
      <c r="D646" s="103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5"/>
      <c r="T646" s="105"/>
    </row>
    <row r="647" spans="1:20" ht="13.2">
      <c r="A647" s="166"/>
      <c r="B647" s="166"/>
      <c r="C647" s="167"/>
      <c r="D647" s="103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5"/>
      <c r="T647" s="105"/>
    </row>
    <row r="648" spans="1:20" ht="13.2">
      <c r="A648" s="166"/>
      <c r="B648" s="166"/>
      <c r="C648" s="167"/>
      <c r="D648" s="103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5"/>
      <c r="T648" s="105"/>
    </row>
    <row r="649" spans="1:20" ht="13.2">
      <c r="A649" s="166"/>
      <c r="B649" s="166"/>
      <c r="C649" s="167"/>
      <c r="D649" s="103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5"/>
      <c r="T649" s="105"/>
    </row>
    <row r="650" spans="1:20" ht="13.2">
      <c r="A650" s="166"/>
      <c r="B650" s="166"/>
      <c r="C650" s="167"/>
      <c r="D650" s="103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5"/>
      <c r="T650" s="105"/>
    </row>
    <row r="651" spans="1:20" ht="13.2">
      <c r="A651" s="166"/>
      <c r="B651" s="166"/>
      <c r="C651" s="167"/>
      <c r="D651" s="103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5"/>
      <c r="T651" s="105"/>
    </row>
    <row r="652" spans="1:20" ht="13.2">
      <c r="A652" s="166"/>
      <c r="B652" s="166"/>
      <c r="C652" s="167"/>
      <c r="D652" s="103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5"/>
      <c r="T652" s="105"/>
    </row>
    <row r="653" spans="1:20" ht="13.2">
      <c r="A653" s="166"/>
      <c r="B653" s="166"/>
      <c r="C653" s="167"/>
      <c r="D653" s="103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5"/>
      <c r="T653" s="105"/>
    </row>
    <row r="654" spans="1:20" ht="13.2">
      <c r="A654" s="166"/>
      <c r="B654" s="166"/>
      <c r="C654" s="167"/>
      <c r="D654" s="103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5"/>
      <c r="T654" s="105"/>
    </row>
    <row r="655" spans="1:20" ht="13.2">
      <c r="A655" s="166"/>
      <c r="B655" s="166"/>
      <c r="C655" s="167"/>
      <c r="D655" s="103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5"/>
      <c r="T655" s="105"/>
    </row>
    <row r="656" spans="1:20" ht="13.2">
      <c r="A656" s="166"/>
      <c r="B656" s="166"/>
      <c r="C656" s="167"/>
      <c r="D656" s="103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5"/>
      <c r="T656" s="105"/>
    </row>
    <row r="657" spans="1:20" ht="13.2">
      <c r="A657" s="166"/>
      <c r="B657" s="166"/>
      <c r="C657" s="167"/>
      <c r="D657" s="103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5"/>
      <c r="T657" s="105"/>
    </row>
    <row r="658" spans="1:20" ht="13.2">
      <c r="A658" s="166"/>
      <c r="B658" s="166"/>
      <c r="C658" s="167"/>
      <c r="D658" s="103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5"/>
      <c r="T658" s="105"/>
    </row>
    <row r="659" spans="1:20" ht="13.2">
      <c r="A659" s="166"/>
      <c r="B659" s="166"/>
      <c r="C659" s="167"/>
      <c r="D659" s="103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5"/>
      <c r="T659" s="105"/>
    </row>
    <row r="660" spans="1:20" ht="13.2">
      <c r="A660" s="166"/>
      <c r="B660" s="166"/>
      <c r="C660" s="167"/>
      <c r="D660" s="103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5"/>
      <c r="T660" s="105"/>
    </row>
    <row r="661" spans="1:20" ht="13.2">
      <c r="A661" s="166"/>
      <c r="B661" s="166"/>
      <c r="C661" s="167"/>
      <c r="D661" s="103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5"/>
      <c r="T661" s="105"/>
    </row>
    <row r="662" spans="1:20" ht="13.2">
      <c r="A662" s="166"/>
      <c r="B662" s="166"/>
      <c r="C662" s="167"/>
      <c r="D662" s="103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5"/>
      <c r="T662" s="105"/>
    </row>
    <row r="663" spans="1:20" ht="13.2">
      <c r="A663" s="166"/>
      <c r="B663" s="166"/>
      <c r="C663" s="167"/>
      <c r="D663" s="103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5"/>
      <c r="T663" s="105"/>
    </row>
    <row r="664" spans="1:20" ht="13.2">
      <c r="A664" s="166"/>
      <c r="B664" s="166"/>
      <c r="C664" s="167"/>
      <c r="D664" s="103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5"/>
      <c r="T664" s="105"/>
    </row>
    <row r="665" spans="1:20" ht="13.2">
      <c r="A665" s="166"/>
      <c r="B665" s="166"/>
      <c r="C665" s="167"/>
      <c r="D665" s="103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5"/>
      <c r="T665" s="105"/>
    </row>
    <row r="666" spans="1:20" ht="13.2">
      <c r="A666" s="166"/>
      <c r="B666" s="166"/>
      <c r="C666" s="167"/>
      <c r="D666" s="103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5"/>
      <c r="T666" s="105"/>
    </row>
    <row r="667" spans="1:20" ht="13.2">
      <c r="A667" s="166"/>
      <c r="B667" s="166"/>
      <c r="C667" s="167"/>
      <c r="D667" s="103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5"/>
      <c r="T667" s="105"/>
    </row>
    <row r="668" spans="1:20" ht="13.2">
      <c r="A668" s="166"/>
      <c r="B668" s="166"/>
      <c r="C668" s="167"/>
      <c r="D668" s="103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5"/>
      <c r="T668" s="105"/>
    </row>
    <row r="669" spans="1:20" ht="13.2">
      <c r="A669" s="166"/>
      <c r="B669" s="166"/>
      <c r="C669" s="167"/>
      <c r="D669" s="103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5"/>
      <c r="T669" s="105"/>
    </row>
    <row r="670" spans="1:20" ht="13.2">
      <c r="A670" s="166"/>
      <c r="B670" s="166"/>
      <c r="C670" s="167"/>
      <c r="D670" s="103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5"/>
      <c r="T670" s="105"/>
    </row>
    <row r="671" spans="1:20" ht="13.2">
      <c r="A671" s="166"/>
      <c r="B671" s="166"/>
      <c r="C671" s="167"/>
      <c r="D671" s="103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5"/>
      <c r="T671" s="105"/>
    </row>
    <row r="672" spans="1:20" ht="13.2">
      <c r="A672" s="166"/>
      <c r="B672" s="166"/>
      <c r="C672" s="167"/>
      <c r="D672" s="103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5"/>
      <c r="T672" s="105"/>
    </row>
    <row r="673" spans="1:20" ht="13.2">
      <c r="A673" s="166"/>
      <c r="B673" s="166"/>
      <c r="C673" s="167"/>
      <c r="D673" s="103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5"/>
      <c r="T673" s="105"/>
    </row>
    <row r="674" spans="1:20" ht="13.2">
      <c r="A674" s="166"/>
      <c r="B674" s="166"/>
      <c r="C674" s="167"/>
      <c r="D674" s="103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5"/>
      <c r="T674" s="105"/>
    </row>
    <row r="675" spans="1:20" ht="13.2">
      <c r="A675" s="166"/>
      <c r="B675" s="166"/>
      <c r="C675" s="167"/>
      <c r="D675" s="103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5"/>
      <c r="T675" s="105"/>
    </row>
    <row r="676" spans="1:20" ht="13.2">
      <c r="A676" s="166"/>
      <c r="B676" s="166"/>
      <c r="C676" s="167"/>
      <c r="D676" s="103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5"/>
      <c r="T676" s="105"/>
    </row>
    <row r="677" spans="1:20" ht="13.2">
      <c r="A677" s="166"/>
      <c r="B677" s="166"/>
      <c r="C677" s="167"/>
      <c r="D677" s="103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5"/>
      <c r="T677" s="105"/>
    </row>
    <row r="678" spans="1:20" ht="13.2">
      <c r="A678" s="166"/>
      <c r="B678" s="166"/>
      <c r="C678" s="167"/>
      <c r="D678" s="103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5"/>
      <c r="T678" s="105"/>
    </row>
    <row r="679" spans="1:20" ht="13.2">
      <c r="A679" s="166"/>
      <c r="B679" s="166"/>
      <c r="C679" s="167"/>
      <c r="D679" s="103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5"/>
      <c r="T679" s="105"/>
    </row>
    <row r="680" spans="1:20" ht="13.2">
      <c r="A680" s="166"/>
      <c r="B680" s="166"/>
      <c r="C680" s="167"/>
      <c r="D680" s="103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5"/>
      <c r="T680" s="105"/>
    </row>
    <row r="681" spans="1:20" ht="13.2">
      <c r="A681" s="166"/>
      <c r="B681" s="166"/>
      <c r="C681" s="167"/>
      <c r="D681" s="103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5"/>
      <c r="T681" s="105"/>
    </row>
    <row r="682" spans="1:20" ht="13.2">
      <c r="A682" s="166"/>
      <c r="B682" s="166"/>
      <c r="C682" s="167"/>
      <c r="D682" s="103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5"/>
      <c r="T682" s="105"/>
    </row>
    <row r="683" spans="1:20" ht="13.2">
      <c r="A683" s="166"/>
      <c r="B683" s="166"/>
      <c r="C683" s="167"/>
      <c r="D683" s="103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5"/>
      <c r="T683" s="105"/>
    </row>
    <row r="684" spans="1:20" ht="13.2">
      <c r="A684" s="166"/>
      <c r="B684" s="166"/>
      <c r="C684" s="167"/>
      <c r="D684" s="103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5"/>
      <c r="T684" s="105"/>
    </row>
    <row r="685" spans="1:20" ht="13.2">
      <c r="A685" s="166"/>
      <c r="B685" s="166"/>
      <c r="C685" s="167"/>
      <c r="D685" s="103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5"/>
      <c r="T685" s="105"/>
    </row>
    <row r="686" spans="1:20" ht="13.2">
      <c r="A686" s="166"/>
      <c r="B686" s="166"/>
      <c r="C686" s="167"/>
      <c r="D686" s="103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5"/>
      <c r="T686" s="105"/>
    </row>
    <row r="687" spans="1:20" ht="13.2">
      <c r="A687" s="166"/>
      <c r="B687" s="166"/>
      <c r="C687" s="167"/>
      <c r="D687" s="103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5"/>
      <c r="T687" s="105"/>
    </row>
    <row r="688" spans="1:20" ht="13.2">
      <c r="A688" s="166"/>
      <c r="B688" s="166"/>
      <c r="C688" s="167"/>
      <c r="D688" s="103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5"/>
      <c r="T688" s="105"/>
    </row>
    <row r="689" spans="1:20" ht="13.2">
      <c r="A689" s="166"/>
      <c r="B689" s="166"/>
      <c r="C689" s="167"/>
      <c r="D689" s="103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5"/>
      <c r="T689" s="105"/>
    </row>
    <row r="690" spans="1:20" ht="13.2">
      <c r="A690" s="166"/>
      <c r="B690" s="166"/>
      <c r="C690" s="167"/>
      <c r="D690" s="103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5"/>
      <c r="T690" s="105"/>
    </row>
    <row r="691" spans="1:20" ht="13.2">
      <c r="A691" s="166"/>
      <c r="B691" s="166"/>
      <c r="C691" s="167"/>
      <c r="D691" s="103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5"/>
      <c r="T691" s="105"/>
    </row>
    <row r="692" spans="1:20" ht="13.2">
      <c r="A692" s="166"/>
      <c r="B692" s="166"/>
      <c r="C692" s="167"/>
      <c r="D692" s="103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5"/>
      <c r="T692" s="105"/>
    </row>
    <row r="693" spans="1:20" ht="13.2">
      <c r="A693" s="166"/>
      <c r="B693" s="166"/>
      <c r="C693" s="167"/>
      <c r="D693" s="103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5"/>
      <c r="T693" s="105"/>
    </row>
    <row r="694" spans="1:20" ht="13.2">
      <c r="A694" s="166"/>
      <c r="B694" s="166"/>
      <c r="C694" s="167"/>
      <c r="D694" s="103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5"/>
      <c r="T694" s="105"/>
    </row>
    <row r="695" spans="1:20" ht="13.2">
      <c r="A695" s="166"/>
      <c r="B695" s="166"/>
      <c r="C695" s="167"/>
      <c r="D695" s="103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5"/>
      <c r="T695" s="105"/>
    </row>
    <row r="696" spans="1:20" ht="13.2">
      <c r="A696" s="166"/>
      <c r="B696" s="166"/>
      <c r="C696" s="167"/>
      <c r="D696" s="103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5"/>
      <c r="T696" s="105"/>
    </row>
    <row r="697" spans="1:20" ht="13.2">
      <c r="A697" s="166"/>
      <c r="B697" s="166"/>
      <c r="C697" s="167"/>
      <c r="D697" s="103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5"/>
      <c r="T697" s="105"/>
    </row>
    <row r="698" spans="1:20" ht="13.2">
      <c r="A698" s="166"/>
      <c r="B698" s="166"/>
      <c r="C698" s="167"/>
      <c r="D698" s="103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5"/>
      <c r="T698" s="105"/>
    </row>
    <row r="699" spans="1:20" ht="13.2">
      <c r="A699" s="166"/>
      <c r="B699" s="166"/>
      <c r="C699" s="167"/>
      <c r="D699" s="103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5"/>
      <c r="T699" s="105"/>
    </row>
    <row r="700" spans="1:20" ht="13.2">
      <c r="A700" s="166"/>
      <c r="B700" s="166"/>
      <c r="C700" s="167"/>
      <c r="D700" s="103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5"/>
      <c r="T700" s="105"/>
    </row>
    <row r="701" spans="1:20" ht="13.2">
      <c r="A701" s="166"/>
      <c r="B701" s="166"/>
      <c r="C701" s="167"/>
      <c r="D701" s="103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5"/>
      <c r="T701" s="105"/>
    </row>
    <row r="702" spans="1:20" ht="13.2">
      <c r="A702" s="166"/>
      <c r="B702" s="166"/>
      <c r="C702" s="167"/>
      <c r="D702" s="103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5"/>
      <c r="T702" s="105"/>
    </row>
    <row r="703" spans="1:20" ht="13.2">
      <c r="A703" s="166"/>
      <c r="B703" s="166"/>
      <c r="C703" s="167"/>
      <c r="D703" s="103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5"/>
      <c r="T703" s="105"/>
    </row>
    <row r="704" spans="1:20" ht="13.2">
      <c r="A704" s="166"/>
      <c r="B704" s="166"/>
      <c r="C704" s="167"/>
      <c r="D704" s="103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5"/>
      <c r="T704" s="105"/>
    </row>
    <row r="705" spans="1:20" ht="13.2">
      <c r="A705" s="166"/>
      <c r="B705" s="166"/>
      <c r="C705" s="167"/>
      <c r="D705" s="103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5"/>
      <c r="T705" s="105"/>
    </row>
    <row r="706" spans="1:20" ht="13.2">
      <c r="A706" s="166"/>
      <c r="B706" s="166"/>
      <c r="C706" s="167"/>
      <c r="D706" s="103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5"/>
      <c r="T706" s="105"/>
    </row>
    <row r="707" spans="1:20" ht="13.2">
      <c r="A707" s="166"/>
      <c r="B707" s="166"/>
      <c r="C707" s="167"/>
      <c r="D707" s="103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5"/>
      <c r="T707" s="105"/>
    </row>
    <row r="708" spans="1:20" ht="13.2">
      <c r="A708" s="166"/>
      <c r="B708" s="166"/>
      <c r="C708" s="167"/>
      <c r="D708" s="103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5"/>
      <c r="T708" s="105"/>
    </row>
    <row r="709" spans="1:20" ht="13.2">
      <c r="A709" s="166"/>
      <c r="B709" s="166"/>
      <c r="C709" s="167"/>
      <c r="D709" s="103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5"/>
      <c r="T709" s="105"/>
    </row>
    <row r="710" spans="1:20" ht="13.2">
      <c r="A710" s="166"/>
      <c r="B710" s="166"/>
      <c r="C710" s="167"/>
      <c r="D710" s="103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5"/>
      <c r="T710" s="105"/>
    </row>
    <row r="711" spans="1:20" ht="13.2">
      <c r="A711" s="166"/>
      <c r="B711" s="166"/>
      <c r="C711" s="167"/>
      <c r="D711" s="103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5"/>
      <c r="T711" s="105"/>
    </row>
    <row r="712" spans="1:20" ht="13.2">
      <c r="A712" s="166"/>
      <c r="B712" s="166"/>
      <c r="C712" s="167"/>
      <c r="D712" s="103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5"/>
      <c r="T712" s="105"/>
    </row>
    <row r="713" spans="1:20" ht="13.2">
      <c r="A713" s="166"/>
      <c r="B713" s="166"/>
      <c r="C713" s="167"/>
      <c r="D713" s="103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5"/>
      <c r="T713" s="105"/>
    </row>
    <row r="714" spans="1:20" ht="13.2">
      <c r="A714" s="166"/>
      <c r="B714" s="166"/>
      <c r="C714" s="167"/>
      <c r="D714" s="103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5"/>
      <c r="T714" s="105"/>
    </row>
    <row r="715" spans="1:20" ht="13.2">
      <c r="A715" s="166"/>
      <c r="B715" s="166"/>
      <c r="C715" s="167"/>
      <c r="D715" s="103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5"/>
      <c r="T715" s="105"/>
    </row>
    <row r="716" spans="1:20" ht="13.2">
      <c r="A716" s="166"/>
      <c r="B716" s="166"/>
      <c r="C716" s="167"/>
      <c r="D716" s="103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5"/>
      <c r="T716" s="105"/>
    </row>
    <row r="717" spans="1:20" ht="13.2">
      <c r="A717" s="166"/>
      <c r="B717" s="166"/>
      <c r="C717" s="167"/>
      <c r="D717" s="103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5"/>
      <c r="T717" s="105"/>
    </row>
    <row r="718" spans="1:20" ht="13.2">
      <c r="A718" s="166"/>
      <c r="B718" s="166"/>
      <c r="C718" s="167"/>
      <c r="D718" s="103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5"/>
      <c r="T718" s="105"/>
    </row>
    <row r="719" spans="1:20" ht="13.2">
      <c r="A719" s="166"/>
      <c r="B719" s="166"/>
      <c r="C719" s="167"/>
      <c r="D719" s="103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5"/>
      <c r="T719" s="105"/>
    </row>
    <row r="720" spans="1:20" ht="13.2">
      <c r="A720" s="166"/>
      <c r="B720" s="166"/>
      <c r="C720" s="167"/>
      <c r="D720" s="103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5"/>
      <c r="T720" s="105"/>
    </row>
    <row r="721" spans="1:20" ht="13.2">
      <c r="A721" s="166"/>
      <c r="B721" s="166"/>
      <c r="C721" s="167"/>
      <c r="D721" s="103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5"/>
      <c r="T721" s="105"/>
    </row>
    <row r="722" spans="1:20" ht="13.2">
      <c r="A722" s="166"/>
      <c r="B722" s="166"/>
      <c r="C722" s="167"/>
      <c r="D722" s="103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5"/>
      <c r="T722" s="105"/>
    </row>
    <row r="723" spans="1:20" ht="13.2">
      <c r="A723" s="166"/>
      <c r="B723" s="166"/>
      <c r="C723" s="167"/>
      <c r="D723" s="103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5"/>
      <c r="T723" s="105"/>
    </row>
    <row r="724" spans="1:20" ht="13.2">
      <c r="A724" s="166"/>
      <c r="B724" s="166"/>
      <c r="C724" s="167"/>
      <c r="D724" s="103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5"/>
      <c r="T724" s="105"/>
    </row>
    <row r="725" spans="1:20" ht="13.2">
      <c r="A725" s="166"/>
      <c r="B725" s="166"/>
      <c r="C725" s="167"/>
      <c r="D725" s="103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5"/>
      <c r="T725" s="105"/>
    </row>
    <row r="726" spans="1:20" ht="13.2">
      <c r="A726" s="166"/>
      <c r="B726" s="166"/>
      <c r="C726" s="167"/>
      <c r="D726" s="103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5"/>
      <c r="T726" s="105"/>
    </row>
    <row r="727" spans="1:20" ht="13.2">
      <c r="A727" s="166"/>
      <c r="B727" s="166"/>
      <c r="C727" s="167"/>
      <c r="D727" s="103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5"/>
      <c r="T727" s="105"/>
    </row>
    <row r="728" spans="1:20" ht="13.2">
      <c r="A728" s="166"/>
      <c r="B728" s="166"/>
      <c r="C728" s="167"/>
      <c r="D728" s="103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5"/>
      <c r="T728" s="105"/>
    </row>
    <row r="729" spans="1:20" ht="13.2">
      <c r="A729" s="166"/>
      <c r="B729" s="166"/>
      <c r="C729" s="167"/>
      <c r="D729" s="103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5"/>
      <c r="T729" s="105"/>
    </row>
    <row r="730" spans="1:20" ht="13.2">
      <c r="A730" s="166"/>
      <c r="B730" s="166"/>
      <c r="C730" s="167"/>
      <c r="D730" s="103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5"/>
      <c r="T730" s="105"/>
    </row>
    <row r="731" spans="1:20" ht="13.2">
      <c r="A731" s="166"/>
      <c r="B731" s="166"/>
      <c r="C731" s="167"/>
      <c r="D731" s="103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5"/>
      <c r="T731" s="105"/>
    </row>
    <row r="732" spans="1:20" ht="13.2">
      <c r="A732" s="166"/>
      <c r="B732" s="166"/>
      <c r="C732" s="167"/>
      <c r="D732" s="103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5"/>
      <c r="T732" s="105"/>
    </row>
    <row r="733" spans="1:20" ht="13.2">
      <c r="A733" s="166"/>
      <c r="B733" s="166"/>
      <c r="C733" s="167"/>
      <c r="D733" s="103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5"/>
      <c r="T733" s="105"/>
    </row>
    <row r="734" spans="1:20" ht="13.2">
      <c r="A734" s="166"/>
      <c r="B734" s="166"/>
      <c r="C734" s="167"/>
      <c r="D734" s="103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5"/>
      <c r="T734" s="105"/>
    </row>
    <row r="735" spans="1:20" ht="13.2">
      <c r="A735" s="166"/>
      <c r="B735" s="166"/>
      <c r="C735" s="167"/>
      <c r="D735" s="103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5"/>
      <c r="T735" s="105"/>
    </row>
    <row r="736" spans="1:20" ht="13.2">
      <c r="A736" s="166"/>
      <c r="B736" s="166"/>
      <c r="C736" s="167"/>
      <c r="D736" s="103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5"/>
      <c r="T736" s="105"/>
    </row>
    <row r="737" spans="1:20" ht="13.2">
      <c r="A737" s="166"/>
      <c r="B737" s="166"/>
      <c r="C737" s="167"/>
      <c r="D737" s="103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5"/>
      <c r="T737" s="105"/>
    </row>
    <row r="738" spans="1:20" ht="13.2">
      <c r="A738" s="166"/>
      <c r="B738" s="166"/>
      <c r="C738" s="167"/>
      <c r="D738" s="103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5"/>
      <c r="T738" s="105"/>
    </row>
    <row r="739" spans="1:20" ht="13.2">
      <c r="A739" s="166"/>
      <c r="B739" s="166"/>
      <c r="C739" s="167"/>
      <c r="D739" s="103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5"/>
      <c r="T739" s="105"/>
    </row>
    <row r="740" spans="1:20" ht="13.2">
      <c r="A740" s="166"/>
      <c r="B740" s="166"/>
      <c r="C740" s="167"/>
      <c r="D740" s="103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5"/>
      <c r="T740" s="105"/>
    </row>
    <row r="741" spans="1:20" ht="13.2">
      <c r="A741" s="166"/>
      <c r="B741" s="166"/>
      <c r="C741" s="167"/>
      <c r="D741" s="103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5"/>
      <c r="T741" s="105"/>
    </row>
    <row r="742" spans="1:20" ht="13.2">
      <c r="A742" s="166"/>
      <c r="B742" s="166"/>
      <c r="C742" s="167"/>
      <c r="D742" s="103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5"/>
      <c r="T742" s="105"/>
    </row>
    <row r="743" spans="1:20" ht="13.2">
      <c r="A743" s="166"/>
      <c r="B743" s="166"/>
      <c r="C743" s="167"/>
      <c r="D743" s="103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5"/>
      <c r="T743" s="105"/>
    </row>
    <row r="744" spans="1:20" ht="13.2">
      <c r="A744" s="166"/>
      <c r="B744" s="166"/>
      <c r="C744" s="167"/>
      <c r="D744" s="103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5"/>
      <c r="T744" s="105"/>
    </row>
    <row r="745" spans="1:20" ht="13.2">
      <c r="A745" s="166"/>
      <c r="B745" s="166"/>
      <c r="C745" s="167"/>
      <c r="D745" s="103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5"/>
      <c r="T745" s="105"/>
    </row>
    <row r="746" spans="1:20" ht="13.2">
      <c r="A746" s="166"/>
      <c r="B746" s="166"/>
      <c r="C746" s="167"/>
      <c r="D746" s="103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5"/>
      <c r="T746" s="105"/>
    </row>
    <row r="747" spans="1:20" ht="13.2">
      <c r="A747" s="166"/>
      <c r="B747" s="166"/>
      <c r="C747" s="167"/>
      <c r="D747" s="103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5"/>
      <c r="T747" s="105"/>
    </row>
    <row r="748" spans="1:20" ht="13.2">
      <c r="A748" s="166"/>
      <c r="B748" s="166"/>
      <c r="C748" s="167"/>
      <c r="D748" s="103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5"/>
      <c r="T748" s="105"/>
    </row>
    <row r="749" spans="1:20" ht="13.2">
      <c r="A749" s="166"/>
      <c r="B749" s="166"/>
      <c r="C749" s="167"/>
      <c r="D749" s="103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5"/>
      <c r="T749" s="105"/>
    </row>
    <row r="750" spans="1:20" ht="13.2">
      <c r="A750" s="166"/>
      <c r="B750" s="166"/>
      <c r="C750" s="167"/>
      <c r="D750" s="103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5"/>
      <c r="T750" s="105"/>
    </row>
    <row r="751" spans="1:20" ht="13.2">
      <c r="A751" s="166"/>
      <c r="B751" s="166"/>
      <c r="C751" s="167"/>
      <c r="D751" s="103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5"/>
      <c r="T751" s="105"/>
    </row>
    <row r="752" spans="1:20" ht="13.2">
      <c r="A752" s="166"/>
      <c r="B752" s="166"/>
      <c r="C752" s="167"/>
      <c r="D752" s="103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5"/>
      <c r="T752" s="105"/>
    </row>
    <row r="753" spans="1:20" ht="13.2">
      <c r="A753" s="166"/>
      <c r="B753" s="166"/>
      <c r="C753" s="167"/>
      <c r="D753" s="103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5"/>
      <c r="T753" s="105"/>
    </row>
    <row r="754" spans="1:20" ht="13.2">
      <c r="A754" s="166"/>
      <c r="B754" s="166"/>
      <c r="C754" s="167"/>
      <c r="D754" s="103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5"/>
      <c r="T754" s="105"/>
    </row>
    <row r="755" spans="1:20" ht="13.2">
      <c r="A755" s="166"/>
      <c r="B755" s="166"/>
      <c r="C755" s="167"/>
      <c r="D755" s="103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5"/>
      <c r="T755" s="105"/>
    </row>
    <row r="756" spans="1:20" ht="13.2">
      <c r="A756" s="166"/>
      <c r="B756" s="166"/>
      <c r="C756" s="167"/>
      <c r="D756" s="103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5"/>
      <c r="T756" s="105"/>
    </row>
    <row r="757" spans="1:20" ht="13.2">
      <c r="A757" s="166"/>
      <c r="B757" s="166"/>
      <c r="C757" s="167"/>
      <c r="D757" s="103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5"/>
      <c r="T757" s="105"/>
    </row>
    <row r="758" spans="1:20" ht="13.2">
      <c r="A758" s="166"/>
      <c r="B758" s="166"/>
      <c r="C758" s="167"/>
      <c r="D758" s="103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5"/>
      <c r="T758" s="105"/>
    </row>
    <row r="759" spans="1:20" ht="13.2">
      <c r="A759" s="166"/>
      <c r="B759" s="166"/>
      <c r="C759" s="167"/>
      <c r="D759" s="103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5"/>
      <c r="T759" s="105"/>
    </row>
    <row r="760" spans="1:20" ht="13.2">
      <c r="A760" s="166"/>
      <c r="B760" s="166"/>
      <c r="C760" s="167"/>
      <c r="D760" s="103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5"/>
      <c r="T760" s="105"/>
    </row>
    <row r="761" spans="1:20" ht="13.2">
      <c r="A761" s="166"/>
      <c r="B761" s="166"/>
      <c r="C761" s="167"/>
      <c r="D761" s="103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5"/>
      <c r="T761" s="105"/>
    </row>
    <row r="762" spans="1:20" ht="13.2">
      <c r="A762" s="166"/>
      <c r="B762" s="166"/>
      <c r="C762" s="167"/>
      <c r="D762" s="103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5"/>
      <c r="T762" s="105"/>
    </row>
    <row r="763" spans="1:20" ht="13.2">
      <c r="A763" s="166"/>
      <c r="B763" s="166"/>
      <c r="C763" s="167"/>
      <c r="D763" s="103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5"/>
      <c r="T763" s="105"/>
    </row>
    <row r="764" spans="1:20" ht="13.2">
      <c r="A764" s="166"/>
      <c r="B764" s="166"/>
      <c r="C764" s="167"/>
      <c r="D764" s="103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5"/>
      <c r="T764" s="105"/>
    </row>
    <row r="765" spans="1:20" ht="13.2">
      <c r="A765" s="166"/>
      <c r="B765" s="166"/>
      <c r="C765" s="167"/>
      <c r="D765" s="103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5"/>
      <c r="T765" s="105"/>
    </row>
    <row r="766" spans="1:20" ht="13.2">
      <c r="A766" s="166"/>
      <c r="B766" s="166"/>
      <c r="C766" s="167"/>
      <c r="D766" s="103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5"/>
      <c r="T766" s="105"/>
    </row>
    <row r="767" spans="1:20" ht="13.2">
      <c r="A767" s="166"/>
      <c r="B767" s="166"/>
      <c r="C767" s="167"/>
      <c r="D767" s="103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5"/>
      <c r="T767" s="105"/>
    </row>
    <row r="768" spans="1:20" ht="13.2">
      <c r="A768" s="166"/>
      <c r="B768" s="166"/>
      <c r="C768" s="167"/>
      <c r="D768" s="103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5"/>
      <c r="T768" s="105"/>
    </row>
    <row r="769" spans="1:20" ht="13.2">
      <c r="A769" s="166"/>
      <c r="B769" s="166"/>
      <c r="C769" s="167"/>
      <c r="D769" s="103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5"/>
      <c r="T769" s="105"/>
    </row>
    <row r="770" spans="1:20" ht="13.2">
      <c r="A770" s="166"/>
      <c r="B770" s="166"/>
      <c r="C770" s="167"/>
      <c r="D770" s="103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5"/>
      <c r="T770" s="105"/>
    </row>
    <row r="771" spans="1:20" ht="13.2">
      <c r="A771" s="166"/>
      <c r="B771" s="166"/>
      <c r="C771" s="167"/>
      <c r="D771" s="103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5"/>
      <c r="T771" s="105"/>
    </row>
    <row r="772" spans="1:20" ht="13.2">
      <c r="A772" s="166"/>
      <c r="B772" s="166"/>
      <c r="C772" s="167"/>
      <c r="D772" s="103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5"/>
      <c r="T772" s="105"/>
    </row>
    <row r="773" spans="1:20" ht="13.2">
      <c r="A773" s="166"/>
      <c r="B773" s="166"/>
      <c r="C773" s="167"/>
      <c r="D773" s="103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5"/>
      <c r="T773" s="105"/>
    </row>
    <row r="774" spans="1:20" ht="13.2">
      <c r="A774" s="166"/>
      <c r="B774" s="166"/>
      <c r="C774" s="167"/>
      <c r="D774" s="103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5"/>
      <c r="T774" s="105"/>
    </row>
    <row r="775" spans="1:20" ht="13.2">
      <c r="A775" s="166"/>
      <c r="B775" s="166"/>
      <c r="C775" s="167"/>
      <c r="D775" s="103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5"/>
      <c r="T775" s="105"/>
    </row>
    <row r="776" spans="1:20" ht="13.2">
      <c r="A776" s="166"/>
      <c r="B776" s="166"/>
      <c r="C776" s="167"/>
      <c r="D776" s="103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5"/>
      <c r="T776" s="105"/>
    </row>
    <row r="777" spans="1:20" ht="13.2">
      <c r="A777" s="166"/>
      <c r="B777" s="166"/>
      <c r="C777" s="167"/>
      <c r="D777" s="103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5"/>
      <c r="T777" s="105"/>
    </row>
    <row r="778" spans="1:20" ht="13.2">
      <c r="A778" s="166"/>
      <c r="B778" s="166"/>
      <c r="C778" s="167"/>
      <c r="D778" s="103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5"/>
      <c r="T778" s="105"/>
    </row>
    <row r="779" spans="1:20" ht="13.2">
      <c r="A779" s="166"/>
      <c r="B779" s="166"/>
      <c r="C779" s="167"/>
      <c r="D779" s="103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5"/>
      <c r="T779" s="105"/>
    </row>
    <row r="780" spans="1:20" ht="13.2">
      <c r="A780" s="166"/>
      <c r="B780" s="166"/>
      <c r="C780" s="167"/>
      <c r="D780" s="103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5"/>
      <c r="T780" s="105"/>
    </row>
    <row r="781" spans="1:20" ht="13.2">
      <c r="A781" s="166"/>
      <c r="B781" s="166"/>
      <c r="C781" s="167"/>
      <c r="D781" s="103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5"/>
      <c r="T781" s="105"/>
    </row>
    <row r="782" spans="1:20" ht="13.2">
      <c r="A782" s="166"/>
      <c r="B782" s="166"/>
      <c r="C782" s="167"/>
      <c r="D782" s="103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5"/>
      <c r="T782" s="105"/>
    </row>
    <row r="783" spans="1:20" ht="13.2">
      <c r="A783" s="166"/>
      <c r="B783" s="166"/>
      <c r="C783" s="167"/>
      <c r="D783" s="103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5"/>
      <c r="T783" s="105"/>
    </row>
    <row r="784" spans="1:20" ht="13.2">
      <c r="A784" s="166"/>
      <c r="B784" s="166"/>
      <c r="C784" s="167"/>
      <c r="D784" s="103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5"/>
      <c r="T784" s="105"/>
    </row>
    <row r="785" spans="1:20" ht="13.2">
      <c r="A785" s="166"/>
      <c r="B785" s="166"/>
      <c r="C785" s="167"/>
      <c r="D785" s="103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5"/>
      <c r="T785" s="105"/>
    </row>
    <row r="786" spans="1:20" ht="13.2">
      <c r="A786" s="166"/>
      <c r="B786" s="166"/>
      <c r="C786" s="167"/>
      <c r="D786" s="103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5"/>
      <c r="T786" s="105"/>
    </row>
    <row r="787" spans="1:20" ht="13.2">
      <c r="A787" s="166"/>
      <c r="B787" s="166"/>
      <c r="C787" s="167"/>
      <c r="D787" s="103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5"/>
      <c r="T787" s="105"/>
    </row>
    <row r="788" spans="1:20" ht="13.2">
      <c r="A788" s="166"/>
      <c r="B788" s="166"/>
      <c r="C788" s="167"/>
      <c r="D788" s="103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5"/>
      <c r="T788" s="105"/>
    </row>
    <row r="789" spans="1:20" ht="13.2">
      <c r="A789" s="166"/>
      <c r="B789" s="166"/>
      <c r="C789" s="167"/>
      <c r="D789" s="103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5"/>
      <c r="T789" s="105"/>
    </row>
    <row r="790" spans="1:20" ht="13.2">
      <c r="A790" s="166"/>
      <c r="B790" s="166"/>
      <c r="C790" s="167"/>
      <c r="D790" s="103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5"/>
      <c r="T790" s="105"/>
    </row>
    <row r="791" spans="1:20" ht="13.2">
      <c r="A791" s="166"/>
      <c r="B791" s="166"/>
      <c r="C791" s="167"/>
      <c r="D791" s="103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5"/>
      <c r="T791" s="105"/>
    </row>
    <row r="792" spans="1:20" ht="13.2">
      <c r="A792" s="166"/>
      <c r="B792" s="166"/>
      <c r="C792" s="167"/>
      <c r="D792" s="103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5"/>
      <c r="T792" s="105"/>
    </row>
    <row r="793" spans="1:20" ht="13.2">
      <c r="A793" s="166"/>
      <c r="B793" s="166"/>
      <c r="C793" s="167"/>
      <c r="D793" s="103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5"/>
      <c r="T793" s="105"/>
    </row>
    <row r="794" spans="1:20" ht="13.2">
      <c r="A794" s="166"/>
      <c r="B794" s="166"/>
      <c r="C794" s="167"/>
      <c r="D794" s="103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5"/>
      <c r="T794" s="105"/>
    </row>
    <row r="795" spans="1:20" ht="13.2">
      <c r="A795" s="166"/>
      <c r="B795" s="166"/>
      <c r="C795" s="167"/>
      <c r="D795" s="103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5"/>
      <c r="T795" s="105"/>
    </row>
    <row r="796" spans="1:20" ht="13.2">
      <c r="A796" s="166"/>
      <c r="B796" s="166"/>
      <c r="C796" s="167"/>
      <c r="D796" s="103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5"/>
      <c r="T796" s="105"/>
    </row>
    <row r="797" spans="1:20" ht="13.2">
      <c r="A797" s="166"/>
      <c r="B797" s="166"/>
      <c r="C797" s="167"/>
      <c r="D797" s="103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5"/>
      <c r="T797" s="105"/>
    </row>
    <row r="798" spans="1:20" ht="13.2">
      <c r="A798" s="166"/>
      <c r="B798" s="166"/>
      <c r="C798" s="167"/>
      <c r="D798" s="103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5"/>
      <c r="T798" s="105"/>
    </row>
    <row r="799" spans="1:20" ht="13.2">
      <c r="A799" s="166"/>
      <c r="B799" s="166"/>
      <c r="C799" s="167"/>
      <c r="D799" s="103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5"/>
      <c r="T799" s="105"/>
    </row>
    <row r="800" spans="1:20" ht="13.2">
      <c r="A800" s="166"/>
      <c r="B800" s="166"/>
      <c r="C800" s="167"/>
      <c r="D800" s="103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5"/>
      <c r="T800" s="105"/>
    </row>
    <row r="801" spans="1:20" ht="13.2">
      <c r="A801" s="166"/>
      <c r="B801" s="166"/>
      <c r="C801" s="167"/>
      <c r="D801" s="103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5"/>
      <c r="T801" s="105"/>
    </row>
    <row r="802" spans="1:20" ht="13.2">
      <c r="A802" s="166"/>
      <c r="B802" s="166"/>
      <c r="C802" s="167"/>
      <c r="D802" s="103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5"/>
      <c r="T802" s="105"/>
    </row>
    <row r="803" spans="1:20" ht="13.2">
      <c r="A803" s="166"/>
      <c r="B803" s="166"/>
      <c r="C803" s="167"/>
      <c r="D803" s="103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5"/>
      <c r="T803" s="105"/>
    </row>
    <row r="804" spans="1:20" ht="13.2">
      <c r="A804" s="166"/>
      <c r="B804" s="166"/>
      <c r="C804" s="167"/>
      <c r="D804" s="103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5"/>
      <c r="T804" s="105"/>
    </row>
    <row r="805" spans="1:20" ht="13.2">
      <c r="A805" s="166"/>
      <c r="B805" s="166"/>
      <c r="C805" s="167"/>
      <c r="D805" s="103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5"/>
      <c r="T805" s="105"/>
    </row>
    <row r="806" spans="1:20" ht="13.2">
      <c r="A806" s="166"/>
      <c r="B806" s="166"/>
      <c r="C806" s="167"/>
      <c r="D806" s="103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5"/>
      <c r="T806" s="105"/>
    </row>
    <row r="807" spans="1:20" ht="13.2">
      <c r="A807" s="166"/>
      <c r="B807" s="166"/>
      <c r="C807" s="167"/>
      <c r="D807" s="103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5"/>
      <c r="T807" s="105"/>
    </row>
    <row r="808" spans="1:20" ht="13.2">
      <c r="A808" s="166"/>
      <c r="B808" s="166"/>
      <c r="C808" s="167"/>
      <c r="D808" s="103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5"/>
      <c r="T808" s="105"/>
    </row>
    <row r="809" spans="1:20" ht="13.2">
      <c r="A809" s="166"/>
      <c r="B809" s="166"/>
      <c r="C809" s="167"/>
      <c r="D809" s="103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5"/>
      <c r="T809" s="105"/>
    </row>
    <row r="810" spans="1:20" ht="13.2">
      <c r="A810" s="166"/>
      <c r="B810" s="166"/>
      <c r="C810" s="167"/>
      <c r="D810" s="103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5"/>
      <c r="T810" s="105"/>
    </row>
    <row r="811" spans="1:20" ht="13.2">
      <c r="A811" s="166"/>
      <c r="B811" s="166"/>
      <c r="C811" s="167"/>
      <c r="D811" s="103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5"/>
      <c r="T811" s="105"/>
    </row>
    <row r="812" spans="1:20" ht="13.2">
      <c r="A812" s="166"/>
      <c r="B812" s="166"/>
      <c r="C812" s="167"/>
      <c r="D812" s="103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5"/>
      <c r="T812" s="105"/>
    </row>
    <row r="813" spans="1:20" ht="13.2">
      <c r="A813" s="166"/>
      <c r="B813" s="166"/>
      <c r="C813" s="167"/>
      <c r="D813" s="103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5"/>
      <c r="T813" s="105"/>
    </row>
    <row r="814" spans="1:20" ht="13.2">
      <c r="A814" s="166"/>
      <c r="B814" s="166"/>
      <c r="C814" s="167"/>
      <c r="D814" s="103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5"/>
      <c r="T814" s="105"/>
    </row>
    <row r="815" spans="1:20" ht="13.2">
      <c r="A815" s="166"/>
      <c r="B815" s="166"/>
      <c r="C815" s="167"/>
      <c r="D815" s="103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5"/>
      <c r="T815" s="105"/>
    </row>
    <row r="816" spans="1:20" ht="13.2">
      <c r="A816" s="166"/>
      <c r="B816" s="166"/>
      <c r="C816" s="167"/>
      <c r="D816" s="103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5"/>
      <c r="T816" s="105"/>
    </row>
    <row r="817" spans="1:20" ht="13.2">
      <c r="A817" s="166"/>
      <c r="B817" s="166"/>
      <c r="C817" s="167"/>
      <c r="D817" s="103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5"/>
      <c r="T817" s="105"/>
    </row>
    <row r="818" spans="1:20" ht="13.2">
      <c r="A818" s="166"/>
      <c r="B818" s="166"/>
      <c r="C818" s="167"/>
      <c r="D818" s="103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5"/>
      <c r="T818" s="105"/>
    </row>
    <row r="819" spans="1:20" ht="13.2">
      <c r="A819" s="166"/>
      <c r="B819" s="166"/>
      <c r="C819" s="167"/>
      <c r="D819" s="103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5"/>
      <c r="T819" s="105"/>
    </row>
    <row r="820" spans="1:20" ht="13.2">
      <c r="A820" s="166"/>
      <c r="B820" s="166"/>
      <c r="C820" s="167"/>
      <c r="D820" s="103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5"/>
      <c r="T820" s="105"/>
    </row>
    <row r="821" spans="1:20" ht="13.2">
      <c r="A821" s="166"/>
      <c r="B821" s="166"/>
      <c r="C821" s="167"/>
      <c r="D821" s="103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5"/>
      <c r="T821" s="105"/>
    </row>
    <row r="822" spans="1:20" ht="13.2">
      <c r="A822" s="166"/>
      <c r="B822" s="166"/>
      <c r="C822" s="167"/>
      <c r="D822" s="103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5"/>
      <c r="T822" s="105"/>
    </row>
    <row r="823" spans="1:20" ht="13.2">
      <c r="A823" s="166"/>
      <c r="B823" s="166"/>
      <c r="C823" s="167"/>
      <c r="D823" s="103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5"/>
      <c r="T823" s="105"/>
    </row>
    <row r="824" spans="1:20" ht="13.2">
      <c r="A824" s="166"/>
      <c r="B824" s="166"/>
      <c r="C824" s="167"/>
      <c r="D824" s="103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5"/>
      <c r="T824" s="105"/>
    </row>
    <row r="825" spans="1:20" ht="13.2">
      <c r="A825" s="166"/>
      <c r="B825" s="166"/>
      <c r="C825" s="167"/>
      <c r="D825" s="103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5"/>
      <c r="T825" s="105"/>
    </row>
    <row r="826" spans="1:20" ht="13.2">
      <c r="A826" s="166"/>
      <c r="B826" s="166"/>
      <c r="C826" s="167"/>
      <c r="D826" s="103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5"/>
      <c r="T826" s="105"/>
    </row>
    <row r="827" spans="1:20" ht="13.2">
      <c r="A827" s="166"/>
      <c r="B827" s="166"/>
      <c r="C827" s="167"/>
      <c r="D827" s="103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5"/>
      <c r="T827" s="105"/>
    </row>
    <row r="828" spans="1:20" ht="13.2">
      <c r="A828" s="166"/>
      <c r="B828" s="166"/>
      <c r="C828" s="167"/>
      <c r="D828" s="103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5"/>
      <c r="T828" s="105"/>
    </row>
    <row r="829" spans="1:20" ht="13.2">
      <c r="A829" s="166"/>
      <c r="B829" s="166"/>
      <c r="C829" s="167"/>
      <c r="D829" s="103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5"/>
      <c r="T829" s="105"/>
    </row>
    <row r="830" spans="1:20" ht="13.2">
      <c r="A830" s="166"/>
      <c r="B830" s="166"/>
      <c r="C830" s="167"/>
      <c r="D830" s="103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5"/>
      <c r="T830" s="105"/>
    </row>
    <row r="831" spans="1:20" ht="13.2">
      <c r="A831" s="166"/>
      <c r="B831" s="166"/>
      <c r="C831" s="167"/>
      <c r="D831" s="103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5"/>
      <c r="T831" s="105"/>
    </row>
    <row r="832" spans="1:20" ht="13.2">
      <c r="A832" s="166"/>
      <c r="B832" s="166"/>
      <c r="C832" s="167"/>
      <c r="D832" s="103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5"/>
      <c r="T832" s="105"/>
    </row>
    <row r="833" spans="1:20" ht="13.2">
      <c r="A833" s="166"/>
      <c r="B833" s="166"/>
      <c r="C833" s="167"/>
      <c r="D833" s="103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5"/>
      <c r="T833" s="105"/>
    </row>
    <row r="834" spans="1:20" ht="13.2">
      <c r="A834" s="166"/>
      <c r="B834" s="166"/>
      <c r="C834" s="167"/>
      <c r="D834" s="103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5"/>
      <c r="T834" s="105"/>
    </row>
    <row r="835" spans="1:20" ht="13.2">
      <c r="A835" s="166"/>
      <c r="B835" s="166"/>
      <c r="C835" s="167"/>
      <c r="D835" s="103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5"/>
      <c r="T835" s="105"/>
    </row>
    <row r="836" spans="1:20" ht="13.2">
      <c r="A836" s="166"/>
      <c r="B836" s="166"/>
      <c r="C836" s="167"/>
      <c r="D836" s="103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5"/>
      <c r="T836" s="105"/>
    </row>
    <row r="837" spans="1:20" ht="13.2">
      <c r="A837" s="166"/>
      <c r="B837" s="166"/>
      <c r="C837" s="167"/>
      <c r="D837" s="103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5"/>
      <c r="T837" s="105"/>
    </row>
    <row r="838" spans="1:20" ht="13.2">
      <c r="A838" s="166"/>
      <c r="B838" s="166"/>
      <c r="C838" s="167"/>
      <c r="D838" s="103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5"/>
      <c r="T838" s="105"/>
    </row>
    <row r="839" spans="1:20" ht="13.2">
      <c r="A839" s="166"/>
      <c r="B839" s="166"/>
      <c r="C839" s="167"/>
      <c r="D839" s="103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5"/>
      <c r="T839" s="105"/>
    </row>
    <row r="840" spans="1:20" ht="13.2">
      <c r="A840" s="166"/>
      <c r="B840" s="166"/>
      <c r="C840" s="167"/>
      <c r="D840" s="103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5"/>
      <c r="T840" s="105"/>
    </row>
    <row r="841" spans="1:20" ht="13.2">
      <c r="A841" s="166"/>
      <c r="B841" s="166"/>
      <c r="C841" s="167"/>
      <c r="D841" s="103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5"/>
      <c r="T841" s="105"/>
    </row>
    <row r="842" spans="1:20" ht="13.2">
      <c r="A842" s="166"/>
      <c r="B842" s="166"/>
      <c r="C842" s="167"/>
      <c r="D842" s="103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5"/>
      <c r="T842" s="105"/>
    </row>
    <row r="843" spans="1:20" ht="13.2">
      <c r="A843" s="166"/>
      <c r="B843" s="166"/>
      <c r="C843" s="167"/>
      <c r="D843" s="103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5"/>
      <c r="T843" s="105"/>
    </row>
    <row r="844" spans="1:20" ht="13.2">
      <c r="A844" s="166"/>
      <c r="B844" s="166"/>
      <c r="C844" s="167"/>
      <c r="D844" s="103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5"/>
      <c r="T844" s="105"/>
    </row>
    <row r="845" spans="1:20" ht="13.2">
      <c r="A845" s="166"/>
      <c r="B845" s="166"/>
      <c r="C845" s="167"/>
      <c r="D845" s="103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5"/>
      <c r="T845" s="105"/>
    </row>
    <row r="846" spans="1:20" ht="13.2">
      <c r="A846" s="166"/>
      <c r="B846" s="166"/>
      <c r="C846" s="167"/>
      <c r="D846" s="103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5"/>
      <c r="T846" s="105"/>
    </row>
    <row r="847" spans="1:20" ht="13.2">
      <c r="A847" s="166"/>
      <c r="B847" s="166"/>
      <c r="C847" s="167"/>
      <c r="D847" s="103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5"/>
      <c r="T847" s="105"/>
    </row>
    <row r="848" spans="1:20" ht="13.2">
      <c r="A848" s="166"/>
      <c r="B848" s="166"/>
      <c r="C848" s="167"/>
      <c r="D848" s="103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5"/>
      <c r="T848" s="105"/>
    </row>
    <row r="849" spans="1:20" ht="13.2">
      <c r="A849" s="166"/>
      <c r="B849" s="166"/>
      <c r="C849" s="167"/>
      <c r="D849" s="103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5"/>
      <c r="T849" s="105"/>
    </row>
    <row r="850" spans="1:20" ht="13.2">
      <c r="A850" s="166"/>
      <c r="B850" s="166"/>
      <c r="C850" s="167"/>
      <c r="D850" s="103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5"/>
      <c r="T850" s="105"/>
    </row>
    <row r="851" spans="1:20" ht="13.2">
      <c r="A851" s="166"/>
      <c r="B851" s="166"/>
      <c r="C851" s="167"/>
      <c r="D851" s="103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5"/>
      <c r="T851" s="105"/>
    </row>
    <row r="852" spans="1:20" ht="13.2">
      <c r="A852" s="166"/>
      <c r="B852" s="166"/>
      <c r="C852" s="167"/>
      <c r="D852" s="103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5"/>
      <c r="T852" s="105"/>
    </row>
    <row r="853" spans="1:20" ht="13.2">
      <c r="A853" s="166"/>
      <c r="B853" s="166"/>
      <c r="C853" s="167"/>
      <c r="D853" s="103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5"/>
      <c r="T853" s="105"/>
    </row>
    <row r="854" spans="1:20" ht="13.2">
      <c r="A854" s="166"/>
      <c r="B854" s="166"/>
      <c r="C854" s="167"/>
      <c r="D854" s="103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5"/>
      <c r="T854" s="105"/>
    </row>
    <row r="855" spans="1:20" ht="13.2">
      <c r="A855" s="166"/>
      <c r="B855" s="166"/>
      <c r="C855" s="167"/>
      <c r="D855" s="103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5"/>
      <c r="T855" s="105"/>
    </row>
    <row r="856" spans="1:20" ht="13.2">
      <c r="A856" s="166"/>
      <c r="B856" s="166"/>
      <c r="C856" s="167"/>
      <c r="D856" s="103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5"/>
      <c r="T856" s="105"/>
    </row>
    <row r="857" spans="1:20" ht="13.2">
      <c r="A857" s="166"/>
      <c r="B857" s="166"/>
      <c r="C857" s="167"/>
      <c r="D857" s="103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5"/>
      <c r="T857" s="105"/>
    </row>
    <row r="858" spans="1:20" ht="13.2">
      <c r="A858" s="166"/>
      <c r="B858" s="166"/>
      <c r="C858" s="167"/>
      <c r="D858" s="103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5"/>
      <c r="T858" s="105"/>
    </row>
    <row r="859" spans="1:20" ht="13.2">
      <c r="A859" s="166"/>
      <c r="B859" s="166"/>
      <c r="C859" s="167"/>
      <c r="D859" s="103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5"/>
      <c r="T859" s="105"/>
    </row>
    <row r="860" spans="1:20" ht="13.2">
      <c r="A860" s="166"/>
      <c r="B860" s="166"/>
      <c r="C860" s="167"/>
      <c r="D860" s="103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5"/>
      <c r="T860" s="105"/>
    </row>
    <row r="861" spans="1:20" ht="13.2">
      <c r="A861" s="166"/>
      <c r="B861" s="166"/>
      <c r="C861" s="167"/>
      <c r="D861" s="103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5"/>
      <c r="T861" s="105"/>
    </row>
    <row r="862" spans="1:20" ht="13.2">
      <c r="A862" s="166"/>
      <c r="B862" s="166"/>
      <c r="C862" s="167"/>
      <c r="D862" s="103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5"/>
      <c r="T862" s="105"/>
    </row>
    <row r="863" spans="1:20" ht="13.2">
      <c r="A863" s="166"/>
      <c r="B863" s="166"/>
      <c r="C863" s="167"/>
      <c r="D863" s="103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5"/>
      <c r="T863" s="105"/>
    </row>
    <row r="864" spans="1:20" ht="13.2">
      <c r="A864" s="166"/>
      <c r="B864" s="166"/>
      <c r="C864" s="167"/>
      <c r="D864" s="103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5"/>
      <c r="T864" s="105"/>
    </row>
    <row r="865" spans="1:20" ht="13.2">
      <c r="A865" s="166"/>
      <c r="B865" s="166"/>
      <c r="C865" s="167"/>
      <c r="D865" s="103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5"/>
      <c r="T865" s="105"/>
    </row>
    <row r="866" spans="1:20" ht="13.2">
      <c r="A866" s="166"/>
      <c r="B866" s="166"/>
      <c r="C866" s="167"/>
      <c r="D866" s="103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5"/>
      <c r="T866" s="105"/>
    </row>
    <row r="867" spans="1:20" ht="13.2">
      <c r="A867" s="166"/>
      <c r="B867" s="166"/>
      <c r="C867" s="167"/>
      <c r="D867" s="103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5"/>
      <c r="T867" s="105"/>
    </row>
    <row r="868" spans="1:20" ht="13.2">
      <c r="A868" s="166"/>
      <c r="B868" s="166"/>
      <c r="C868" s="167"/>
      <c r="D868" s="103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5"/>
      <c r="T868" s="105"/>
    </row>
    <row r="869" spans="1:20" ht="13.2">
      <c r="A869" s="166"/>
      <c r="B869" s="166"/>
      <c r="C869" s="167"/>
      <c r="D869" s="103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5"/>
      <c r="T869" s="105"/>
    </row>
    <row r="870" spans="1:20" ht="13.2">
      <c r="A870" s="166"/>
      <c r="B870" s="166"/>
      <c r="C870" s="167"/>
      <c r="D870" s="103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5"/>
      <c r="T870" s="105"/>
    </row>
    <row r="871" spans="1:20" ht="13.2">
      <c r="A871" s="166"/>
      <c r="B871" s="166"/>
      <c r="C871" s="167"/>
      <c r="D871" s="103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5"/>
      <c r="T871" s="105"/>
    </row>
    <row r="872" spans="1:20" ht="13.2">
      <c r="A872" s="166"/>
      <c r="B872" s="166"/>
      <c r="C872" s="167"/>
      <c r="D872" s="103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5"/>
      <c r="T872" s="105"/>
    </row>
    <row r="873" spans="1:20" ht="13.2">
      <c r="A873" s="166"/>
      <c r="B873" s="166"/>
      <c r="C873" s="167"/>
      <c r="D873" s="103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5"/>
      <c r="T873" s="105"/>
    </row>
    <row r="874" spans="1:20" ht="13.2">
      <c r="A874" s="166"/>
      <c r="B874" s="166"/>
      <c r="C874" s="167"/>
      <c r="D874" s="103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5"/>
      <c r="T874" s="105"/>
    </row>
    <row r="875" spans="1:20" ht="13.2">
      <c r="A875" s="166"/>
      <c r="B875" s="166"/>
      <c r="C875" s="167"/>
      <c r="D875" s="103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5"/>
      <c r="T875" s="105"/>
    </row>
    <row r="876" spans="1:20" ht="13.2">
      <c r="A876" s="166"/>
      <c r="B876" s="166"/>
      <c r="C876" s="167"/>
      <c r="D876" s="103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5"/>
      <c r="T876" s="105"/>
    </row>
    <row r="877" spans="1:20" ht="13.2">
      <c r="A877" s="166"/>
      <c r="B877" s="166"/>
      <c r="C877" s="167"/>
      <c r="D877" s="103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5"/>
      <c r="T877" s="105"/>
    </row>
    <row r="878" spans="1:20" ht="13.2">
      <c r="A878" s="166"/>
      <c r="B878" s="166"/>
      <c r="C878" s="167"/>
      <c r="D878" s="103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5"/>
      <c r="T878" s="105"/>
    </row>
    <row r="879" spans="1:20" ht="13.2">
      <c r="A879" s="166"/>
      <c r="B879" s="166"/>
      <c r="C879" s="167"/>
      <c r="D879" s="103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5"/>
      <c r="T879" s="105"/>
    </row>
    <row r="880" spans="1:20" ht="13.2">
      <c r="A880" s="166"/>
      <c r="B880" s="166"/>
      <c r="C880" s="167"/>
      <c r="D880" s="103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5"/>
      <c r="T880" s="105"/>
    </row>
    <row r="881" spans="1:20" ht="13.2">
      <c r="A881" s="166"/>
      <c r="B881" s="166"/>
      <c r="C881" s="167"/>
      <c r="D881" s="103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5"/>
      <c r="T881" s="105"/>
    </row>
    <row r="882" spans="1:20" ht="13.2">
      <c r="A882" s="166"/>
      <c r="B882" s="166"/>
      <c r="C882" s="167"/>
      <c r="D882" s="103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5"/>
      <c r="T882" s="105"/>
    </row>
    <row r="883" spans="1:20" ht="13.2">
      <c r="A883" s="166"/>
      <c r="B883" s="166"/>
      <c r="C883" s="167"/>
      <c r="D883" s="103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5"/>
      <c r="T883" s="105"/>
    </row>
    <row r="884" spans="1:20" ht="13.2">
      <c r="A884" s="166"/>
      <c r="B884" s="166"/>
      <c r="C884" s="167"/>
      <c r="D884" s="103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5"/>
      <c r="T884" s="105"/>
    </row>
    <row r="885" spans="1:20" ht="13.2">
      <c r="A885" s="166"/>
      <c r="B885" s="166"/>
      <c r="C885" s="167"/>
      <c r="D885" s="103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5"/>
      <c r="T885" s="105"/>
    </row>
    <row r="886" spans="1:20" ht="13.2">
      <c r="A886" s="166"/>
      <c r="B886" s="166"/>
      <c r="C886" s="167"/>
      <c r="D886" s="103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5"/>
      <c r="T886" s="105"/>
    </row>
    <row r="887" spans="1:20" ht="13.2">
      <c r="A887" s="166"/>
      <c r="B887" s="166"/>
      <c r="C887" s="167"/>
      <c r="D887" s="103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5"/>
      <c r="T887" s="105"/>
    </row>
    <row r="888" spans="1:20" ht="13.2">
      <c r="A888" s="166"/>
      <c r="B888" s="166"/>
      <c r="C888" s="167"/>
      <c r="D888" s="103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5"/>
      <c r="T888" s="105"/>
    </row>
    <row r="889" spans="1:20" ht="13.2">
      <c r="A889" s="166"/>
      <c r="B889" s="166"/>
      <c r="C889" s="167"/>
      <c r="D889" s="103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5"/>
      <c r="T889" s="105"/>
    </row>
    <row r="890" spans="1:20" ht="13.2">
      <c r="A890" s="166"/>
      <c r="B890" s="166"/>
      <c r="C890" s="167"/>
      <c r="D890" s="103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5"/>
      <c r="T890" s="105"/>
    </row>
    <row r="891" spans="1:20" ht="13.2">
      <c r="A891" s="166"/>
      <c r="B891" s="166"/>
      <c r="C891" s="167"/>
      <c r="D891" s="103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5"/>
      <c r="T891" s="105"/>
    </row>
    <row r="892" spans="1:20" ht="13.2">
      <c r="A892" s="166"/>
      <c r="B892" s="166"/>
      <c r="C892" s="167"/>
      <c r="D892" s="103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5"/>
      <c r="T892" s="105"/>
    </row>
    <row r="893" spans="1:20" ht="13.2">
      <c r="A893" s="166"/>
      <c r="B893" s="166"/>
      <c r="C893" s="167"/>
      <c r="D893" s="103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5"/>
      <c r="T893" s="105"/>
    </row>
    <row r="894" spans="1:20" ht="13.2">
      <c r="A894" s="166"/>
      <c r="B894" s="166"/>
      <c r="C894" s="167"/>
      <c r="D894" s="103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5"/>
      <c r="T894" s="105"/>
    </row>
    <row r="895" spans="1:20" ht="13.2">
      <c r="A895" s="166"/>
      <c r="B895" s="166"/>
      <c r="C895" s="167"/>
      <c r="D895" s="103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5"/>
      <c r="T895" s="105"/>
    </row>
    <row r="896" spans="1:20" ht="13.2">
      <c r="A896" s="166"/>
      <c r="B896" s="166"/>
      <c r="C896" s="167"/>
      <c r="D896" s="103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5"/>
      <c r="T896" s="105"/>
    </row>
    <row r="897" spans="1:20" ht="13.2">
      <c r="A897" s="166"/>
      <c r="B897" s="166"/>
      <c r="C897" s="167"/>
      <c r="D897" s="103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5"/>
      <c r="T897" s="105"/>
    </row>
    <row r="898" spans="1:20" ht="13.2">
      <c r="A898" s="166"/>
      <c r="B898" s="166"/>
      <c r="C898" s="167"/>
      <c r="D898" s="103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5"/>
      <c r="T898" s="105"/>
    </row>
    <row r="899" spans="1:20" ht="13.2">
      <c r="A899" s="166"/>
      <c r="B899" s="166"/>
      <c r="C899" s="167"/>
      <c r="D899" s="103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5"/>
      <c r="T899" s="105"/>
    </row>
    <row r="900" spans="1:20" ht="13.2">
      <c r="A900" s="166"/>
      <c r="B900" s="166"/>
      <c r="C900" s="167"/>
      <c r="D900" s="103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5"/>
      <c r="T900" s="105"/>
    </row>
    <row r="901" spans="1:20" ht="13.2">
      <c r="A901" s="166"/>
      <c r="B901" s="166"/>
      <c r="C901" s="167"/>
      <c r="D901" s="103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5"/>
      <c r="T901" s="105"/>
    </row>
    <row r="902" spans="1:20" ht="13.2">
      <c r="A902" s="166"/>
      <c r="B902" s="166"/>
      <c r="C902" s="167"/>
      <c r="D902" s="103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5"/>
      <c r="T902" s="105"/>
    </row>
    <row r="903" spans="1:20" ht="13.2">
      <c r="A903" s="166"/>
      <c r="B903" s="166"/>
      <c r="C903" s="167"/>
      <c r="D903" s="103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5"/>
      <c r="T903" s="105"/>
    </row>
    <row r="904" spans="1:20" ht="13.2">
      <c r="A904" s="166"/>
      <c r="B904" s="166"/>
      <c r="C904" s="167"/>
      <c r="D904" s="103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5"/>
      <c r="T904" s="105"/>
    </row>
    <row r="905" spans="1:20" ht="13.2">
      <c r="A905" s="166"/>
      <c r="B905" s="166"/>
      <c r="C905" s="167"/>
      <c r="D905" s="103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5"/>
      <c r="T905" s="105"/>
    </row>
    <row r="906" spans="1:20" ht="13.2">
      <c r="A906" s="166"/>
      <c r="B906" s="166"/>
      <c r="C906" s="167"/>
      <c r="D906" s="103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5"/>
      <c r="T906" s="105"/>
    </row>
    <row r="907" spans="1:20" ht="13.2">
      <c r="A907" s="166"/>
      <c r="B907" s="166"/>
      <c r="C907" s="167"/>
      <c r="D907" s="103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5"/>
      <c r="T907" s="105"/>
    </row>
    <row r="908" spans="1:20" ht="13.2">
      <c r="A908" s="166"/>
      <c r="B908" s="166"/>
      <c r="C908" s="167"/>
      <c r="D908" s="103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5"/>
      <c r="T908" s="105"/>
    </row>
    <row r="909" spans="1:20" ht="13.2">
      <c r="A909" s="166"/>
      <c r="B909" s="166"/>
      <c r="C909" s="167"/>
      <c r="D909" s="103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5"/>
      <c r="T909" s="105"/>
    </row>
    <row r="910" spans="1:20" ht="13.2">
      <c r="A910" s="166"/>
      <c r="B910" s="166"/>
      <c r="C910" s="167"/>
      <c r="D910" s="103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5"/>
      <c r="T910" s="105"/>
    </row>
    <row r="911" spans="1:20" ht="13.2">
      <c r="A911" s="166"/>
      <c r="B911" s="166"/>
      <c r="C911" s="167"/>
      <c r="D911" s="103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5"/>
      <c r="T911" s="105"/>
    </row>
    <row r="912" spans="1:20" ht="13.2">
      <c r="A912" s="166"/>
      <c r="B912" s="166"/>
      <c r="C912" s="167"/>
      <c r="D912" s="103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5"/>
      <c r="T912" s="105"/>
    </row>
    <row r="913" spans="1:20" ht="13.2">
      <c r="A913" s="166"/>
      <c r="B913" s="166"/>
      <c r="C913" s="167"/>
      <c r="D913" s="103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5"/>
      <c r="T913" s="105"/>
    </row>
    <row r="914" spans="1:20" ht="13.2">
      <c r="A914" s="166"/>
      <c r="B914" s="166"/>
      <c r="C914" s="167"/>
      <c r="D914" s="103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5"/>
      <c r="T914" s="105"/>
    </row>
    <row r="915" spans="1:20" ht="13.2">
      <c r="A915" s="166"/>
      <c r="B915" s="166"/>
      <c r="C915" s="167"/>
      <c r="D915" s="103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5"/>
      <c r="T915" s="105"/>
    </row>
    <row r="916" spans="1:20" ht="13.2">
      <c r="A916" s="166"/>
      <c r="B916" s="166"/>
      <c r="C916" s="167"/>
      <c r="D916" s="103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5"/>
      <c r="T916" s="105"/>
    </row>
    <row r="917" spans="1:20" ht="13.2">
      <c r="A917" s="166"/>
      <c r="B917" s="166"/>
      <c r="C917" s="167"/>
      <c r="D917" s="103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5"/>
      <c r="T917" s="105"/>
    </row>
    <row r="918" spans="1:20" ht="13.2">
      <c r="A918" s="166"/>
      <c r="B918" s="166"/>
      <c r="C918" s="167"/>
      <c r="D918" s="103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5"/>
      <c r="T918" s="105"/>
    </row>
    <row r="919" spans="1:20" ht="13.2">
      <c r="A919" s="166"/>
      <c r="B919" s="166"/>
      <c r="C919" s="167"/>
      <c r="D919" s="103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5"/>
      <c r="T919" s="105"/>
    </row>
    <row r="920" spans="1:20" ht="13.2">
      <c r="A920" s="166"/>
      <c r="B920" s="166"/>
      <c r="C920" s="167"/>
      <c r="D920" s="103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5"/>
      <c r="T920" s="105"/>
    </row>
    <row r="921" spans="1:20" ht="13.2">
      <c r="A921" s="166"/>
      <c r="B921" s="166"/>
      <c r="C921" s="167"/>
      <c r="D921" s="103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5"/>
      <c r="T921" s="105"/>
    </row>
    <row r="922" spans="1:20" ht="13.2">
      <c r="A922" s="166"/>
      <c r="B922" s="166"/>
      <c r="C922" s="167"/>
      <c r="D922" s="103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5"/>
      <c r="T922" s="105"/>
    </row>
    <row r="923" spans="1:20" ht="13.2">
      <c r="A923" s="166"/>
      <c r="B923" s="166"/>
      <c r="C923" s="167"/>
      <c r="D923" s="103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5"/>
      <c r="T923" s="105"/>
    </row>
    <row r="924" spans="1:20" ht="13.2">
      <c r="A924" s="166"/>
      <c r="B924" s="166"/>
      <c r="C924" s="167"/>
      <c r="D924" s="103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5"/>
      <c r="T924" s="105"/>
    </row>
    <row r="925" spans="1:20" ht="13.2">
      <c r="A925" s="166"/>
      <c r="B925" s="166"/>
      <c r="C925" s="167"/>
      <c r="D925" s="103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5"/>
      <c r="T925" s="105"/>
    </row>
    <row r="926" spans="1:20" ht="13.2">
      <c r="A926" s="166"/>
      <c r="B926" s="166"/>
      <c r="C926" s="167"/>
      <c r="D926" s="103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5"/>
      <c r="T926" s="105"/>
    </row>
    <row r="927" spans="1:20" ht="13.2">
      <c r="A927" s="166"/>
      <c r="B927" s="166"/>
      <c r="C927" s="167"/>
      <c r="D927" s="103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5"/>
      <c r="T927" s="105"/>
    </row>
    <row r="928" spans="1:20" ht="13.2">
      <c r="A928" s="166"/>
      <c r="B928" s="166"/>
      <c r="C928" s="167"/>
      <c r="D928" s="103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5"/>
      <c r="T928" s="105"/>
    </row>
    <row r="929" spans="1:20" ht="13.2">
      <c r="A929" s="166"/>
      <c r="B929" s="166"/>
      <c r="C929" s="167"/>
      <c r="D929" s="103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5"/>
      <c r="T929" s="105"/>
    </row>
    <row r="930" spans="1:20" ht="13.2">
      <c r="A930" s="166"/>
      <c r="B930" s="166"/>
      <c r="C930" s="167"/>
      <c r="D930" s="103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5"/>
      <c r="T930" s="105"/>
    </row>
    <row r="931" spans="1:20" ht="13.2">
      <c r="A931" s="166"/>
      <c r="B931" s="166"/>
      <c r="C931" s="167"/>
      <c r="D931" s="103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5"/>
      <c r="T931" s="105"/>
    </row>
    <row r="932" spans="1:20" ht="13.2">
      <c r="A932" s="166"/>
      <c r="B932" s="166"/>
      <c r="C932" s="167"/>
      <c r="D932" s="103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5"/>
      <c r="T932" s="105"/>
    </row>
    <row r="933" spans="1:20" ht="13.2">
      <c r="A933" s="166"/>
      <c r="B933" s="166"/>
      <c r="C933" s="167"/>
      <c r="D933" s="103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5"/>
      <c r="T933" s="105"/>
    </row>
    <row r="934" spans="1:20" ht="13.2">
      <c r="A934" s="166"/>
      <c r="B934" s="166"/>
      <c r="C934" s="167"/>
      <c r="D934" s="103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5"/>
      <c r="T934" s="105"/>
    </row>
    <row r="935" spans="1:20" ht="13.2">
      <c r="A935" s="166"/>
      <c r="B935" s="166"/>
      <c r="C935" s="167"/>
      <c r="D935" s="103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5"/>
      <c r="T935" s="105"/>
    </row>
    <row r="936" spans="1:20" ht="13.2">
      <c r="A936" s="166"/>
      <c r="B936" s="166"/>
      <c r="C936" s="167"/>
      <c r="D936" s="103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5"/>
      <c r="T936" s="105"/>
    </row>
    <row r="937" spans="1:20" ht="13.2">
      <c r="A937" s="166"/>
      <c r="B937" s="166"/>
      <c r="C937" s="167"/>
      <c r="D937" s="103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5"/>
      <c r="T937" s="105"/>
    </row>
    <row r="938" spans="1:20" ht="13.2">
      <c r="A938" s="166"/>
      <c r="B938" s="166"/>
      <c r="C938" s="167"/>
      <c r="D938" s="103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5"/>
      <c r="T938" s="105"/>
    </row>
    <row r="939" spans="1:20" ht="13.2">
      <c r="A939" s="166"/>
      <c r="B939" s="166"/>
      <c r="C939" s="167"/>
      <c r="D939" s="103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5"/>
      <c r="T939" s="105"/>
    </row>
    <row r="940" spans="1:20" ht="13.2">
      <c r="A940" s="166"/>
      <c r="B940" s="166"/>
      <c r="C940" s="167"/>
      <c r="D940" s="103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5"/>
      <c r="T940" s="105"/>
    </row>
    <row r="941" spans="1:20" ht="13.2">
      <c r="A941" s="166"/>
      <c r="B941" s="166"/>
      <c r="C941" s="167"/>
      <c r="D941" s="103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5"/>
      <c r="T941" s="105"/>
    </row>
    <row r="942" spans="1:20" ht="13.2">
      <c r="A942" s="166"/>
      <c r="B942" s="166"/>
      <c r="C942" s="167"/>
      <c r="D942" s="103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5"/>
      <c r="T942" s="105"/>
    </row>
    <row r="943" spans="1:20" ht="13.2">
      <c r="A943" s="166"/>
      <c r="B943" s="166"/>
      <c r="C943" s="167"/>
      <c r="D943" s="103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5"/>
      <c r="T943" s="105"/>
    </row>
    <row r="944" spans="1:20" ht="13.2">
      <c r="A944" s="166"/>
      <c r="B944" s="166"/>
      <c r="C944" s="167"/>
      <c r="D944" s="103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5"/>
      <c r="T944" s="105"/>
    </row>
    <row r="945" spans="1:20" ht="13.2">
      <c r="A945" s="166"/>
      <c r="B945" s="166"/>
      <c r="C945" s="167"/>
      <c r="D945" s="103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5"/>
      <c r="T945" s="105"/>
    </row>
    <row r="946" spans="1:20" ht="13.2">
      <c r="A946" s="166"/>
      <c r="B946" s="166"/>
      <c r="C946" s="167"/>
      <c r="D946" s="103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5"/>
      <c r="T946" s="105"/>
    </row>
    <row r="947" spans="1:20" ht="13.2">
      <c r="A947" s="166"/>
      <c r="B947" s="166"/>
      <c r="C947" s="167"/>
      <c r="D947" s="103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5"/>
      <c r="T947" s="105"/>
    </row>
    <row r="948" spans="1:20" ht="13.2">
      <c r="A948" s="166"/>
      <c r="B948" s="166"/>
      <c r="C948" s="167"/>
      <c r="D948" s="103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5"/>
      <c r="T948" s="105"/>
    </row>
    <row r="949" spans="1:20" ht="13.2">
      <c r="A949" s="166"/>
      <c r="B949" s="166"/>
      <c r="C949" s="167"/>
      <c r="D949" s="103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5"/>
      <c r="T949" s="105"/>
    </row>
    <row r="950" spans="1:20" ht="13.2">
      <c r="A950" s="166"/>
      <c r="B950" s="166"/>
      <c r="C950" s="167"/>
      <c r="D950" s="103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5"/>
      <c r="T950" s="105"/>
    </row>
    <row r="951" spans="1:20" ht="13.2">
      <c r="A951" s="166"/>
      <c r="B951" s="166"/>
      <c r="C951" s="167"/>
      <c r="D951" s="103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5"/>
      <c r="T951" s="105"/>
    </row>
    <row r="952" spans="1:20" ht="13.2">
      <c r="A952" s="166"/>
      <c r="B952" s="166"/>
      <c r="C952" s="167"/>
      <c r="D952" s="103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5"/>
      <c r="T952" s="105"/>
    </row>
    <row r="953" spans="1:20" ht="13.2">
      <c r="A953" s="166"/>
      <c r="B953" s="166"/>
      <c r="C953" s="167"/>
      <c r="D953" s="103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5"/>
      <c r="T953" s="105"/>
    </row>
    <row r="954" spans="1:20" ht="13.2">
      <c r="A954" s="166"/>
      <c r="B954" s="166"/>
      <c r="C954" s="167"/>
      <c r="D954" s="103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5"/>
      <c r="T954" s="105"/>
    </row>
    <row r="955" spans="1:20" ht="13.2">
      <c r="A955" s="166"/>
      <c r="B955" s="166"/>
      <c r="C955" s="167"/>
      <c r="D955" s="103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5"/>
      <c r="T955" s="105"/>
    </row>
    <row r="956" spans="1:20" ht="13.2">
      <c r="A956" s="166"/>
      <c r="B956" s="166"/>
      <c r="C956" s="167"/>
      <c r="D956" s="103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5"/>
      <c r="T956" s="105"/>
    </row>
    <row r="957" spans="1:20" ht="13.2">
      <c r="A957" s="166"/>
      <c r="B957" s="166"/>
      <c r="C957" s="167"/>
      <c r="D957" s="103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5"/>
      <c r="T957" s="105"/>
    </row>
    <row r="958" spans="1:20" ht="13.2">
      <c r="A958" s="166"/>
      <c r="B958" s="166"/>
      <c r="C958" s="167"/>
      <c r="D958" s="103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5"/>
      <c r="T958" s="105"/>
    </row>
    <row r="959" spans="1:20" ht="13.2">
      <c r="A959" s="166"/>
      <c r="B959" s="166"/>
      <c r="C959" s="167"/>
      <c r="D959" s="103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5"/>
      <c r="T959" s="105"/>
    </row>
    <row r="960" spans="1:20" ht="13.2">
      <c r="A960" s="166"/>
      <c r="B960" s="166"/>
      <c r="C960" s="167"/>
      <c r="D960" s="103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5"/>
      <c r="T960" s="105"/>
    </row>
    <row r="961" spans="1:20" ht="13.2">
      <c r="A961" s="166"/>
      <c r="B961" s="166"/>
      <c r="C961" s="167"/>
      <c r="D961" s="103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5"/>
      <c r="T961" s="105"/>
    </row>
    <row r="962" spans="1:20" ht="13.2">
      <c r="A962" s="166"/>
      <c r="B962" s="166"/>
      <c r="C962" s="167"/>
      <c r="D962" s="103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5"/>
      <c r="T962" s="105"/>
    </row>
    <row r="963" spans="1:20" ht="13.2">
      <c r="A963" s="166"/>
      <c r="B963" s="166"/>
      <c r="C963" s="167"/>
      <c r="D963" s="103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5"/>
      <c r="T963" s="105"/>
    </row>
    <row r="964" spans="1:20" ht="13.2">
      <c r="A964" s="166"/>
      <c r="B964" s="166"/>
      <c r="C964" s="167"/>
      <c r="D964" s="103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5"/>
      <c r="T964" s="105"/>
    </row>
    <row r="965" spans="1:20" ht="13.2">
      <c r="A965" s="166"/>
      <c r="B965" s="166"/>
      <c r="C965" s="167"/>
      <c r="D965" s="103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5"/>
      <c r="T965" s="105"/>
    </row>
    <row r="966" spans="1:20" ht="13.2">
      <c r="A966" s="166"/>
      <c r="B966" s="166"/>
      <c r="C966" s="167"/>
      <c r="D966" s="103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5"/>
      <c r="T966" s="105"/>
    </row>
    <row r="967" spans="1:20" ht="13.2">
      <c r="A967" s="166"/>
      <c r="B967" s="166"/>
      <c r="C967" s="167"/>
      <c r="D967" s="103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5"/>
      <c r="T967" s="105"/>
    </row>
    <row r="968" spans="1:20" ht="13.2">
      <c r="A968" s="166"/>
      <c r="B968" s="166"/>
      <c r="C968" s="167"/>
      <c r="D968" s="103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5"/>
      <c r="T968" s="105"/>
    </row>
    <row r="969" spans="1:20" ht="13.2">
      <c r="A969" s="166"/>
      <c r="B969" s="166"/>
      <c r="C969" s="167"/>
      <c r="D969" s="103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5"/>
      <c r="T969" s="105"/>
    </row>
    <row r="970" spans="1:20" ht="13.2">
      <c r="A970" s="166"/>
      <c r="B970" s="166"/>
      <c r="C970" s="167"/>
      <c r="D970" s="103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5"/>
      <c r="T970" s="105"/>
    </row>
    <row r="971" spans="1:20" ht="13.2">
      <c r="A971" s="166"/>
      <c r="B971" s="166"/>
      <c r="C971" s="167"/>
      <c r="D971" s="103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5"/>
      <c r="T971" s="105"/>
    </row>
    <row r="972" spans="1:20" ht="13.2">
      <c r="A972" s="166"/>
      <c r="B972" s="166"/>
      <c r="C972" s="167"/>
      <c r="D972" s="103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5"/>
      <c r="T972" s="105"/>
    </row>
    <row r="973" spans="1:20" ht="13.2">
      <c r="A973" s="166"/>
      <c r="B973" s="166"/>
      <c r="C973" s="167"/>
      <c r="D973" s="103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5"/>
      <c r="T973" s="105"/>
    </row>
    <row r="974" spans="1:20" ht="13.2">
      <c r="A974" s="166"/>
      <c r="B974" s="166"/>
      <c r="C974" s="167"/>
      <c r="D974" s="103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5"/>
      <c r="T974" s="105"/>
    </row>
    <row r="975" spans="1:20" ht="13.2">
      <c r="A975" s="166"/>
      <c r="B975" s="166"/>
      <c r="C975" s="167"/>
      <c r="D975" s="103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5"/>
      <c r="T975" s="105"/>
    </row>
    <row r="976" spans="1:20" ht="13.2">
      <c r="A976" s="166"/>
      <c r="B976" s="166"/>
      <c r="C976" s="167"/>
      <c r="D976" s="103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5"/>
      <c r="T976" s="105"/>
    </row>
    <row r="977" spans="1:20" ht="13.2">
      <c r="A977" s="166"/>
      <c r="B977" s="166"/>
      <c r="C977" s="167"/>
      <c r="D977" s="103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5"/>
      <c r="T977" s="105"/>
    </row>
    <row r="978" spans="1:20" ht="13.2">
      <c r="A978" s="166"/>
      <c r="B978" s="166"/>
      <c r="C978" s="167"/>
      <c r="D978" s="103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5"/>
      <c r="T978" s="105"/>
    </row>
    <row r="979" spans="1:20" ht="13.2">
      <c r="A979" s="166"/>
      <c r="B979" s="166"/>
      <c r="C979" s="167"/>
      <c r="D979" s="103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5"/>
      <c r="T979" s="105"/>
    </row>
    <row r="980" spans="1:20" ht="13.2">
      <c r="A980" s="166"/>
      <c r="B980" s="166"/>
      <c r="C980" s="167"/>
      <c r="D980" s="103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5"/>
      <c r="T980" s="105"/>
    </row>
    <row r="981" spans="1:20" ht="13.2">
      <c r="A981" s="166"/>
      <c r="B981" s="166"/>
      <c r="C981" s="167"/>
      <c r="D981" s="103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5"/>
      <c r="T981" s="105"/>
    </row>
    <row r="982" spans="1:20" ht="13.2">
      <c r="A982" s="166"/>
      <c r="B982" s="166"/>
      <c r="C982" s="167"/>
      <c r="D982" s="103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5"/>
      <c r="T982" s="105"/>
    </row>
    <row r="983" spans="1:20" ht="13.2">
      <c r="A983" s="166"/>
      <c r="B983" s="166"/>
      <c r="C983" s="167"/>
      <c r="D983" s="103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5"/>
      <c r="T983" s="105"/>
    </row>
    <row r="984" spans="1:20" ht="13.2">
      <c r="A984" s="166"/>
      <c r="B984" s="166"/>
      <c r="C984" s="167"/>
      <c r="D984" s="103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5"/>
      <c r="T984" s="105"/>
    </row>
    <row r="985" spans="1:20" ht="13.2">
      <c r="A985" s="166"/>
      <c r="B985" s="166"/>
      <c r="C985" s="167"/>
      <c r="D985" s="103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5"/>
      <c r="T985" s="105"/>
    </row>
    <row r="986" spans="1:20" ht="13.2">
      <c r="A986" s="166"/>
      <c r="B986" s="166"/>
      <c r="C986" s="167"/>
      <c r="D986" s="103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5"/>
      <c r="T986" s="105"/>
    </row>
    <row r="987" spans="1:20" ht="13.2">
      <c r="A987" s="166"/>
      <c r="B987" s="166"/>
      <c r="C987" s="167"/>
      <c r="D987" s="103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5"/>
      <c r="T987" s="105"/>
    </row>
    <row r="988" spans="1:20" ht="13.2">
      <c r="A988" s="166"/>
      <c r="B988" s="166"/>
      <c r="C988" s="167"/>
      <c r="D988" s="103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5"/>
      <c r="T988" s="105"/>
    </row>
    <row r="989" spans="1:20" ht="13.2">
      <c r="A989" s="166"/>
      <c r="B989" s="166"/>
      <c r="C989" s="167"/>
      <c r="D989" s="103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5"/>
      <c r="T989" s="105"/>
    </row>
    <row r="990" spans="1:20" ht="13.2">
      <c r="A990" s="166"/>
      <c r="B990" s="166"/>
      <c r="C990" s="167"/>
      <c r="D990" s="103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5"/>
      <c r="T990" s="105"/>
    </row>
    <row r="991" spans="1:20" ht="13.2">
      <c r="A991" s="166"/>
      <c r="B991" s="166"/>
      <c r="C991" s="167"/>
      <c r="D991" s="103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5"/>
      <c r="T991" s="105"/>
    </row>
    <row r="992" spans="1:20" ht="13.2">
      <c r="A992" s="166"/>
      <c r="B992" s="166"/>
      <c r="C992" s="167"/>
      <c r="D992" s="103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5"/>
      <c r="T992" s="105"/>
    </row>
    <row r="993" spans="1:20" ht="13.2">
      <c r="A993" s="166"/>
      <c r="B993" s="166"/>
      <c r="C993" s="167"/>
      <c r="D993" s="103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5"/>
      <c r="T993" s="105"/>
    </row>
    <row r="994" spans="1:20" ht="13.2">
      <c r="A994" s="166"/>
      <c r="B994" s="166"/>
      <c r="C994" s="167"/>
      <c r="D994" s="103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5"/>
      <c r="T994" s="105"/>
    </row>
    <row r="995" spans="1:20" ht="13.2">
      <c r="A995" s="166"/>
      <c r="B995" s="166"/>
      <c r="C995" s="167"/>
      <c r="D995" s="103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5"/>
      <c r="T995" s="105"/>
    </row>
    <row r="996" spans="1:20" ht="13.2">
      <c r="A996" s="166"/>
      <c r="B996" s="166"/>
      <c r="C996" s="167"/>
      <c r="D996" s="103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5"/>
      <c r="T996" s="105"/>
    </row>
    <row r="997" spans="1:20" ht="13.2">
      <c r="A997" s="166"/>
      <c r="B997" s="166"/>
      <c r="C997" s="167"/>
      <c r="D997" s="103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5"/>
      <c r="T997" s="105"/>
    </row>
    <row r="998" spans="1:20" ht="13.2">
      <c r="A998" s="166"/>
      <c r="B998" s="166"/>
      <c r="C998" s="167"/>
      <c r="D998" s="103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5"/>
      <c r="T998" s="105"/>
    </row>
    <row r="999" spans="1:20" ht="13.2">
      <c r="A999" s="166"/>
      <c r="B999" s="166"/>
      <c r="C999" s="167"/>
      <c r="D999" s="103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5"/>
      <c r="T999" s="105"/>
    </row>
    <row r="1000" spans="1:20" ht="13.2">
      <c r="A1000" s="166"/>
      <c r="B1000" s="166"/>
      <c r="C1000" s="167"/>
      <c r="D1000" s="103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5"/>
      <c r="T1000" s="105"/>
    </row>
    <row r="1001" spans="1:20" ht="13.2">
      <c r="A1001" s="166"/>
      <c r="B1001" s="166"/>
      <c r="C1001" s="167"/>
      <c r="D1001" s="103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5"/>
      <c r="T1001" s="105"/>
    </row>
    <row r="1002" spans="1:20" ht="13.2">
      <c r="A1002" s="166"/>
      <c r="B1002" s="166"/>
      <c r="C1002" s="167"/>
      <c r="D1002" s="103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5"/>
      <c r="T1002" s="105"/>
    </row>
    <row r="1003" spans="1:20" ht="13.2">
      <c r="A1003" s="166"/>
      <c r="B1003" s="166"/>
      <c r="C1003" s="167"/>
      <c r="D1003" s="103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5"/>
      <c r="T1003" s="105"/>
    </row>
    <row r="1004" spans="1:20" ht="13.2">
      <c r="A1004" s="166"/>
      <c r="B1004" s="166"/>
      <c r="C1004" s="167"/>
      <c r="D1004" s="103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5"/>
      <c r="T1004" s="105"/>
    </row>
    <row r="1005" spans="1:20" ht="13.2">
      <c r="A1005" s="166"/>
      <c r="B1005" s="166"/>
      <c r="C1005" s="167"/>
      <c r="D1005" s="103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5"/>
      <c r="T1005" s="105"/>
    </row>
    <row r="1006" spans="1:20" ht="13.2">
      <c r="A1006" s="166"/>
      <c r="B1006" s="166"/>
      <c r="C1006" s="167"/>
      <c r="D1006" s="103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5"/>
      <c r="T1006" s="105"/>
    </row>
    <row r="1007" spans="1:20" ht="13.2">
      <c r="A1007" s="166"/>
      <c r="B1007" s="166"/>
      <c r="C1007" s="167"/>
      <c r="D1007" s="103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5"/>
      <c r="T1007" s="105"/>
    </row>
    <row r="1008" spans="1:20" ht="13.2">
      <c r="A1008" s="166"/>
      <c r="B1008" s="166"/>
      <c r="C1008" s="167"/>
      <c r="D1008" s="103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5"/>
      <c r="T1008" s="105"/>
    </row>
    <row r="1009" spans="1:20" ht="13.2">
      <c r="A1009" s="166"/>
      <c r="B1009" s="166"/>
      <c r="C1009" s="167"/>
      <c r="D1009" s="103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5"/>
      <c r="T1009" s="105"/>
    </row>
    <row r="1010" spans="1:20" ht="13.2">
      <c r="A1010" s="166"/>
      <c r="B1010" s="166"/>
      <c r="C1010" s="167"/>
      <c r="D1010" s="103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5"/>
      <c r="T1010" s="105"/>
    </row>
    <row r="1011" spans="1:20" ht="13.2">
      <c r="A1011" s="166"/>
      <c r="B1011" s="166"/>
      <c r="C1011" s="167"/>
      <c r="D1011" s="103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5"/>
      <c r="T1011" s="105"/>
    </row>
    <row r="1012" spans="1:20" ht="13.2">
      <c r="A1012" s="166"/>
      <c r="B1012" s="166"/>
      <c r="C1012" s="167"/>
      <c r="D1012" s="103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5"/>
      <c r="T1012" s="105"/>
    </row>
    <row r="1013" spans="1:20" ht="13.2">
      <c r="A1013" s="166"/>
      <c r="B1013" s="166"/>
      <c r="C1013" s="167"/>
      <c r="D1013" s="103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5"/>
      <c r="T1013" s="105"/>
    </row>
    <row r="1014" spans="1:20" ht="13.2">
      <c r="A1014" s="166"/>
      <c r="B1014" s="166"/>
      <c r="C1014" s="167"/>
      <c r="D1014" s="103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5"/>
      <c r="T1014" s="105"/>
    </row>
    <row r="1015" spans="1:20" ht="13.2">
      <c r="A1015" s="166"/>
      <c r="B1015" s="166"/>
      <c r="C1015" s="167"/>
      <c r="D1015" s="103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Q1015" s="104"/>
      <c r="R1015" s="104"/>
      <c r="S1015" s="105"/>
      <c r="T1015" s="105"/>
    </row>
    <row r="1016" spans="1:20" ht="13.2">
      <c r="A1016" s="166"/>
      <c r="B1016" s="166"/>
      <c r="C1016" s="167"/>
      <c r="D1016" s="103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5"/>
      <c r="T1016" s="105"/>
    </row>
    <row r="1017" spans="1:20" ht="13.2">
      <c r="A1017" s="166"/>
      <c r="B1017" s="166"/>
      <c r="C1017" s="167"/>
      <c r="D1017" s="103"/>
      <c r="E1017" s="104"/>
      <c r="F1017" s="104"/>
      <c r="G1017" s="104"/>
      <c r="H1017" s="104"/>
      <c r="I1017" s="104"/>
      <c r="J1017" s="104"/>
      <c r="K1017" s="104"/>
      <c r="L1017" s="104"/>
      <c r="M1017" s="104"/>
      <c r="N1017" s="104"/>
      <c r="O1017" s="104"/>
      <c r="P1017" s="104"/>
      <c r="Q1017" s="104"/>
      <c r="R1017" s="104"/>
      <c r="S1017" s="105"/>
      <c r="T1017" s="105"/>
    </row>
    <row r="1018" spans="1:20" ht="13.2">
      <c r="A1018" s="166"/>
      <c r="B1018" s="166"/>
      <c r="C1018" s="167"/>
      <c r="D1018" s="103"/>
      <c r="E1018" s="104"/>
      <c r="F1018" s="104"/>
      <c r="G1018" s="104"/>
      <c r="H1018" s="104"/>
      <c r="I1018" s="104"/>
      <c r="J1018" s="104"/>
      <c r="K1018" s="104"/>
      <c r="L1018" s="104"/>
      <c r="M1018" s="104"/>
      <c r="N1018" s="104"/>
      <c r="O1018" s="104"/>
      <c r="P1018" s="104"/>
      <c r="Q1018" s="104"/>
      <c r="R1018" s="104"/>
      <c r="S1018" s="105"/>
      <c r="T1018" s="105"/>
    </row>
  </sheetData>
  <mergeCells count="14">
    <mergeCell ref="I192:J192"/>
    <mergeCell ref="I194:J194"/>
    <mergeCell ref="D1:R1"/>
    <mergeCell ref="D3:R3"/>
    <mergeCell ref="D17:R17"/>
    <mergeCell ref="D64:R64"/>
    <mergeCell ref="D67:R67"/>
    <mergeCell ref="D70:R70"/>
    <mergeCell ref="D158:R158"/>
    <mergeCell ref="D163:R163"/>
    <mergeCell ref="D171:R171"/>
    <mergeCell ref="D182:R182"/>
    <mergeCell ref="D185:R185"/>
    <mergeCell ref="D188:R188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9900"/>
    <outlinePr summaryBelow="0"/>
    <pageSetUpPr fitToPage="1"/>
  </sheetPr>
  <dimension ref="A1:T1018"/>
  <sheetViews>
    <sheetView workbookViewId="0">
      <pane ySplit="5" topLeftCell="A6" activePane="bottomLeft" state="frozen"/>
      <selection pane="bottomLeft" activeCell="B7" sqref="B7"/>
    </sheetView>
  </sheetViews>
  <sheetFormatPr defaultColWidth="12.5546875" defaultRowHeight="15.75" customHeight="1" outlineLevelRow="1" outlineLevelCol="1"/>
  <cols>
    <col min="1" max="1" width="12.44140625" hidden="1" customWidth="1" outlineLevel="1"/>
    <col min="2" max="2" width="11.33203125" hidden="1" customWidth="1" outlineLevel="1"/>
    <col min="3" max="3" width="13.5546875" hidden="1" customWidth="1" outlineLevel="1"/>
    <col min="4" max="4" width="38.5546875" customWidth="1" collapsed="1"/>
    <col min="5" max="5" width="14.5546875" customWidth="1"/>
    <col min="6" max="6" width="12.88671875" customWidth="1"/>
  </cols>
  <sheetData>
    <row r="1" spans="1:20" ht="17.399999999999999">
      <c r="A1" s="135"/>
      <c r="B1" s="135"/>
      <c r="C1" s="136"/>
      <c r="D1" s="345" t="s">
        <v>288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54"/>
      <c r="T1" s="54"/>
    </row>
    <row r="2" spans="1:20" ht="13.8">
      <c r="A2" s="137"/>
      <c r="B2" s="137"/>
      <c r="C2" s="138"/>
      <c r="D2" s="55"/>
      <c r="E2" s="56"/>
      <c r="F2" s="56"/>
      <c r="G2" s="56"/>
      <c r="H2" s="56"/>
      <c r="I2" s="56"/>
      <c r="J2" s="56"/>
      <c r="K2" s="56"/>
      <c r="L2" s="56"/>
      <c r="M2" s="56"/>
      <c r="N2" s="57"/>
      <c r="O2" s="57"/>
      <c r="P2" s="57"/>
      <c r="Q2" s="57"/>
      <c r="R2" s="57"/>
      <c r="S2" s="58"/>
      <c r="T2" s="58"/>
    </row>
    <row r="3" spans="1:20" ht="13.8">
      <c r="A3" s="137"/>
      <c r="B3" s="137"/>
      <c r="C3" s="138"/>
      <c r="D3" s="346" t="s">
        <v>289</v>
      </c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58"/>
      <c r="T3" s="58"/>
    </row>
    <row r="4" spans="1:20" ht="13.8">
      <c r="A4" s="137"/>
      <c r="B4" s="137"/>
      <c r="C4" s="138"/>
      <c r="D4" s="55"/>
      <c r="E4" s="56"/>
      <c r="F4" s="56"/>
      <c r="G4" s="56"/>
      <c r="H4" s="56"/>
      <c r="I4" s="56"/>
      <c r="J4" s="56"/>
      <c r="K4" s="56"/>
      <c r="L4" s="56"/>
      <c r="M4" s="56"/>
      <c r="N4" s="57"/>
      <c r="O4" s="57"/>
      <c r="P4" s="57"/>
      <c r="Q4" s="57"/>
      <c r="R4" s="57" t="s">
        <v>1</v>
      </c>
      <c r="S4" s="58"/>
      <c r="T4" s="58"/>
    </row>
    <row r="5" spans="1:20" ht="27.6">
      <c r="A5" s="139"/>
      <c r="B5" s="139"/>
      <c r="C5" s="140" t="s">
        <v>241</v>
      </c>
      <c r="D5" s="182" t="s">
        <v>2</v>
      </c>
      <c r="E5" s="183">
        <v>4611010</v>
      </c>
      <c r="F5" s="183" t="s">
        <v>259</v>
      </c>
      <c r="G5" s="183" t="s">
        <v>260</v>
      </c>
      <c r="H5" s="183" t="s">
        <v>261</v>
      </c>
      <c r="I5" s="183" t="s">
        <v>262</v>
      </c>
      <c r="J5" s="183" t="s">
        <v>263</v>
      </c>
      <c r="K5" s="183" t="s">
        <v>264</v>
      </c>
      <c r="L5" s="183" t="s">
        <v>265</v>
      </c>
      <c r="M5" s="183" t="s">
        <v>266</v>
      </c>
      <c r="N5" s="183" t="s">
        <v>267</v>
      </c>
      <c r="O5" s="183" t="s">
        <v>268</v>
      </c>
      <c r="P5" s="183" t="s">
        <v>269</v>
      </c>
      <c r="Q5" s="183" t="s">
        <v>270</v>
      </c>
      <c r="R5" s="59" t="s">
        <v>13</v>
      </c>
      <c r="S5" s="58"/>
      <c r="T5" s="58"/>
    </row>
    <row r="6" spans="1:20" ht="15.6">
      <c r="A6" s="142"/>
      <c r="B6" s="142"/>
      <c r="C6" s="105"/>
      <c r="D6" s="144" t="s">
        <v>242</v>
      </c>
      <c r="E6" s="145" t="e">
        <f t="shared" ref="E6:R6" si="0">E8+E9</f>
        <v>#REF!</v>
      </c>
      <c r="F6" s="145" t="e">
        <f t="shared" si="0"/>
        <v>#REF!</v>
      </c>
      <c r="G6" s="145">
        <f t="shared" si="0"/>
        <v>37429.179679999994</v>
      </c>
      <c r="H6" s="145" t="e">
        <f t="shared" si="0"/>
        <v>#REF!</v>
      </c>
      <c r="I6" s="145">
        <f t="shared" si="0"/>
        <v>37429.17974</v>
      </c>
      <c r="J6" s="145" t="e">
        <f t="shared" si="0"/>
        <v>#REF!</v>
      </c>
      <c r="K6" s="145">
        <f t="shared" si="0"/>
        <v>37429.179040000003</v>
      </c>
      <c r="L6" s="145" t="e">
        <f t="shared" si="0"/>
        <v>#REF!</v>
      </c>
      <c r="M6" s="145" t="e">
        <f t="shared" si="0"/>
        <v>#REF!</v>
      </c>
      <c r="N6" s="145" t="e">
        <f t="shared" si="0"/>
        <v>#REF!</v>
      </c>
      <c r="O6" s="145" t="e">
        <f t="shared" si="0"/>
        <v>#REF!</v>
      </c>
      <c r="P6" s="145" t="e">
        <f t="shared" si="0"/>
        <v>#REF!</v>
      </c>
      <c r="Q6" s="145" t="e">
        <f t="shared" si="0"/>
        <v>#REF!</v>
      </c>
      <c r="R6" s="145" t="e">
        <f t="shared" si="0"/>
        <v>#REF!</v>
      </c>
      <c r="S6" s="30" t="e">
        <f>SUM(F6:Q6)</f>
        <v>#REF!</v>
      </c>
      <c r="T6" s="146"/>
    </row>
    <row r="7" spans="1:20" ht="15.6">
      <c r="A7" s="142"/>
      <c r="B7" s="142"/>
      <c r="C7" s="105"/>
      <c r="D7" s="63"/>
      <c r="E7" s="149" t="e">
        <f>E6/12</f>
        <v>#REF!</v>
      </c>
      <c r="F7" s="150" t="e">
        <f>E7-F6</f>
        <v>#REF!</v>
      </c>
      <c r="G7" s="150" t="e">
        <f>E7-G6</f>
        <v>#REF!</v>
      </c>
      <c r="H7" s="150" t="e">
        <f>E7-H6</f>
        <v>#REF!</v>
      </c>
      <c r="I7" s="150" t="e">
        <f>E7-I6</f>
        <v>#REF!</v>
      </c>
      <c r="J7" s="150" t="e">
        <f>E7-J6</f>
        <v>#REF!</v>
      </c>
      <c r="K7" s="150" t="e">
        <f>E7-K6</f>
        <v>#REF!</v>
      </c>
      <c r="L7" s="150" t="e">
        <f>E7-L6</f>
        <v>#REF!</v>
      </c>
      <c r="M7" s="150" t="e">
        <f>E7-M6</f>
        <v>#REF!</v>
      </c>
      <c r="N7" s="150" t="e">
        <f>E7-N6</f>
        <v>#REF!</v>
      </c>
      <c r="O7" s="150" t="e">
        <f>E7-O6</f>
        <v>#REF!</v>
      </c>
      <c r="P7" s="150" t="e">
        <f>E7-P6</f>
        <v>#REF!</v>
      </c>
      <c r="Q7" s="150" t="e">
        <f>E7-Q6</f>
        <v>#REF!</v>
      </c>
      <c r="R7" s="66"/>
      <c r="S7" s="71"/>
      <c r="T7" s="146"/>
    </row>
    <row r="8" spans="1:20" ht="15.6" collapsed="1">
      <c r="A8" s="142" t="s">
        <v>243</v>
      </c>
      <c r="B8" s="142">
        <f>1465503.625</f>
        <v>1465503.625</v>
      </c>
      <c r="C8" s="104" t="e">
        <f>R8+R9</f>
        <v>#REF!</v>
      </c>
      <c r="D8" s="63" t="s">
        <v>25</v>
      </c>
      <c r="E8" s="64" t="e">
        <f t="shared" ref="E8:Q8" si="1">E10+E11+E63+E66+E69+E157+E160+E170+E181+E184+E187+E190</f>
        <v>#REF!</v>
      </c>
      <c r="F8" s="64" t="e">
        <f t="shared" si="1"/>
        <v>#REF!</v>
      </c>
      <c r="G8" s="64">
        <f t="shared" si="1"/>
        <v>37429.179679999994</v>
      </c>
      <c r="H8" s="64" t="e">
        <f t="shared" si="1"/>
        <v>#REF!</v>
      </c>
      <c r="I8" s="64">
        <f t="shared" si="1"/>
        <v>37429.17974</v>
      </c>
      <c r="J8" s="64" t="e">
        <f t="shared" si="1"/>
        <v>#REF!</v>
      </c>
      <c r="K8" s="64">
        <f t="shared" si="1"/>
        <v>37429.179040000003</v>
      </c>
      <c r="L8" s="64" t="e">
        <f t="shared" si="1"/>
        <v>#REF!</v>
      </c>
      <c r="M8" s="64" t="e">
        <f t="shared" si="1"/>
        <v>#REF!</v>
      </c>
      <c r="N8" s="64" t="e">
        <f t="shared" si="1"/>
        <v>#REF!</v>
      </c>
      <c r="O8" s="64" t="e">
        <f t="shared" si="1"/>
        <v>#REF!</v>
      </c>
      <c r="P8" s="64" t="e">
        <f t="shared" si="1"/>
        <v>#REF!</v>
      </c>
      <c r="Q8" s="64" t="e">
        <f t="shared" si="1"/>
        <v>#REF!</v>
      </c>
      <c r="R8" s="66" t="e">
        <f t="shared" ref="R8:R13" si="2">SUM(F8:Q8)</f>
        <v>#REF!</v>
      </c>
      <c r="S8" s="30" t="e">
        <f t="shared" ref="S8:S11" si="3">SUM(F8:Q8)</f>
        <v>#REF!</v>
      </c>
      <c r="T8" s="65" t="e">
        <f t="shared" ref="T8:T17" si="4">R8-E8</f>
        <v>#REF!</v>
      </c>
    </row>
    <row r="9" spans="1:20" ht="15.6" hidden="1" outlineLevel="1">
      <c r="A9" s="142"/>
      <c r="B9" s="148">
        <f>395193.756+978.3</f>
        <v>396172.05599999998</v>
      </c>
      <c r="C9" s="148" t="e">
        <f>B8-C8</f>
        <v>#REF!</v>
      </c>
      <c r="D9" s="63" t="s">
        <v>26</v>
      </c>
      <c r="E9" s="64" t="e">
        <f t="shared" ref="E9:M9" si="5">E12+E13+E183</f>
        <v>#REF!</v>
      </c>
      <c r="F9" s="64">
        <f t="shared" si="5"/>
        <v>0</v>
      </c>
      <c r="G9" s="64">
        <f t="shared" si="5"/>
        <v>0</v>
      </c>
      <c r="H9" s="64">
        <f t="shared" si="5"/>
        <v>0</v>
      </c>
      <c r="I9" s="64">
        <f t="shared" si="5"/>
        <v>0</v>
      </c>
      <c r="J9" s="64">
        <f t="shared" si="5"/>
        <v>0</v>
      </c>
      <c r="K9" s="64">
        <f t="shared" si="5"/>
        <v>0</v>
      </c>
      <c r="L9" s="64">
        <f t="shared" si="5"/>
        <v>0</v>
      </c>
      <c r="M9" s="64">
        <f t="shared" si="5"/>
        <v>0</v>
      </c>
      <c r="N9" s="64"/>
      <c r="O9" s="64"/>
      <c r="P9" s="64"/>
      <c r="Q9" s="64">
        <f>Q12+Q13+Q183+Q37</f>
        <v>0</v>
      </c>
      <c r="R9" s="66">
        <f t="shared" si="2"/>
        <v>0</v>
      </c>
      <c r="S9" s="30">
        <f t="shared" si="3"/>
        <v>0</v>
      </c>
      <c r="T9" s="65" t="e">
        <f t="shared" si="4"/>
        <v>#REF!</v>
      </c>
    </row>
    <row r="10" spans="1:20" ht="15.6">
      <c r="A10" s="142">
        <f>F10+G10+H10+I10+J10+K10+L10</f>
        <v>178863.00100000002</v>
      </c>
      <c r="B10" s="148">
        <f t="shared" ref="B10:B13" si="6">R10-C10</f>
        <v>-318782.97899999993</v>
      </c>
      <c r="C10" s="142">
        <v>602584.53399999999</v>
      </c>
      <c r="D10" s="67" t="s">
        <v>27</v>
      </c>
      <c r="E10" s="68" t="e">
        <f>#REF!</f>
        <v>#REF!</v>
      </c>
      <c r="F10" s="68">
        <v>23003.667000000001</v>
      </c>
      <c r="G10" s="68">
        <v>26232.243999999999</v>
      </c>
      <c r="H10" s="68">
        <v>22322.966</v>
      </c>
      <c r="I10" s="68">
        <f>F10</f>
        <v>23003.667000000001</v>
      </c>
      <c r="J10" s="68">
        <v>26237.505000000001</v>
      </c>
      <c r="K10" s="68">
        <f>33295.578-4862.366+876.82</f>
        <v>29310.031999999999</v>
      </c>
      <c r="L10" s="68">
        <f>I10+4256.969+945.089+547.195</f>
        <v>28752.920000000002</v>
      </c>
      <c r="M10" s="68">
        <f>8537.368-1999.97+2386.488</f>
        <v>8923.8860000000004</v>
      </c>
      <c r="N10" s="68">
        <f>I10+4000</f>
        <v>27003.667000000001</v>
      </c>
      <c r="O10" s="68">
        <f>I10</f>
        <v>23003.667000000001</v>
      </c>
      <c r="P10" s="68">
        <f t="shared" ref="P10:Q10" si="7">O10</f>
        <v>23003.667000000001</v>
      </c>
      <c r="Q10" s="68">
        <f t="shared" si="7"/>
        <v>23003.667000000001</v>
      </c>
      <c r="R10" s="66">
        <f t="shared" si="2"/>
        <v>283801.55500000005</v>
      </c>
      <c r="S10" s="30">
        <f t="shared" si="3"/>
        <v>283801.55500000005</v>
      </c>
      <c r="T10" s="65" t="e">
        <f t="shared" si="4"/>
        <v>#REF!</v>
      </c>
    </row>
    <row r="11" spans="1:20" ht="15.6" collapsed="1">
      <c r="A11" s="142"/>
      <c r="B11" s="148">
        <f t="shared" si="6"/>
        <v>-70132.255899999989</v>
      </c>
      <c r="C11" s="142">
        <v>132568.598</v>
      </c>
      <c r="D11" s="70" t="s">
        <v>28</v>
      </c>
      <c r="E11" s="66" t="e">
        <f>#REF!</f>
        <v>#REF!</v>
      </c>
      <c r="F11" s="66">
        <f t="shared" ref="F11:Q11" si="8">F10*0.22</f>
        <v>5060.80674</v>
      </c>
      <c r="G11" s="66">
        <f t="shared" si="8"/>
        <v>5771.0936799999999</v>
      </c>
      <c r="H11" s="66">
        <f t="shared" si="8"/>
        <v>4911.0525200000002</v>
      </c>
      <c r="I11" s="66">
        <f t="shared" si="8"/>
        <v>5060.80674</v>
      </c>
      <c r="J11" s="66">
        <f t="shared" si="8"/>
        <v>5772.2511000000004</v>
      </c>
      <c r="K11" s="66">
        <f t="shared" si="8"/>
        <v>6448.2070400000002</v>
      </c>
      <c r="L11" s="66">
        <f t="shared" si="8"/>
        <v>6325.6424000000006</v>
      </c>
      <c r="M11" s="66">
        <f t="shared" si="8"/>
        <v>1963.2549200000001</v>
      </c>
      <c r="N11" s="66">
        <f t="shared" si="8"/>
        <v>5940.80674</v>
      </c>
      <c r="O11" s="66">
        <f t="shared" si="8"/>
        <v>5060.80674</v>
      </c>
      <c r="P11" s="66">
        <f t="shared" si="8"/>
        <v>5060.80674</v>
      </c>
      <c r="Q11" s="66">
        <f t="shared" si="8"/>
        <v>5060.80674</v>
      </c>
      <c r="R11" s="66">
        <f t="shared" si="2"/>
        <v>62436.342100000002</v>
      </c>
      <c r="S11" s="30">
        <f t="shared" si="3"/>
        <v>62436.342100000002</v>
      </c>
      <c r="T11" s="65" t="e">
        <f t="shared" si="4"/>
        <v>#REF!</v>
      </c>
    </row>
    <row r="12" spans="1:20" ht="15.6" hidden="1" outlineLevel="1">
      <c r="A12" s="142"/>
      <c r="B12" s="148">
        <f t="shared" si="6"/>
        <v>-297141.7</v>
      </c>
      <c r="C12" s="142">
        <v>297141.7</v>
      </c>
      <c r="D12" s="67" t="s">
        <v>29</v>
      </c>
      <c r="E12" s="69" t="e">
        <f>#REF!</f>
        <v>#REF!</v>
      </c>
      <c r="F12" s="68"/>
      <c r="G12" s="68"/>
      <c r="H12" s="68"/>
      <c r="I12" s="69"/>
      <c r="J12" s="69"/>
      <c r="K12" s="69"/>
      <c r="L12" s="68"/>
      <c r="M12" s="69"/>
      <c r="N12" s="69"/>
      <c r="O12" s="69"/>
      <c r="P12" s="69"/>
      <c r="Q12" s="69"/>
      <c r="R12" s="66">
        <f t="shared" si="2"/>
        <v>0</v>
      </c>
      <c r="S12" s="65" t="e">
        <f t="shared" ref="S12:S13" si="9">M12+L12+K12+J12+I12+H12+G12+F12+E12+Q12</f>
        <v>#REF!</v>
      </c>
      <c r="T12" s="65" t="e">
        <f t="shared" si="4"/>
        <v>#REF!</v>
      </c>
    </row>
    <row r="13" spans="1:20" ht="15.6" hidden="1" outlineLevel="1">
      <c r="A13" s="142"/>
      <c r="B13" s="148">
        <f t="shared" si="6"/>
        <v>-65371.173999999999</v>
      </c>
      <c r="C13" s="142">
        <v>65371.173999999999</v>
      </c>
      <c r="D13" s="70" t="s">
        <v>28</v>
      </c>
      <c r="E13" s="66" t="e">
        <f t="shared" ref="E13:Q13" si="10">ROUND(E12*0.22,0)</f>
        <v>#REF!</v>
      </c>
      <c r="F13" s="66">
        <f t="shared" si="10"/>
        <v>0</v>
      </c>
      <c r="G13" s="66">
        <f t="shared" si="10"/>
        <v>0</v>
      </c>
      <c r="H13" s="66">
        <f t="shared" si="10"/>
        <v>0</v>
      </c>
      <c r="I13" s="66">
        <f t="shared" si="10"/>
        <v>0</v>
      </c>
      <c r="J13" s="66">
        <f t="shared" si="10"/>
        <v>0</v>
      </c>
      <c r="K13" s="66">
        <f t="shared" si="10"/>
        <v>0</v>
      </c>
      <c r="L13" s="66">
        <f t="shared" si="10"/>
        <v>0</v>
      </c>
      <c r="M13" s="66">
        <f t="shared" si="10"/>
        <v>0</v>
      </c>
      <c r="N13" s="66">
        <f t="shared" si="10"/>
        <v>0</v>
      </c>
      <c r="O13" s="66">
        <f t="shared" si="10"/>
        <v>0</v>
      </c>
      <c r="P13" s="66">
        <f t="shared" si="10"/>
        <v>0</v>
      </c>
      <c r="Q13" s="66">
        <f t="shared" si="10"/>
        <v>0</v>
      </c>
      <c r="R13" s="66">
        <f t="shared" si="2"/>
        <v>0</v>
      </c>
      <c r="S13" s="65" t="e">
        <f t="shared" si="9"/>
        <v>#REF!</v>
      </c>
      <c r="T13" s="65" t="e">
        <f t="shared" si="4"/>
        <v>#REF!</v>
      </c>
    </row>
    <row r="14" spans="1:20" ht="15" hidden="1">
      <c r="A14" s="142">
        <f>A12-A13</f>
        <v>0</v>
      </c>
      <c r="B14" s="139"/>
      <c r="C14" s="140"/>
      <c r="D14" s="149"/>
      <c r="E14" s="150" t="e">
        <f>ПОТРЕБА_2024!B8+ПОТРЕБА_2024!B10</f>
        <v>#REF!</v>
      </c>
      <c r="F14" s="150" t="e">
        <f>ПОТРЕБА_2024!C8+ПОТРЕБА_2024!C10</f>
        <v>#REF!</v>
      </c>
      <c r="G14" s="150" t="e">
        <f>ПОТРЕБА_2024!D8+ПОТРЕБА_2024!D10</f>
        <v>#REF!</v>
      </c>
      <c r="H14" s="150" t="e">
        <f>ПОТРЕБА_2024!E8+ПОТРЕБА_2024!E10</f>
        <v>#REF!</v>
      </c>
      <c r="I14" s="150" t="e">
        <f>ПОТРЕБА_2024!F8+ПОТРЕБА_2024!F10</f>
        <v>#REF!</v>
      </c>
      <c r="J14" s="150" t="e">
        <f>ПОТРЕБА_2024!G8+ПОТРЕБА_2024!G10</f>
        <v>#REF!</v>
      </c>
      <c r="K14" s="150" t="e">
        <f>ПОТРЕБА_2024!H8+ПОТРЕБА_2024!H10</f>
        <v>#REF!</v>
      </c>
      <c r="L14" s="150" t="e">
        <f>ПОТРЕБА_2024!I8+ПОТРЕБА_2024!I10</f>
        <v>#REF!</v>
      </c>
      <c r="M14" s="150">
        <f>ПОТРЕБА_2024!J8+ПОТРЕБА_2024!J10</f>
        <v>0</v>
      </c>
      <c r="N14" s="149"/>
      <c r="O14" s="149"/>
      <c r="P14" s="149"/>
      <c r="Q14" s="149"/>
      <c r="R14" s="150" t="e">
        <f>ПОТРЕБА_2024!L8+ПОТРЕБА_2024!L10</f>
        <v>#REF!</v>
      </c>
      <c r="S14" s="71"/>
      <c r="T14" s="65" t="e">
        <f t="shared" si="4"/>
        <v>#REF!</v>
      </c>
    </row>
    <row r="15" spans="1:20" ht="15" hidden="1">
      <c r="A15" s="139" t="e">
        <f>A13/A14</f>
        <v>#DIV/0!</v>
      </c>
      <c r="B15" s="139"/>
      <c r="C15" s="140"/>
      <c r="D15" s="149"/>
      <c r="E15" s="150" t="e">
        <f t="shared" ref="E15:M15" si="11">E14-E10-E12</f>
        <v>#REF!</v>
      </c>
      <c r="F15" s="150" t="e">
        <f t="shared" si="11"/>
        <v>#REF!</v>
      </c>
      <c r="G15" s="150" t="e">
        <f t="shared" si="11"/>
        <v>#REF!</v>
      </c>
      <c r="H15" s="150" t="e">
        <f t="shared" si="11"/>
        <v>#REF!</v>
      </c>
      <c r="I15" s="150" t="e">
        <f t="shared" si="11"/>
        <v>#REF!</v>
      </c>
      <c r="J15" s="150" t="e">
        <f t="shared" si="11"/>
        <v>#REF!</v>
      </c>
      <c r="K15" s="150" t="e">
        <f t="shared" si="11"/>
        <v>#REF!</v>
      </c>
      <c r="L15" s="150" t="e">
        <f t="shared" si="11"/>
        <v>#REF!</v>
      </c>
      <c r="M15" s="150">
        <f t="shared" si="11"/>
        <v>-8923.8860000000004</v>
      </c>
      <c r="N15" s="149"/>
      <c r="O15" s="149"/>
      <c r="P15" s="149"/>
      <c r="Q15" s="149"/>
      <c r="R15" s="150" t="e">
        <f>R10-R14</f>
        <v>#REF!</v>
      </c>
      <c r="S15" s="71"/>
      <c r="T15" s="65" t="e">
        <f t="shared" si="4"/>
        <v>#REF!</v>
      </c>
    </row>
    <row r="16" spans="1:20" ht="15" hidden="1">
      <c r="A16" s="139"/>
      <c r="B16" s="139"/>
      <c r="C16" s="140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71"/>
      <c r="T16" s="146">
        <f t="shared" si="4"/>
        <v>0</v>
      </c>
    </row>
    <row r="17" spans="1:20" ht="15" collapsed="1">
      <c r="A17" s="142" t="e">
        <f>F63+F66+F157+F181+F187+F190</f>
        <v>#REF!</v>
      </c>
      <c r="B17" s="139"/>
      <c r="C17" s="140"/>
      <c r="D17" s="334" t="s">
        <v>30</v>
      </c>
      <c r="E17" s="316"/>
      <c r="F17" s="316"/>
      <c r="G17" s="316"/>
      <c r="H17" s="316"/>
      <c r="I17" s="316"/>
      <c r="J17" s="316"/>
      <c r="K17" s="316"/>
      <c r="L17" s="316"/>
      <c r="M17" s="316"/>
      <c r="N17" s="316"/>
      <c r="O17" s="316"/>
      <c r="P17" s="316"/>
      <c r="Q17" s="316"/>
      <c r="R17" s="317"/>
      <c r="S17" s="71"/>
      <c r="T17" s="146">
        <f t="shared" si="4"/>
        <v>0</v>
      </c>
    </row>
    <row r="18" spans="1:20" ht="13.8" hidden="1" outlineLevel="1">
      <c r="A18" s="151"/>
      <c r="B18" s="151"/>
      <c r="C18" s="152"/>
      <c r="D18" s="28" t="s">
        <v>31</v>
      </c>
      <c r="E18" s="72" t="e">
        <f>#REF!</f>
        <v>#REF!</v>
      </c>
      <c r="F18" s="73"/>
      <c r="G18" s="73"/>
      <c r="H18" s="73"/>
      <c r="I18" s="73"/>
      <c r="J18" s="73"/>
      <c r="K18" s="73"/>
      <c r="L18" s="73"/>
      <c r="M18" s="73"/>
      <c r="N18" s="74"/>
      <c r="O18" s="74"/>
      <c r="P18" s="74"/>
      <c r="Q18" s="74"/>
      <c r="R18" s="29">
        <f t="shared" ref="R18:R62" si="12">SUM(F18:Q18)</f>
        <v>0</v>
      </c>
      <c r="S18" s="30" t="e">
        <f t="shared" ref="S18:S20" si="13">M18+L18+K18+J18+I18+H18+G18+F18+E18</f>
        <v>#REF!</v>
      </c>
      <c r="T18" s="30" t="e">
        <f t="shared" ref="T18:T20" si="14">S18-R18</f>
        <v>#REF!</v>
      </c>
    </row>
    <row r="19" spans="1:20" ht="13.8" hidden="1" outlineLevel="1">
      <c r="A19" s="151"/>
      <c r="B19" s="151"/>
      <c r="C19" s="152"/>
      <c r="D19" s="28" t="s">
        <v>32</v>
      </c>
      <c r="E19" s="72" t="e">
        <f>#REF!</f>
        <v>#REF!</v>
      </c>
      <c r="F19" s="73"/>
      <c r="G19" s="73"/>
      <c r="H19" s="73"/>
      <c r="I19" s="73"/>
      <c r="J19" s="73"/>
      <c r="K19" s="73"/>
      <c r="L19" s="73"/>
      <c r="M19" s="73"/>
      <c r="N19" s="74"/>
      <c r="O19" s="74"/>
      <c r="P19" s="74"/>
      <c r="Q19" s="74"/>
      <c r="R19" s="29">
        <f t="shared" si="12"/>
        <v>0</v>
      </c>
      <c r="S19" s="30" t="e">
        <f t="shared" si="13"/>
        <v>#REF!</v>
      </c>
      <c r="T19" s="30" t="e">
        <f t="shared" si="14"/>
        <v>#REF!</v>
      </c>
    </row>
    <row r="20" spans="1:20" ht="13.8" hidden="1" outlineLevel="1">
      <c r="A20" s="151"/>
      <c r="B20" s="151"/>
      <c r="C20" s="152"/>
      <c r="D20" s="28" t="s">
        <v>290</v>
      </c>
      <c r="E20" s="72" t="e">
        <f>#REF!</f>
        <v>#REF!</v>
      </c>
      <c r="F20" s="75"/>
      <c r="G20" s="75"/>
      <c r="H20" s="73"/>
      <c r="I20" s="73"/>
      <c r="J20" s="73"/>
      <c r="K20" s="73"/>
      <c r="L20" s="73"/>
      <c r="M20" s="73"/>
      <c r="N20" s="74"/>
      <c r="O20" s="74"/>
      <c r="P20" s="74"/>
      <c r="Q20" s="74"/>
      <c r="R20" s="29">
        <f t="shared" si="12"/>
        <v>0</v>
      </c>
      <c r="S20" s="30" t="e">
        <f t="shared" si="13"/>
        <v>#REF!</v>
      </c>
      <c r="T20" s="30" t="e">
        <f t="shared" si="14"/>
        <v>#REF!</v>
      </c>
    </row>
    <row r="21" spans="1:20" ht="27.6" collapsed="1">
      <c r="A21" s="151"/>
      <c r="B21" s="151"/>
      <c r="C21" s="152"/>
      <c r="D21" s="28" t="s">
        <v>34</v>
      </c>
      <c r="E21" s="72" t="e">
        <f>#REF!</f>
        <v>#REF!</v>
      </c>
      <c r="F21" s="75"/>
      <c r="G21" s="75"/>
      <c r="H21" s="75"/>
      <c r="I21" s="73"/>
      <c r="J21" s="75"/>
      <c r="K21" s="75"/>
      <c r="L21" s="75"/>
      <c r="M21" s="73" t="e">
        <f>E21</f>
        <v>#REF!</v>
      </c>
      <c r="N21" s="75"/>
      <c r="O21" s="75"/>
      <c r="P21" s="75"/>
      <c r="Q21" s="75"/>
      <c r="R21" s="29" t="e">
        <f t="shared" si="12"/>
        <v>#REF!</v>
      </c>
      <c r="S21" s="30" t="e">
        <f t="shared" ref="S21:S160" si="15">SUM(F21:Q21)</f>
        <v>#REF!</v>
      </c>
      <c r="T21" s="30" t="e">
        <f t="shared" ref="T21:T160" si="16">S21-E21</f>
        <v>#REF!</v>
      </c>
    </row>
    <row r="22" spans="1:20" ht="13.8" hidden="1" outlineLevel="1">
      <c r="A22" s="151"/>
      <c r="B22" s="151"/>
      <c r="C22" s="152"/>
      <c r="D22" s="28" t="s">
        <v>35</v>
      </c>
      <c r="E22" s="72" t="e">
        <f>#REF!</f>
        <v>#REF!</v>
      </c>
      <c r="F22" s="73"/>
      <c r="G22" s="73"/>
      <c r="H22" s="73"/>
      <c r="I22" s="73"/>
      <c r="J22" s="75"/>
      <c r="K22" s="75"/>
      <c r="L22" s="73"/>
      <c r="M22" s="73"/>
      <c r="N22" s="75"/>
      <c r="O22" s="75"/>
      <c r="P22" s="75"/>
      <c r="Q22" s="75"/>
      <c r="R22" s="29">
        <f t="shared" si="12"/>
        <v>0</v>
      </c>
      <c r="S22" s="30">
        <f t="shared" si="15"/>
        <v>0</v>
      </c>
      <c r="T22" s="30" t="e">
        <f t="shared" si="16"/>
        <v>#REF!</v>
      </c>
    </row>
    <row r="23" spans="1:20" ht="13.8">
      <c r="A23" s="151"/>
      <c r="B23" s="151"/>
      <c r="C23" s="152"/>
      <c r="D23" s="28" t="s">
        <v>291</v>
      </c>
      <c r="E23" s="72" t="e">
        <f>#REF!</f>
        <v>#REF!</v>
      </c>
      <c r="F23" s="75"/>
      <c r="G23" s="75"/>
      <c r="H23" s="75" t="e">
        <f>E23/3</f>
        <v>#REF!</v>
      </c>
      <c r="I23" s="73"/>
      <c r="J23" s="75"/>
      <c r="K23" s="75"/>
      <c r="L23" s="75"/>
      <c r="M23" s="75">
        <v>974.47799999999995</v>
      </c>
      <c r="N23" s="75"/>
      <c r="O23" s="75"/>
      <c r="P23" s="75"/>
      <c r="Q23" s="75"/>
      <c r="R23" s="29" t="e">
        <f t="shared" si="12"/>
        <v>#REF!</v>
      </c>
      <c r="S23" s="30" t="e">
        <f t="shared" si="15"/>
        <v>#REF!</v>
      </c>
      <c r="T23" s="30" t="e">
        <f t="shared" si="16"/>
        <v>#REF!</v>
      </c>
    </row>
    <row r="24" spans="1:20" ht="13.8" collapsed="1">
      <c r="A24" s="151"/>
      <c r="B24" s="151"/>
      <c r="C24" s="152"/>
      <c r="D24" s="77" t="s">
        <v>37</v>
      </c>
      <c r="E24" s="72" t="e">
        <f>#REF!</f>
        <v>#REF!</v>
      </c>
      <c r="F24" s="75"/>
      <c r="G24" s="75"/>
      <c r="H24" s="75"/>
      <c r="I24" s="73"/>
      <c r="J24" s="75"/>
      <c r="K24" s="75"/>
      <c r="L24" s="75"/>
      <c r="M24" s="73" t="e">
        <f>E24</f>
        <v>#REF!</v>
      </c>
      <c r="N24" s="75"/>
      <c r="O24" s="75"/>
      <c r="P24" s="75"/>
      <c r="Q24" s="75"/>
      <c r="R24" s="29" t="e">
        <f t="shared" si="12"/>
        <v>#REF!</v>
      </c>
      <c r="S24" s="30" t="e">
        <f t="shared" si="15"/>
        <v>#REF!</v>
      </c>
      <c r="T24" s="30" t="e">
        <f t="shared" si="16"/>
        <v>#REF!</v>
      </c>
    </row>
    <row r="25" spans="1:20" ht="27.6" hidden="1" outlineLevel="1">
      <c r="A25" s="151"/>
      <c r="B25" s="151"/>
      <c r="C25" s="152"/>
      <c r="D25" s="28" t="s">
        <v>38</v>
      </c>
      <c r="E25" s="72" t="e">
        <f>#REF!</f>
        <v>#REF!</v>
      </c>
      <c r="F25" s="73"/>
      <c r="G25" s="75"/>
      <c r="H25" s="73"/>
      <c r="I25" s="73"/>
      <c r="J25" s="73"/>
      <c r="K25" s="73"/>
      <c r="L25" s="73"/>
      <c r="M25" s="73"/>
      <c r="N25" s="75"/>
      <c r="O25" s="75"/>
      <c r="P25" s="75"/>
      <c r="Q25" s="75"/>
      <c r="R25" s="29">
        <f t="shared" si="12"/>
        <v>0</v>
      </c>
      <c r="S25" s="30">
        <f t="shared" si="15"/>
        <v>0</v>
      </c>
      <c r="T25" s="30" t="e">
        <f t="shared" si="16"/>
        <v>#REF!</v>
      </c>
    </row>
    <row r="26" spans="1:20" ht="13.8">
      <c r="A26" s="151"/>
      <c r="B26" s="151"/>
      <c r="C26" s="152"/>
      <c r="D26" s="28" t="s">
        <v>292</v>
      </c>
      <c r="E26" s="72" t="e">
        <f>#REF!</f>
        <v>#REF!</v>
      </c>
      <c r="F26" s="75"/>
      <c r="G26" s="75"/>
      <c r="H26" s="75" t="e">
        <f>(E26-G26)/6+0.058</f>
        <v>#REF!</v>
      </c>
      <c r="I26" s="73"/>
      <c r="J26" s="75">
        <f>I26</f>
        <v>0</v>
      </c>
      <c r="K26" s="73"/>
      <c r="L26" s="73"/>
      <c r="M26" s="73" t="e">
        <f>E26-197.276</f>
        <v>#REF!</v>
      </c>
      <c r="N26" s="75"/>
      <c r="O26" s="75"/>
      <c r="P26" s="75"/>
      <c r="Q26" s="75"/>
      <c r="R26" s="29" t="e">
        <f t="shared" si="12"/>
        <v>#REF!</v>
      </c>
      <c r="S26" s="30" t="e">
        <f t="shared" si="15"/>
        <v>#REF!</v>
      </c>
      <c r="T26" s="30" t="e">
        <f t="shared" si="16"/>
        <v>#REF!</v>
      </c>
    </row>
    <row r="27" spans="1:20" ht="27.6">
      <c r="A27" s="151"/>
      <c r="B27" s="151"/>
      <c r="C27" s="152"/>
      <c r="D27" s="28" t="s">
        <v>40</v>
      </c>
      <c r="E27" s="72" t="e">
        <f>#REF!</f>
        <v>#REF!</v>
      </c>
      <c r="F27" s="75"/>
      <c r="G27" s="75"/>
      <c r="H27" s="75"/>
      <c r="I27" s="73"/>
      <c r="J27" s="75" t="e">
        <f>E27/2</f>
        <v>#REF!</v>
      </c>
      <c r="K27" s="73"/>
      <c r="L27" s="73"/>
      <c r="M27" s="73" t="e">
        <f>J27</f>
        <v>#REF!</v>
      </c>
      <c r="N27" s="75"/>
      <c r="O27" s="75"/>
      <c r="P27" s="75"/>
      <c r="Q27" s="75"/>
      <c r="R27" s="29" t="e">
        <f t="shared" si="12"/>
        <v>#REF!</v>
      </c>
      <c r="S27" s="30" t="e">
        <f t="shared" si="15"/>
        <v>#REF!</v>
      </c>
      <c r="T27" s="30" t="e">
        <f t="shared" si="16"/>
        <v>#REF!</v>
      </c>
    </row>
    <row r="28" spans="1:20" ht="13.8">
      <c r="A28" s="151"/>
      <c r="B28" s="151"/>
      <c r="C28" s="152"/>
      <c r="D28" s="28" t="s">
        <v>41</v>
      </c>
      <c r="E28" s="72" t="e">
        <f>#REF!</f>
        <v>#REF!</v>
      </c>
      <c r="F28" s="153"/>
      <c r="G28" s="73"/>
      <c r="H28" s="73"/>
      <c r="I28" s="73"/>
      <c r="J28" s="75"/>
      <c r="K28" s="73"/>
      <c r="L28" s="73"/>
      <c r="M28" s="73" t="e">
        <f>E28</f>
        <v>#REF!</v>
      </c>
      <c r="N28" s="75"/>
      <c r="O28" s="75"/>
      <c r="P28" s="75"/>
      <c r="Q28" s="75"/>
      <c r="R28" s="29" t="e">
        <f t="shared" si="12"/>
        <v>#REF!</v>
      </c>
      <c r="S28" s="30" t="e">
        <f t="shared" si="15"/>
        <v>#REF!</v>
      </c>
      <c r="T28" s="30" t="e">
        <f t="shared" si="16"/>
        <v>#REF!</v>
      </c>
    </row>
    <row r="29" spans="1:20" ht="13.8" collapsed="1">
      <c r="A29" s="151"/>
      <c r="B29" s="151"/>
      <c r="C29" s="152"/>
      <c r="D29" s="28" t="s">
        <v>42</v>
      </c>
      <c r="E29" s="72" t="e">
        <f>#REF!</f>
        <v>#REF!</v>
      </c>
      <c r="F29" s="75"/>
      <c r="G29" s="75"/>
      <c r="H29" s="75" t="e">
        <f>E29/4</f>
        <v>#REF!</v>
      </c>
      <c r="I29" s="73"/>
      <c r="J29" s="75" t="e">
        <f>H29</f>
        <v>#REF!</v>
      </c>
      <c r="K29" s="75"/>
      <c r="L29" s="75"/>
      <c r="M29" s="75" t="e">
        <f>J29+280.639</f>
        <v>#REF!</v>
      </c>
      <c r="N29" s="75"/>
      <c r="O29" s="75"/>
      <c r="P29" s="75"/>
      <c r="Q29" s="75"/>
      <c r="R29" s="29" t="e">
        <f t="shared" si="12"/>
        <v>#REF!</v>
      </c>
      <c r="S29" s="30" t="e">
        <f t="shared" si="15"/>
        <v>#REF!</v>
      </c>
      <c r="T29" s="30" t="e">
        <f t="shared" si="16"/>
        <v>#REF!</v>
      </c>
    </row>
    <row r="30" spans="1:20" ht="13.8" hidden="1" outlineLevel="1">
      <c r="A30" s="151"/>
      <c r="B30" s="151"/>
      <c r="C30" s="152"/>
      <c r="D30" s="28" t="s">
        <v>43</v>
      </c>
      <c r="E30" s="72" t="e">
        <f>#REF!</f>
        <v>#REF!</v>
      </c>
      <c r="F30" s="154"/>
      <c r="G30" s="73"/>
      <c r="H30" s="73"/>
      <c r="I30" s="73"/>
      <c r="J30" s="73"/>
      <c r="K30" s="73"/>
      <c r="L30" s="73"/>
      <c r="M30" s="73"/>
      <c r="N30" s="75"/>
      <c r="O30" s="75"/>
      <c r="P30" s="75"/>
      <c r="Q30" s="75"/>
      <c r="R30" s="29">
        <f t="shared" si="12"/>
        <v>0</v>
      </c>
      <c r="S30" s="30">
        <f t="shared" si="15"/>
        <v>0</v>
      </c>
      <c r="T30" s="30" t="e">
        <f t="shared" si="16"/>
        <v>#REF!</v>
      </c>
    </row>
    <row r="31" spans="1:20" ht="27.6" hidden="1" outlineLevel="1">
      <c r="A31" s="151"/>
      <c r="B31" s="151"/>
      <c r="C31" s="152"/>
      <c r="D31" s="28" t="s">
        <v>44</v>
      </c>
      <c r="E31" s="72" t="e">
        <f>#REF!</f>
        <v>#REF!</v>
      </c>
      <c r="F31" s="73"/>
      <c r="G31" s="73"/>
      <c r="H31" s="73"/>
      <c r="I31" s="73"/>
      <c r="J31" s="73"/>
      <c r="K31" s="73"/>
      <c r="L31" s="73"/>
      <c r="M31" s="73"/>
      <c r="N31" s="75"/>
      <c r="O31" s="75"/>
      <c r="P31" s="75"/>
      <c r="Q31" s="75"/>
      <c r="R31" s="29">
        <f t="shared" si="12"/>
        <v>0</v>
      </c>
      <c r="S31" s="30">
        <f t="shared" si="15"/>
        <v>0</v>
      </c>
      <c r="T31" s="30" t="e">
        <f t="shared" si="16"/>
        <v>#REF!</v>
      </c>
    </row>
    <row r="32" spans="1:20" ht="13.8" hidden="1" outlineLevel="1">
      <c r="A32" s="151"/>
      <c r="B32" s="151"/>
      <c r="C32" s="152"/>
      <c r="D32" s="28" t="s">
        <v>45</v>
      </c>
      <c r="E32" s="72" t="e">
        <f>#REF!</f>
        <v>#REF!</v>
      </c>
      <c r="F32" s="153"/>
      <c r="G32" s="73"/>
      <c r="H32" s="73"/>
      <c r="I32" s="73"/>
      <c r="J32" s="73"/>
      <c r="K32" s="75"/>
      <c r="L32" s="73"/>
      <c r="M32" s="73"/>
      <c r="N32" s="75"/>
      <c r="O32" s="75"/>
      <c r="P32" s="75"/>
      <c r="Q32" s="75"/>
      <c r="R32" s="29">
        <f t="shared" si="12"/>
        <v>0</v>
      </c>
      <c r="S32" s="30">
        <f t="shared" si="15"/>
        <v>0</v>
      </c>
      <c r="T32" s="30" t="e">
        <f t="shared" si="16"/>
        <v>#REF!</v>
      </c>
    </row>
    <row r="33" spans="1:20" ht="27.6" hidden="1" outlineLevel="1">
      <c r="A33" s="151"/>
      <c r="B33" s="151"/>
      <c r="C33" s="152"/>
      <c r="D33" s="28" t="s">
        <v>46</v>
      </c>
      <c r="E33" s="72" t="e">
        <f>#REF!</f>
        <v>#REF!</v>
      </c>
      <c r="F33" s="75"/>
      <c r="G33" s="75"/>
      <c r="H33" s="75"/>
      <c r="I33" s="75"/>
      <c r="J33" s="73"/>
      <c r="K33" s="73"/>
      <c r="L33" s="75"/>
      <c r="M33" s="73"/>
      <c r="N33" s="75"/>
      <c r="O33" s="75"/>
      <c r="P33" s="75"/>
      <c r="Q33" s="75"/>
      <c r="R33" s="29">
        <f t="shared" si="12"/>
        <v>0</v>
      </c>
      <c r="S33" s="30">
        <f t="shared" si="15"/>
        <v>0</v>
      </c>
      <c r="T33" s="30" t="e">
        <f t="shared" si="16"/>
        <v>#REF!</v>
      </c>
    </row>
    <row r="34" spans="1:20" ht="13.8" hidden="1" outlineLevel="1">
      <c r="A34" s="151"/>
      <c r="B34" s="151"/>
      <c r="C34" s="152"/>
      <c r="D34" s="28" t="s">
        <v>293</v>
      </c>
      <c r="E34" s="72" t="e">
        <f>#REF!</f>
        <v>#REF!</v>
      </c>
      <c r="F34" s="153"/>
      <c r="G34" s="73"/>
      <c r="H34" s="73"/>
      <c r="I34" s="73"/>
      <c r="J34" s="73"/>
      <c r="K34" s="73"/>
      <c r="L34" s="73"/>
      <c r="M34" s="73"/>
      <c r="N34" s="75"/>
      <c r="O34" s="75"/>
      <c r="P34" s="75"/>
      <c r="Q34" s="75"/>
      <c r="R34" s="29">
        <f t="shared" si="12"/>
        <v>0</v>
      </c>
      <c r="S34" s="30">
        <f t="shared" si="15"/>
        <v>0</v>
      </c>
      <c r="T34" s="30" t="e">
        <f t="shared" si="16"/>
        <v>#REF!</v>
      </c>
    </row>
    <row r="35" spans="1:20" ht="27.6" hidden="1" outlineLevel="1">
      <c r="A35" s="151"/>
      <c r="B35" s="151"/>
      <c r="C35" s="152"/>
      <c r="D35" s="28" t="s">
        <v>48</v>
      </c>
      <c r="E35" s="72" t="e">
        <f>#REF!</f>
        <v>#REF!</v>
      </c>
      <c r="F35" s="153"/>
      <c r="G35" s="73"/>
      <c r="H35" s="73"/>
      <c r="I35" s="73"/>
      <c r="J35" s="73"/>
      <c r="K35" s="73"/>
      <c r="L35" s="73"/>
      <c r="M35" s="73"/>
      <c r="N35" s="75"/>
      <c r="O35" s="75"/>
      <c r="P35" s="75"/>
      <c r="Q35" s="75"/>
      <c r="R35" s="29">
        <f t="shared" si="12"/>
        <v>0</v>
      </c>
      <c r="S35" s="30">
        <f t="shared" si="15"/>
        <v>0</v>
      </c>
      <c r="T35" s="30" t="e">
        <f t="shared" si="16"/>
        <v>#REF!</v>
      </c>
    </row>
    <row r="36" spans="1:20" ht="41.4" collapsed="1">
      <c r="A36" s="151"/>
      <c r="B36" s="151"/>
      <c r="C36" s="152"/>
      <c r="D36" s="28" t="s">
        <v>49</v>
      </c>
      <c r="E36" s="72" t="e">
        <f>#REF!</f>
        <v>#REF!</v>
      </c>
      <c r="F36" s="75"/>
      <c r="G36" s="75"/>
      <c r="H36" s="75"/>
      <c r="I36" s="75"/>
      <c r="J36" s="75"/>
      <c r="K36" s="75"/>
      <c r="L36" s="73"/>
      <c r="M36" s="73" t="e">
        <f>E36</f>
        <v>#REF!</v>
      </c>
      <c r="N36" s="75"/>
      <c r="O36" s="75"/>
      <c r="P36" s="75"/>
      <c r="Q36" s="75"/>
      <c r="R36" s="29" t="e">
        <f t="shared" si="12"/>
        <v>#REF!</v>
      </c>
      <c r="S36" s="30" t="e">
        <f t="shared" si="15"/>
        <v>#REF!</v>
      </c>
      <c r="T36" s="30" t="e">
        <f t="shared" si="16"/>
        <v>#REF!</v>
      </c>
    </row>
    <row r="37" spans="1:20" ht="27.6" hidden="1" outlineLevel="1">
      <c r="A37" s="151"/>
      <c r="B37" s="151"/>
      <c r="C37" s="152"/>
      <c r="D37" s="28" t="s">
        <v>245</v>
      </c>
      <c r="E37" s="72" t="e">
        <f>#REF!</f>
        <v>#REF!</v>
      </c>
      <c r="F37" s="153"/>
      <c r="G37" s="75"/>
      <c r="H37" s="75"/>
      <c r="I37" s="73"/>
      <c r="J37" s="73"/>
      <c r="K37" s="73"/>
      <c r="L37" s="75"/>
      <c r="M37" s="73"/>
      <c r="N37" s="75"/>
      <c r="O37" s="75"/>
      <c r="P37" s="75"/>
      <c r="Q37" s="75"/>
      <c r="R37" s="29">
        <f t="shared" si="12"/>
        <v>0</v>
      </c>
      <c r="S37" s="30">
        <f t="shared" si="15"/>
        <v>0</v>
      </c>
      <c r="T37" s="30" t="e">
        <f t="shared" si="16"/>
        <v>#REF!</v>
      </c>
    </row>
    <row r="38" spans="1:20" ht="13.8">
      <c r="A38" s="151"/>
      <c r="B38" s="151"/>
      <c r="C38" s="152"/>
      <c r="D38" s="28" t="s">
        <v>51</v>
      </c>
      <c r="E38" s="72" t="e">
        <f>#REF!</f>
        <v>#REF!</v>
      </c>
      <c r="F38" s="75"/>
      <c r="G38" s="75"/>
      <c r="H38" s="75"/>
      <c r="I38" s="73"/>
      <c r="J38" s="75"/>
      <c r="K38" s="75"/>
      <c r="L38" s="73"/>
      <c r="M38" s="73" t="e">
        <f t="shared" ref="M38:M39" si="17">E38</f>
        <v>#REF!</v>
      </c>
      <c r="N38" s="75"/>
      <c r="O38" s="75"/>
      <c r="P38" s="75"/>
      <c r="Q38" s="75"/>
      <c r="R38" s="29" t="e">
        <f t="shared" si="12"/>
        <v>#REF!</v>
      </c>
      <c r="S38" s="30" t="e">
        <f t="shared" si="15"/>
        <v>#REF!</v>
      </c>
      <c r="T38" s="30" t="e">
        <f t="shared" si="16"/>
        <v>#REF!</v>
      </c>
    </row>
    <row r="39" spans="1:20" ht="13.8">
      <c r="A39" s="151"/>
      <c r="B39" s="151"/>
      <c r="C39" s="152"/>
      <c r="D39" s="28" t="s">
        <v>52</v>
      </c>
      <c r="E39" s="72" t="e">
        <f>#REF!</f>
        <v>#REF!</v>
      </c>
      <c r="F39" s="75"/>
      <c r="G39" s="75"/>
      <c r="H39" s="75"/>
      <c r="I39" s="73"/>
      <c r="J39" s="73"/>
      <c r="K39" s="73"/>
      <c r="L39" s="73"/>
      <c r="M39" s="73" t="e">
        <f t="shared" si="17"/>
        <v>#REF!</v>
      </c>
      <c r="N39" s="75"/>
      <c r="O39" s="75"/>
      <c r="P39" s="75"/>
      <c r="Q39" s="75"/>
      <c r="R39" s="29" t="e">
        <f t="shared" si="12"/>
        <v>#REF!</v>
      </c>
      <c r="S39" s="30" t="e">
        <f t="shared" si="15"/>
        <v>#REF!</v>
      </c>
      <c r="T39" s="30" t="e">
        <f t="shared" si="16"/>
        <v>#REF!</v>
      </c>
    </row>
    <row r="40" spans="1:20" ht="13.8">
      <c r="A40" s="151"/>
      <c r="B40" s="151"/>
      <c r="C40" s="152"/>
      <c r="D40" s="28" t="s">
        <v>53</v>
      </c>
      <c r="E40" s="72" t="e">
        <f>#REF!</f>
        <v>#REF!</v>
      </c>
      <c r="F40" s="153"/>
      <c r="G40" s="73"/>
      <c r="H40" s="73"/>
      <c r="I40" s="73"/>
      <c r="J40" s="73"/>
      <c r="K40" s="73"/>
      <c r="L40" s="73"/>
      <c r="M40" s="73"/>
      <c r="N40" s="75"/>
      <c r="O40" s="75"/>
      <c r="P40" s="75"/>
      <c r="Q40" s="75"/>
      <c r="R40" s="29">
        <f t="shared" si="12"/>
        <v>0</v>
      </c>
      <c r="S40" s="30">
        <f t="shared" si="15"/>
        <v>0</v>
      </c>
      <c r="T40" s="30" t="e">
        <f t="shared" si="16"/>
        <v>#REF!</v>
      </c>
    </row>
    <row r="41" spans="1:20" ht="27.6" collapsed="1">
      <c r="A41" s="151"/>
      <c r="B41" s="151"/>
      <c r="C41" s="152"/>
      <c r="D41" s="28" t="s">
        <v>54</v>
      </c>
      <c r="E41" s="72" t="e">
        <f>#REF!</f>
        <v>#REF!</v>
      </c>
      <c r="F41" s="153"/>
      <c r="G41" s="73"/>
      <c r="H41" s="73"/>
      <c r="I41" s="73"/>
      <c r="J41" s="73"/>
      <c r="K41" s="73"/>
      <c r="L41" s="73"/>
      <c r="M41" s="73" t="e">
        <f>E41</f>
        <v>#REF!</v>
      </c>
      <c r="N41" s="75"/>
      <c r="O41" s="75"/>
      <c r="P41" s="75"/>
      <c r="Q41" s="75"/>
      <c r="R41" s="29" t="e">
        <f t="shared" si="12"/>
        <v>#REF!</v>
      </c>
      <c r="S41" s="30" t="e">
        <f t="shared" si="15"/>
        <v>#REF!</v>
      </c>
      <c r="T41" s="30" t="e">
        <f t="shared" si="16"/>
        <v>#REF!</v>
      </c>
    </row>
    <row r="42" spans="1:20" ht="13.8" hidden="1" outlineLevel="1">
      <c r="A42" s="151"/>
      <c r="B42" s="151"/>
      <c r="C42" s="152"/>
      <c r="D42" s="28" t="s">
        <v>55</v>
      </c>
      <c r="E42" s="72" t="e">
        <f>#REF!</f>
        <v>#REF!</v>
      </c>
      <c r="F42" s="153"/>
      <c r="G42" s="73"/>
      <c r="H42" s="73"/>
      <c r="I42" s="73"/>
      <c r="J42" s="73"/>
      <c r="K42" s="73"/>
      <c r="L42" s="73"/>
      <c r="M42" s="73"/>
      <c r="N42" s="75"/>
      <c r="O42" s="75"/>
      <c r="P42" s="75"/>
      <c r="Q42" s="75"/>
      <c r="R42" s="29">
        <f t="shared" si="12"/>
        <v>0</v>
      </c>
      <c r="S42" s="30">
        <f t="shared" si="15"/>
        <v>0</v>
      </c>
      <c r="T42" s="30" t="e">
        <f t="shared" si="16"/>
        <v>#REF!</v>
      </c>
    </row>
    <row r="43" spans="1:20" ht="27.6" collapsed="1">
      <c r="A43" s="151"/>
      <c r="B43" s="151"/>
      <c r="C43" s="152"/>
      <c r="D43" s="28" t="s">
        <v>56</v>
      </c>
      <c r="E43" s="72" t="e">
        <f>#REF!</f>
        <v>#REF!</v>
      </c>
      <c r="F43" s="153"/>
      <c r="G43" s="73"/>
      <c r="H43" s="73"/>
      <c r="I43" s="73"/>
      <c r="J43" s="73"/>
      <c r="K43" s="73"/>
      <c r="L43" s="73"/>
      <c r="M43" s="73" t="e">
        <f t="shared" ref="M43:M49" si="18">E43</f>
        <v>#REF!</v>
      </c>
      <c r="N43" s="75"/>
      <c r="O43" s="75"/>
      <c r="P43" s="75"/>
      <c r="Q43" s="75"/>
      <c r="R43" s="29" t="e">
        <f t="shared" si="12"/>
        <v>#REF!</v>
      </c>
      <c r="S43" s="30" t="e">
        <f t="shared" si="15"/>
        <v>#REF!</v>
      </c>
      <c r="T43" s="30" t="e">
        <f t="shared" si="16"/>
        <v>#REF!</v>
      </c>
    </row>
    <row r="44" spans="1:20" ht="13.8" hidden="1" outlineLevel="1">
      <c r="A44" s="151"/>
      <c r="B44" s="151"/>
      <c r="C44" s="152"/>
      <c r="D44" s="28" t="s">
        <v>57</v>
      </c>
      <c r="E44" s="72" t="e">
        <f>#REF!</f>
        <v>#REF!</v>
      </c>
      <c r="F44" s="75"/>
      <c r="G44" s="75"/>
      <c r="H44" s="75"/>
      <c r="I44" s="75"/>
      <c r="J44" s="75"/>
      <c r="K44" s="73"/>
      <c r="L44" s="75"/>
      <c r="M44" s="73" t="e">
        <f t="shared" si="18"/>
        <v>#REF!</v>
      </c>
      <c r="N44" s="75"/>
      <c r="O44" s="75"/>
      <c r="P44" s="75"/>
      <c r="Q44" s="75"/>
      <c r="R44" s="29" t="e">
        <f t="shared" si="12"/>
        <v>#REF!</v>
      </c>
      <c r="S44" s="30" t="e">
        <f t="shared" si="15"/>
        <v>#REF!</v>
      </c>
      <c r="T44" s="30" t="e">
        <f t="shared" si="16"/>
        <v>#REF!</v>
      </c>
    </row>
    <row r="45" spans="1:20" ht="27.6" hidden="1" outlineLevel="1">
      <c r="A45" s="151"/>
      <c r="B45" s="151"/>
      <c r="C45" s="152"/>
      <c r="D45" s="28" t="s">
        <v>58</v>
      </c>
      <c r="E45" s="72" t="e">
        <f>#REF!</f>
        <v>#REF!</v>
      </c>
      <c r="F45" s="75"/>
      <c r="G45" s="75"/>
      <c r="H45" s="75"/>
      <c r="I45" s="75"/>
      <c r="J45" s="75"/>
      <c r="K45" s="75"/>
      <c r="L45" s="73"/>
      <c r="M45" s="73" t="e">
        <f t="shared" si="18"/>
        <v>#REF!</v>
      </c>
      <c r="N45" s="75"/>
      <c r="O45" s="75"/>
      <c r="P45" s="75"/>
      <c r="Q45" s="75"/>
      <c r="R45" s="29" t="e">
        <f t="shared" si="12"/>
        <v>#REF!</v>
      </c>
      <c r="S45" s="30" t="e">
        <f t="shared" si="15"/>
        <v>#REF!</v>
      </c>
      <c r="T45" s="30" t="e">
        <f t="shared" si="16"/>
        <v>#REF!</v>
      </c>
    </row>
    <row r="46" spans="1:20" ht="13.8" collapsed="1">
      <c r="A46" s="151"/>
      <c r="B46" s="151"/>
      <c r="C46" s="152"/>
      <c r="D46" s="28" t="s">
        <v>59</v>
      </c>
      <c r="E46" s="72" t="e">
        <f>#REF!</f>
        <v>#REF!</v>
      </c>
      <c r="F46" s="75"/>
      <c r="G46" s="75"/>
      <c r="H46" s="75"/>
      <c r="I46" s="73"/>
      <c r="J46" s="75"/>
      <c r="K46" s="73"/>
      <c r="L46" s="73"/>
      <c r="M46" s="73" t="e">
        <f t="shared" si="18"/>
        <v>#REF!</v>
      </c>
      <c r="N46" s="75"/>
      <c r="O46" s="75"/>
      <c r="P46" s="75"/>
      <c r="Q46" s="75"/>
      <c r="R46" s="29" t="e">
        <f t="shared" si="12"/>
        <v>#REF!</v>
      </c>
      <c r="S46" s="30" t="e">
        <f t="shared" si="15"/>
        <v>#REF!</v>
      </c>
      <c r="T46" s="30" t="e">
        <f t="shared" si="16"/>
        <v>#REF!</v>
      </c>
    </row>
    <row r="47" spans="1:20" ht="13.8" hidden="1" outlineLevel="1">
      <c r="A47" s="151"/>
      <c r="B47" s="151"/>
      <c r="C47" s="152"/>
      <c r="D47" s="28" t="s">
        <v>60</v>
      </c>
      <c r="E47" s="72" t="e">
        <f>#REF!</f>
        <v>#REF!</v>
      </c>
      <c r="F47" s="153"/>
      <c r="G47" s="73"/>
      <c r="H47" s="73"/>
      <c r="I47" s="73"/>
      <c r="J47" s="73"/>
      <c r="K47" s="73"/>
      <c r="L47" s="73"/>
      <c r="M47" s="73" t="e">
        <f t="shared" si="18"/>
        <v>#REF!</v>
      </c>
      <c r="N47" s="75"/>
      <c r="O47" s="75"/>
      <c r="P47" s="75"/>
      <c r="Q47" s="75"/>
      <c r="R47" s="29" t="e">
        <f t="shared" si="12"/>
        <v>#REF!</v>
      </c>
      <c r="S47" s="30" t="e">
        <f t="shared" si="15"/>
        <v>#REF!</v>
      </c>
      <c r="T47" s="30" t="e">
        <f t="shared" si="16"/>
        <v>#REF!</v>
      </c>
    </row>
    <row r="48" spans="1:20" ht="13.8" hidden="1" outlineLevel="1">
      <c r="A48" s="151"/>
      <c r="B48" s="151"/>
      <c r="C48" s="152"/>
      <c r="D48" s="28" t="s">
        <v>61</v>
      </c>
      <c r="E48" s="72" t="e">
        <f>#REF!</f>
        <v>#REF!</v>
      </c>
      <c r="F48" s="75"/>
      <c r="G48" s="75"/>
      <c r="H48" s="75"/>
      <c r="I48" s="73"/>
      <c r="J48" s="73"/>
      <c r="K48" s="73"/>
      <c r="L48" s="73"/>
      <c r="M48" s="73" t="e">
        <f t="shared" si="18"/>
        <v>#REF!</v>
      </c>
      <c r="N48" s="75"/>
      <c r="O48" s="75"/>
      <c r="P48" s="75"/>
      <c r="Q48" s="75"/>
      <c r="R48" s="29" t="e">
        <f t="shared" si="12"/>
        <v>#REF!</v>
      </c>
      <c r="S48" s="30" t="e">
        <f t="shared" si="15"/>
        <v>#REF!</v>
      </c>
      <c r="T48" s="30" t="e">
        <f t="shared" si="16"/>
        <v>#REF!</v>
      </c>
    </row>
    <row r="49" spans="1:20" ht="13.8" collapsed="1">
      <c r="A49" s="151"/>
      <c r="B49" s="151"/>
      <c r="C49" s="152"/>
      <c r="D49" s="28" t="s">
        <v>62</v>
      </c>
      <c r="E49" s="72" t="e">
        <f>#REF!</f>
        <v>#REF!</v>
      </c>
      <c r="F49" s="153"/>
      <c r="G49" s="73"/>
      <c r="H49" s="73"/>
      <c r="I49" s="73"/>
      <c r="J49" s="73"/>
      <c r="K49" s="73"/>
      <c r="L49" s="73"/>
      <c r="M49" s="73" t="e">
        <f t="shared" si="18"/>
        <v>#REF!</v>
      </c>
      <c r="N49" s="75"/>
      <c r="O49" s="75"/>
      <c r="P49" s="75"/>
      <c r="Q49" s="75"/>
      <c r="R49" s="29" t="e">
        <f t="shared" si="12"/>
        <v>#REF!</v>
      </c>
      <c r="S49" s="30" t="e">
        <f t="shared" si="15"/>
        <v>#REF!</v>
      </c>
      <c r="T49" s="30" t="e">
        <f t="shared" si="16"/>
        <v>#REF!</v>
      </c>
    </row>
    <row r="50" spans="1:20" ht="27.6" hidden="1" outlineLevel="1">
      <c r="A50" s="151"/>
      <c r="B50" s="151"/>
      <c r="C50" s="152"/>
      <c r="D50" s="28" t="s">
        <v>63</v>
      </c>
      <c r="E50" s="72" t="e">
        <f>#REF!</f>
        <v>#REF!</v>
      </c>
      <c r="F50" s="153"/>
      <c r="G50" s="73"/>
      <c r="H50" s="73"/>
      <c r="I50" s="73"/>
      <c r="J50" s="73"/>
      <c r="K50" s="73"/>
      <c r="L50" s="73"/>
      <c r="M50" s="73"/>
      <c r="N50" s="74"/>
      <c r="O50" s="74"/>
      <c r="P50" s="74"/>
      <c r="Q50" s="74"/>
      <c r="R50" s="29">
        <f t="shared" si="12"/>
        <v>0</v>
      </c>
      <c r="S50" s="30">
        <f t="shared" si="15"/>
        <v>0</v>
      </c>
      <c r="T50" s="30" t="e">
        <f t="shared" si="16"/>
        <v>#REF!</v>
      </c>
    </row>
    <row r="51" spans="1:20" ht="13.8" hidden="1" outlineLevel="1">
      <c r="A51" s="151"/>
      <c r="B51" s="151"/>
      <c r="C51" s="152"/>
      <c r="D51" s="28" t="s">
        <v>64</v>
      </c>
      <c r="E51" s="72" t="e">
        <f>#REF!</f>
        <v>#REF!</v>
      </c>
      <c r="F51" s="153"/>
      <c r="G51" s="73"/>
      <c r="H51" s="73"/>
      <c r="I51" s="73"/>
      <c r="J51" s="73"/>
      <c r="K51" s="73"/>
      <c r="L51" s="73"/>
      <c r="M51" s="73"/>
      <c r="N51" s="74"/>
      <c r="O51" s="74"/>
      <c r="P51" s="74"/>
      <c r="Q51" s="74"/>
      <c r="R51" s="29">
        <f t="shared" si="12"/>
        <v>0</v>
      </c>
      <c r="S51" s="30">
        <f t="shared" si="15"/>
        <v>0</v>
      </c>
      <c r="T51" s="30" t="e">
        <f t="shared" si="16"/>
        <v>#REF!</v>
      </c>
    </row>
    <row r="52" spans="1:20" ht="13.8" hidden="1" outlineLevel="1">
      <c r="A52" s="151"/>
      <c r="B52" s="151"/>
      <c r="C52" s="152"/>
      <c r="D52" s="28" t="s">
        <v>65</v>
      </c>
      <c r="E52" s="72" t="e">
        <f>#REF!</f>
        <v>#REF!</v>
      </c>
      <c r="F52" s="153"/>
      <c r="G52" s="73"/>
      <c r="H52" s="73"/>
      <c r="I52" s="73"/>
      <c r="J52" s="73"/>
      <c r="K52" s="75"/>
      <c r="L52" s="73"/>
      <c r="M52" s="73"/>
      <c r="N52" s="74"/>
      <c r="O52" s="74"/>
      <c r="P52" s="74"/>
      <c r="Q52" s="74"/>
      <c r="R52" s="29">
        <f t="shared" si="12"/>
        <v>0</v>
      </c>
      <c r="S52" s="30">
        <f t="shared" si="15"/>
        <v>0</v>
      </c>
      <c r="T52" s="30" t="e">
        <f t="shared" si="16"/>
        <v>#REF!</v>
      </c>
    </row>
    <row r="53" spans="1:20" ht="27.6" hidden="1" outlineLevel="1">
      <c r="A53" s="151"/>
      <c r="B53" s="151"/>
      <c r="C53" s="152"/>
      <c r="D53" s="28" t="s">
        <v>66</v>
      </c>
      <c r="E53" s="72" t="e">
        <f>#REF!</f>
        <v>#REF!</v>
      </c>
      <c r="F53" s="153"/>
      <c r="G53" s="73"/>
      <c r="H53" s="73"/>
      <c r="I53" s="73"/>
      <c r="J53" s="73"/>
      <c r="K53" s="73"/>
      <c r="L53" s="73"/>
      <c r="M53" s="73"/>
      <c r="N53" s="74"/>
      <c r="O53" s="74"/>
      <c r="P53" s="74"/>
      <c r="Q53" s="74"/>
      <c r="R53" s="29">
        <f t="shared" si="12"/>
        <v>0</v>
      </c>
      <c r="S53" s="30">
        <f t="shared" si="15"/>
        <v>0</v>
      </c>
      <c r="T53" s="30" t="e">
        <f t="shared" si="16"/>
        <v>#REF!</v>
      </c>
    </row>
    <row r="54" spans="1:20" ht="13.8" hidden="1" outlineLevel="1">
      <c r="A54" s="151"/>
      <c r="B54" s="151"/>
      <c r="C54" s="152"/>
      <c r="D54" s="28" t="s">
        <v>67</v>
      </c>
      <c r="E54" s="72" t="e">
        <f>#REF!</f>
        <v>#REF!</v>
      </c>
      <c r="F54" s="153"/>
      <c r="G54" s="73"/>
      <c r="H54" s="73"/>
      <c r="I54" s="73"/>
      <c r="J54" s="75"/>
      <c r="K54" s="73"/>
      <c r="L54" s="73"/>
      <c r="M54" s="73"/>
      <c r="N54" s="74"/>
      <c r="O54" s="74"/>
      <c r="P54" s="74"/>
      <c r="Q54" s="74"/>
      <c r="R54" s="29">
        <f t="shared" si="12"/>
        <v>0</v>
      </c>
      <c r="S54" s="30">
        <f t="shared" si="15"/>
        <v>0</v>
      </c>
      <c r="T54" s="30" t="e">
        <f t="shared" si="16"/>
        <v>#REF!</v>
      </c>
    </row>
    <row r="55" spans="1:20" ht="13.8" hidden="1" outlineLevel="1">
      <c r="A55" s="151"/>
      <c r="B55" s="151"/>
      <c r="C55" s="152"/>
      <c r="D55" s="28" t="s">
        <v>68</v>
      </c>
      <c r="E55" s="72" t="e">
        <f>#REF!</f>
        <v>#REF!</v>
      </c>
      <c r="F55" s="153"/>
      <c r="G55" s="73"/>
      <c r="H55" s="73"/>
      <c r="I55" s="73"/>
      <c r="J55" s="75"/>
      <c r="K55" s="73"/>
      <c r="L55" s="73"/>
      <c r="M55" s="73"/>
      <c r="N55" s="74"/>
      <c r="O55" s="74"/>
      <c r="P55" s="74"/>
      <c r="Q55" s="74"/>
      <c r="R55" s="29">
        <f t="shared" si="12"/>
        <v>0</v>
      </c>
      <c r="S55" s="30">
        <f t="shared" si="15"/>
        <v>0</v>
      </c>
      <c r="T55" s="30" t="e">
        <f t="shared" si="16"/>
        <v>#REF!</v>
      </c>
    </row>
    <row r="56" spans="1:20" ht="13.8" hidden="1" outlineLevel="1">
      <c r="A56" s="151"/>
      <c r="B56" s="151"/>
      <c r="C56" s="152"/>
      <c r="D56" s="28" t="s">
        <v>69</v>
      </c>
      <c r="E56" s="72" t="e">
        <f>#REF!</f>
        <v>#REF!</v>
      </c>
      <c r="F56" s="153"/>
      <c r="G56" s="73"/>
      <c r="H56" s="73"/>
      <c r="I56" s="73"/>
      <c r="J56" s="75"/>
      <c r="K56" s="73"/>
      <c r="L56" s="73"/>
      <c r="M56" s="73"/>
      <c r="N56" s="74"/>
      <c r="O56" s="74"/>
      <c r="P56" s="74"/>
      <c r="Q56" s="74"/>
      <c r="R56" s="29">
        <f t="shared" si="12"/>
        <v>0</v>
      </c>
      <c r="S56" s="30">
        <f t="shared" si="15"/>
        <v>0</v>
      </c>
      <c r="T56" s="30" t="e">
        <f t="shared" si="16"/>
        <v>#REF!</v>
      </c>
    </row>
    <row r="57" spans="1:20" ht="27.6" hidden="1" outlineLevel="1">
      <c r="A57" s="151"/>
      <c r="B57" s="151"/>
      <c r="C57" s="152"/>
      <c r="D57" s="28" t="s">
        <v>70</v>
      </c>
      <c r="E57" s="72" t="e">
        <f>#REF!</f>
        <v>#REF!</v>
      </c>
      <c r="F57" s="153"/>
      <c r="G57" s="73"/>
      <c r="H57" s="73"/>
      <c r="I57" s="73"/>
      <c r="J57" s="73"/>
      <c r="K57" s="73"/>
      <c r="L57" s="73"/>
      <c r="M57" s="73"/>
      <c r="N57" s="74"/>
      <c r="O57" s="74"/>
      <c r="P57" s="74"/>
      <c r="Q57" s="74"/>
      <c r="R57" s="29">
        <f t="shared" si="12"/>
        <v>0</v>
      </c>
      <c r="S57" s="30">
        <f t="shared" si="15"/>
        <v>0</v>
      </c>
      <c r="T57" s="30" t="e">
        <f t="shared" si="16"/>
        <v>#REF!</v>
      </c>
    </row>
    <row r="58" spans="1:20" ht="27.6" hidden="1" outlineLevel="1">
      <c r="A58" s="151"/>
      <c r="B58" s="151"/>
      <c r="C58" s="152"/>
      <c r="D58" s="28" t="s">
        <v>216</v>
      </c>
      <c r="E58" s="72" t="e">
        <f>#REF!</f>
        <v>#REF!</v>
      </c>
      <c r="F58" s="153"/>
      <c r="G58" s="73"/>
      <c r="H58" s="73"/>
      <c r="I58" s="73"/>
      <c r="J58" s="73"/>
      <c r="K58" s="73"/>
      <c r="L58" s="75"/>
      <c r="M58" s="73"/>
      <c r="N58" s="74"/>
      <c r="O58" s="74"/>
      <c r="P58" s="74"/>
      <c r="Q58" s="74"/>
      <c r="R58" s="29">
        <f t="shared" si="12"/>
        <v>0</v>
      </c>
      <c r="S58" s="30">
        <f t="shared" si="15"/>
        <v>0</v>
      </c>
      <c r="T58" s="30" t="e">
        <f t="shared" si="16"/>
        <v>#REF!</v>
      </c>
    </row>
    <row r="59" spans="1:20" ht="13.8" hidden="1" outlineLevel="1">
      <c r="A59" s="151"/>
      <c r="B59" s="151"/>
      <c r="C59" s="152"/>
      <c r="D59" s="28" t="s">
        <v>72</v>
      </c>
      <c r="E59" s="72" t="e">
        <f>#REF!</f>
        <v>#REF!</v>
      </c>
      <c r="F59" s="153"/>
      <c r="G59" s="73"/>
      <c r="H59" s="73"/>
      <c r="I59" s="73"/>
      <c r="J59" s="73"/>
      <c r="K59" s="73"/>
      <c r="L59" s="73"/>
      <c r="M59" s="73"/>
      <c r="N59" s="74"/>
      <c r="O59" s="74"/>
      <c r="P59" s="74"/>
      <c r="Q59" s="74"/>
      <c r="R59" s="29">
        <f t="shared" si="12"/>
        <v>0</v>
      </c>
      <c r="S59" s="30">
        <f t="shared" si="15"/>
        <v>0</v>
      </c>
      <c r="T59" s="30" t="e">
        <f t="shared" si="16"/>
        <v>#REF!</v>
      </c>
    </row>
    <row r="60" spans="1:20" ht="13.8" hidden="1" outlineLevel="1">
      <c r="A60" s="151"/>
      <c r="B60" s="151"/>
      <c r="C60" s="152"/>
      <c r="D60" s="28" t="s">
        <v>73</v>
      </c>
      <c r="E60" s="72" t="e">
        <f>#REF!</f>
        <v>#REF!</v>
      </c>
      <c r="F60" s="153"/>
      <c r="G60" s="73"/>
      <c r="H60" s="73"/>
      <c r="I60" s="73"/>
      <c r="J60" s="73"/>
      <c r="K60" s="73"/>
      <c r="L60" s="73"/>
      <c r="M60" s="73"/>
      <c r="N60" s="74"/>
      <c r="O60" s="74"/>
      <c r="P60" s="74"/>
      <c r="Q60" s="74"/>
      <c r="R60" s="29">
        <f t="shared" si="12"/>
        <v>0</v>
      </c>
      <c r="S60" s="30">
        <f t="shared" si="15"/>
        <v>0</v>
      </c>
      <c r="T60" s="30" t="e">
        <f t="shared" si="16"/>
        <v>#REF!</v>
      </c>
    </row>
    <row r="61" spans="1:20" ht="27.6" hidden="1" outlineLevel="1">
      <c r="A61" s="155"/>
      <c r="B61" s="155"/>
      <c r="C61" s="148"/>
      <c r="D61" s="28" t="s">
        <v>74</v>
      </c>
      <c r="E61" s="72" t="e">
        <f>#REF!</f>
        <v>#REF!</v>
      </c>
      <c r="F61" s="75"/>
      <c r="G61" s="75"/>
      <c r="H61" s="75"/>
      <c r="I61" s="73"/>
      <c r="J61" s="73"/>
      <c r="K61" s="73"/>
      <c r="L61" s="73"/>
      <c r="M61" s="73"/>
      <c r="N61" s="74"/>
      <c r="O61" s="74"/>
      <c r="P61" s="74"/>
      <c r="Q61" s="74"/>
      <c r="R61" s="29">
        <f t="shared" si="12"/>
        <v>0</v>
      </c>
      <c r="S61" s="30">
        <f t="shared" si="15"/>
        <v>0</v>
      </c>
      <c r="T61" s="30" t="e">
        <f t="shared" si="16"/>
        <v>#REF!</v>
      </c>
    </row>
    <row r="62" spans="1:20" ht="27.6" hidden="1" outlineLevel="1">
      <c r="A62" s="155"/>
      <c r="B62" s="148"/>
      <c r="C62" s="148"/>
      <c r="D62" s="28" t="s">
        <v>246</v>
      </c>
      <c r="E62" s="72" t="e">
        <f>#REF!</f>
        <v>#REF!</v>
      </c>
      <c r="F62" s="75"/>
      <c r="G62" s="75"/>
      <c r="H62" s="75"/>
      <c r="I62" s="73"/>
      <c r="J62" s="73"/>
      <c r="K62" s="73"/>
      <c r="L62" s="73"/>
      <c r="M62" s="73"/>
      <c r="N62" s="74"/>
      <c r="O62" s="74"/>
      <c r="P62" s="74"/>
      <c r="Q62" s="74"/>
      <c r="R62" s="29">
        <f t="shared" si="12"/>
        <v>0</v>
      </c>
      <c r="S62" s="30">
        <f t="shared" si="15"/>
        <v>0</v>
      </c>
      <c r="T62" s="30" t="e">
        <f t="shared" si="16"/>
        <v>#REF!</v>
      </c>
    </row>
    <row r="63" spans="1:20" ht="13.8">
      <c r="A63" s="155"/>
      <c r="B63" s="148" t="e">
        <f>R63-C63</f>
        <v>#REF!</v>
      </c>
      <c r="C63" s="148">
        <v>25775.155999999999</v>
      </c>
      <c r="D63" s="78" t="s">
        <v>77</v>
      </c>
      <c r="E63" s="29" t="e">
        <f t="shared" ref="E63:R63" si="19">SUM(E18:E62)</f>
        <v>#REF!</v>
      </c>
      <c r="F63" s="29">
        <f t="shared" si="19"/>
        <v>0</v>
      </c>
      <c r="G63" s="29">
        <f t="shared" si="19"/>
        <v>0</v>
      </c>
      <c r="H63" s="29" t="e">
        <f t="shared" si="19"/>
        <v>#REF!</v>
      </c>
      <c r="I63" s="29">
        <f t="shared" si="19"/>
        <v>0</v>
      </c>
      <c r="J63" s="29" t="e">
        <f t="shared" si="19"/>
        <v>#REF!</v>
      </c>
      <c r="K63" s="29">
        <f t="shared" si="19"/>
        <v>0</v>
      </c>
      <c r="L63" s="29">
        <f t="shared" si="19"/>
        <v>0</v>
      </c>
      <c r="M63" s="29" t="e">
        <f t="shared" si="19"/>
        <v>#REF!</v>
      </c>
      <c r="N63" s="29">
        <f t="shared" si="19"/>
        <v>0</v>
      </c>
      <c r="O63" s="29">
        <f t="shared" si="19"/>
        <v>0</v>
      </c>
      <c r="P63" s="29">
        <f t="shared" si="19"/>
        <v>0</v>
      </c>
      <c r="Q63" s="29">
        <f t="shared" si="19"/>
        <v>0</v>
      </c>
      <c r="R63" s="29" t="e">
        <f t="shared" si="19"/>
        <v>#REF!</v>
      </c>
      <c r="S63" s="30" t="e">
        <f t="shared" si="15"/>
        <v>#REF!</v>
      </c>
      <c r="T63" s="30" t="e">
        <f t="shared" si="16"/>
        <v>#REF!</v>
      </c>
    </row>
    <row r="64" spans="1:20" ht="13.8">
      <c r="A64" s="139"/>
      <c r="B64" s="139"/>
      <c r="C64" s="140"/>
      <c r="D64" s="334" t="s">
        <v>78</v>
      </c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7"/>
      <c r="S64" s="71">
        <f t="shared" si="15"/>
        <v>0</v>
      </c>
      <c r="T64" s="71">
        <f t="shared" si="16"/>
        <v>0</v>
      </c>
    </row>
    <row r="65" spans="1:20" ht="13.8">
      <c r="A65" s="151"/>
      <c r="B65" s="151"/>
      <c r="C65" s="152"/>
      <c r="D65" s="39" t="s">
        <v>294</v>
      </c>
      <c r="E65" s="75" t="e">
        <f>#REF!</f>
        <v>#REF!</v>
      </c>
      <c r="F65" s="73"/>
      <c r="G65" s="75"/>
      <c r="H65" s="73"/>
      <c r="I65" s="73"/>
      <c r="J65" s="73" t="e">
        <f>E65-41.05</f>
        <v>#REF!</v>
      </c>
      <c r="K65" s="75">
        <v>41.05</v>
      </c>
      <c r="L65" s="75"/>
      <c r="M65" s="75"/>
      <c r="N65" s="74"/>
      <c r="O65" s="74"/>
      <c r="P65" s="74"/>
      <c r="Q65" s="74"/>
      <c r="R65" s="29" t="e">
        <f t="shared" ref="R65:R66" si="20">SUM(F65:Q65)</f>
        <v>#REF!</v>
      </c>
      <c r="S65" s="30" t="e">
        <f t="shared" si="15"/>
        <v>#REF!</v>
      </c>
      <c r="T65" s="30" t="e">
        <f t="shared" si="16"/>
        <v>#REF!</v>
      </c>
    </row>
    <row r="66" spans="1:20" ht="13.8" collapsed="1">
      <c r="A66" s="155"/>
      <c r="B66" s="148" t="e">
        <f>R66-C66</f>
        <v>#REF!</v>
      </c>
      <c r="C66" s="148">
        <v>1879.498</v>
      </c>
      <c r="D66" s="78" t="s">
        <v>80</v>
      </c>
      <c r="E66" s="29" t="e">
        <f t="shared" ref="E66:Q66" si="21">E65</f>
        <v>#REF!</v>
      </c>
      <c r="F66" s="29">
        <f t="shared" si="21"/>
        <v>0</v>
      </c>
      <c r="G66" s="29">
        <f t="shared" si="21"/>
        <v>0</v>
      </c>
      <c r="H66" s="29">
        <f t="shared" si="21"/>
        <v>0</v>
      </c>
      <c r="I66" s="29">
        <f t="shared" si="21"/>
        <v>0</v>
      </c>
      <c r="J66" s="29" t="e">
        <f t="shared" si="21"/>
        <v>#REF!</v>
      </c>
      <c r="K66" s="29">
        <f t="shared" si="21"/>
        <v>41.05</v>
      </c>
      <c r="L66" s="29">
        <f t="shared" si="21"/>
        <v>0</v>
      </c>
      <c r="M66" s="29">
        <f t="shared" si="21"/>
        <v>0</v>
      </c>
      <c r="N66" s="29">
        <f t="shared" si="21"/>
        <v>0</v>
      </c>
      <c r="O66" s="29">
        <f t="shared" si="21"/>
        <v>0</v>
      </c>
      <c r="P66" s="29">
        <f t="shared" si="21"/>
        <v>0</v>
      </c>
      <c r="Q66" s="29">
        <f t="shared" si="21"/>
        <v>0</v>
      </c>
      <c r="R66" s="29" t="e">
        <f t="shared" si="20"/>
        <v>#REF!</v>
      </c>
      <c r="S66" s="30" t="e">
        <f t="shared" si="15"/>
        <v>#REF!</v>
      </c>
      <c r="T66" s="30" t="e">
        <f t="shared" si="16"/>
        <v>#REF!</v>
      </c>
    </row>
    <row r="67" spans="1:20" ht="13.8" hidden="1" outlineLevel="1">
      <c r="A67" s="139"/>
      <c r="B67" s="139"/>
      <c r="C67" s="140"/>
      <c r="D67" s="334" t="s">
        <v>81</v>
      </c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7"/>
      <c r="S67" s="71">
        <f t="shared" si="15"/>
        <v>0</v>
      </c>
      <c r="T67" s="71">
        <f t="shared" si="16"/>
        <v>0</v>
      </c>
    </row>
    <row r="68" spans="1:20" ht="27.6" hidden="1" outlineLevel="1">
      <c r="A68" s="151"/>
      <c r="B68" s="151"/>
      <c r="C68" s="152"/>
      <c r="D68" s="39" t="s">
        <v>82</v>
      </c>
      <c r="E68" s="73" t="e">
        <f>#REF!</f>
        <v>#REF!</v>
      </c>
      <c r="F68" s="73"/>
      <c r="G68" s="73"/>
      <c r="H68" s="73"/>
      <c r="I68" s="73"/>
      <c r="J68" s="73"/>
      <c r="K68" s="73"/>
      <c r="L68" s="73"/>
      <c r="M68" s="73"/>
      <c r="N68" s="74"/>
      <c r="O68" s="74"/>
      <c r="P68" s="74"/>
      <c r="Q68" s="74"/>
      <c r="R68" s="29">
        <f t="shared" ref="R68:R69" si="22">SUM(F68:Q68)</f>
        <v>0</v>
      </c>
      <c r="S68" s="30">
        <f t="shared" si="15"/>
        <v>0</v>
      </c>
      <c r="T68" s="30" t="e">
        <f t="shared" si="16"/>
        <v>#REF!</v>
      </c>
    </row>
    <row r="69" spans="1:20" ht="13.8" hidden="1" outlineLevel="1">
      <c r="A69" s="155"/>
      <c r="B69" s="148">
        <f>R69-C69</f>
        <v>-24562.550999999999</v>
      </c>
      <c r="C69" s="148">
        <v>24562.550999999999</v>
      </c>
      <c r="D69" s="78" t="s">
        <v>83</v>
      </c>
      <c r="E69" s="29" t="e">
        <f t="shared" ref="E69:Q69" si="23">E68</f>
        <v>#REF!</v>
      </c>
      <c r="F69" s="29">
        <f t="shared" si="23"/>
        <v>0</v>
      </c>
      <c r="G69" s="29">
        <f t="shared" si="23"/>
        <v>0</v>
      </c>
      <c r="H69" s="29">
        <f t="shared" si="23"/>
        <v>0</v>
      </c>
      <c r="I69" s="29">
        <f t="shared" si="23"/>
        <v>0</v>
      </c>
      <c r="J69" s="29">
        <f t="shared" si="23"/>
        <v>0</v>
      </c>
      <c r="K69" s="29">
        <f t="shared" si="23"/>
        <v>0</v>
      </c>
      <c r="L69" s="29">
        <f t="shared" si="23"/>
        <v>0</v>
      </c>
      <c r="M69" s="29">
        <f t="shared" si="23"/>
        <v>0</v>
      </c>
      <c r="N69" s="29">
        <f t="shared" si="23"/>
        <v>0</v>
      </c>
      <c r="O69" s="29">
        <f t="shared" si="23"/>
        <v>0</v>
      </c>
      <c r="P69" s="29">
        <f t="shared" si="23"/>
        <v>0</v>
      </c>
      <c r="Q69" s="29">
        <f t="shared" si="23"/>
        <v>0</v>
      </c>
      <c r="R69" s="29">
        <f t="shared" si="22"/>
        <v>0</v>
      </c>
      <c r="S69" s="30">
        <f t="shared" si="15"/>
        <v>0</v>
      </c>
      <c r="T69" s="30" t="e">
        <f t="shared" si="16"/>
        <v>#REF!</v>
      </c>
    </row>
    <row r="70" spans="1:20" ht="13.8">
      <c r="A70" s="139"/>
      <c r="B70" s="139"/>
      <c r="C70" s="140"/>
      <c r="D70" s="334" t="s">
        <v>84</v>
      </c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7"/>
      <c r="S70" s="71">
        <f t="shared" si="15"/>
        <v>0</v>
      </c>
      <c r="T70" s="71">
        <f t="shared" si="16"/>
        <v>0</v>
      </c>
    </row>
    <row r="71" spans="1:20" ht="27.6">
      <c r="A71" s="151"/>
      <c r="B71" s="151"/>
      <c r="C71" s="152"/>
      <c r="D71" s="38" t="s">
        <v>85</v>
      </c>
      <c r="E71" s="79" t="e">
        <f>#REF!</f>
        <v>#REF!</v>
      </c>
      <c r="F71" s="79">
        <v>800</v>
      </c>
      <c r="G71" s="96"/>
      <c r="H71" s="79">
        <v>604</v>
      </c>
      <c r="I71" s="96"/>
      <c r="J71" s="96">
        <f t="shared" ref="J71:J156" si="24">H71</f>
        <v>604</v>
      </c>
      <c r="K71" s="79"/>
      <c r="L71" s="79"/>
      <c r="M71" s="79">
        <f>1407.451+8522.991</f>
        <v>9930.4419999999991</v>
      </c>
      <c r="N71" s="79">
        <v>231.06200000000001</v>
      </c>
      <c r="O71" s="79">
        <f>80.304+2039.045</f>
        <v>2119.3490000000002</v>
      </c>
      <c r="P71" s="79">
        <v>508.74900000000002</v>
      </c>
      <c r="Q71" s="79">
        <v>4918.6620000000003</v>
      </c>
      <c r="R71" s="29">
        <f t="shared" ref="R71:R157" si="25">SUM(F71:Q71)</f>
        <v>19716.263999999999</v>
      </c>
      <c r="S71" s="30">
        <f t="shared" si="15"/>
        <v>19716.263999999999</v>
      </c>
      <c r="T71" s="30" t="e">
        <f t="shared" si="16"/>
        <v>#REF!</v>
      </c>
    </row>
    <row r="72" spans="1:20" ht="27.75" customHeight="1">
      <c r="A72" s="151"/>
      <c r="B72" s="151"/>
      <c r="C72" s="152"/>
      <c r="D72" s="38" t="s">
        <v>86</v>
      </c>
      <c r="E72" s="79" t="e">
        <f>#REF!</f>
        <v>#REF!</v>
      </c>
      <c r="F72" s="73"/>
      <c r="G72" s="73"/>
      <c r="H72" s="73"/>
      <c r="I72" s="73"/>
      <c r="J72" s="96">
        <f t="shared" si="24"/>
        <v>0</v>
      </c>
      <c r="K72" s="96"/>
      <c r="L72" s="79"/>
      <c r="M72" s="96" t="e">
        <f>E72</f>
        <v>#REF!</v>
      </c>
      <c r="N72" s="75"/>
      <c r="O72" s="75"/>
      <c r="P72" s="75"/>
      <c r="Q72" s="74"/>
      <c r="R72" s="29" t="e">
        <f t="shared" si="25"/>
        <v>#REF!</v>
      </c>
      <c r="S72" s="30" t="e">
        <f t="shared" si="15"/>
        <v>#REF!</v>
      </c>
      <c r="T72" s="30" t="e">
        <f t="shared" si="16"/>
        <v>#REF!</v>
      </c>
    </row>
    <row r="73" spans="1:20" ht="13.8">
      <c r="A73" s="151"/>
      <c r="B73" s="151"/>
      <c r="C73" s="152"/>
      <c r="D73" s="38" t="s">
        <v>295</v>
      </c>
      <c r="E73" s="79" t="e">
        <f>#REF!</f>
        <v>#REF!</v>
      </c>
      <c r="F73" s="96"/>
      <c r="G73" s="96"/>
      <c r="H73" s="96"/>
      <c r="I73" s="96"/>
      <c r="J73" s="96">
        <f t="shared" si="24"/>
        <v>0</v>
      </c>
      <c r="K73" s="96"/>
      <c r="L73" s="79"/>
      <c r="M73" s="96" t="e">
        <f>E72:E73</f>
        <v>#REF!</v>
      </c>
      <c r="N73" s="75"/>
      <c r="O73" s="75"/>
      <c r="P73" s="75"/>
      <c r="Q73" s="74"/>
      <c r="R73" s="29" t="e">
        <f t="shared" si="25"/>
        <v>#REF!</v>
      </c>
      <c r="S73" s="30" t="e">
        <f t="shared" si="15"/>
        <v>#REF!</v>
      </c>
      <c r="T73" s="30" t="e">
        <f t="shared" si="16"/>
        <v>#REF!</v>
      </c>
    </row>
    <row r="74" spans="1:20" ht="27.6" collapsed="1">
      <c r="A74" s="151"/>
      <c r="B74" s="151"/>
      <c r="C74" s="152"/>
      <c r="D74" s="38" t="s">
        <v>88</v>
      </c>
      <c r="E74" s="79" t="e">
        <f>#REF!</f>
        <v>#REF!</v>
      </c>
      <c r="F74" s="96"/>
      <c r="G74" s="96"/>
      <c r="H74" s="96"/>
      <c r="I74" s="96"/>
      <c r="J74" s="96">
        <f t="shared" si="24"/>
        <v>0</v>
      </c>
      <c r="K74" s="96"/>
      <c r="L74" s="96"/>
      <c r="M74" s="96" t="e">
        <f>E74</f>
        <v>#REF!</v>
      </c>
      <c r="N74" s="75"/>
      <c r="O74" s="75"/>
      <c r="P74" s="75"/>
      <c r="Q74" s="74"/>
      <c r="R74" s="29" t="e">
        <f t="shared" si="25"/>
        <v>#REF!</v>
      </c>
      <c r="S74" s="30" t="e">
        <f t="shared" si="15"/>
        <v>#REF!</v>
      </c>
      <c r="T74" s="30" t="e">
        <f t="shared" si="16"/>
        <v>#REF!</v>
      </c>
    </row>
    <row r="75" spans="1:20" ht="27.6" hidden="1" outlineLevel="1">
      <c r="A75" s="151"/>
      <c r="B75" s="151"/>
      <c r="C75" s="152"/>
      <c r="D75" s="38" t="s">
        <v>89</v>
      </c>
      <c r="E75" s="79" t="e">
        <f>#REF!</f>
        <v>#REF!</v>
      </c>
      <c r="F75" s="96"/>
      <c r="G75" s="96"/>
      <c r="H75" s="96"/>
      <c r="I75" s="96"/>
      <c r="J75" s="96">
        <f t="shared" si="24"/>
        <v>0</v>
      </c>
      <c r="K75" s="96"/>
      <c r="L75" s="96"/>
      <c r="M75" s="96"/>
      <c r="N75" s="74"/>
      <c r="O75" s="74"/>
      <c r="P75" s="74"/>
      <c r="Q75" s="74"/>
      <c r="R75" s="29">
        <f t="shared" si="25"/>
        <v>0</v>
      </c>
      <c r="S75" s="30">
        <f t="shared" si="15"/>
        <v>0</v>
      </c>
      <c r="T75" s="30" t="e">
        <f t="shared" si="16"/>
        <v>#REF!</v>
      </c>
    </row>
    <row r="76" spans="1:20" ht="41.4" hidden="1" outlineLevel="1">
      <c r="A76" s="151"/>
      <c r="B76" s="151"/>
      <c r="C76" s="152"/>
      <c r="D76" s="38" t="s">
        <v>248</v>
      </c>
      <c r="E76" s="79" t="e">
        <f>#REF!</f>
        <v>#REF!</v>
      </c>
      <c r="F76" s="79"/>
      <c r="G76" s="96"/>
      <c r="H76" s="96"/>
      <c r="I76" s="96"/>
      <c r="J76" s="96">
        <f t="shared" si="24"/>
        <v>0</v>
      </c>
      <c r="K76" s="96"/>
      <c r="L76" s="79"/>
      <c r="M76" s="96"/>
      <c r="N76" s="74"/>
      <c r="O76" s="74"/>
      <c r="P76" s="74"/>
      <c r="Q76" s="74"/>
      <c r="R76" s="29">
        <f t="shared" si="25"/>
        <v>0</v>
      </c>
      <c r="S76" s="30">
        <f t="shared" si="15"/>
        <v>0</v>
      </c>
      <c r="T76" s="30" t="e">
        <f t="shared" si="16"/>
        <v>#REF!</v>
      </c>
    </row>
    <row r="77" spans="1:20" ht="27.6" hidden="1" outlineLevel="1">
      <c r="A77" s="151"/>
      <c r="B77" s="151"/>
      <c r="C77" s="152"/>
      <c r="D77" s="38" t="s">
        <v>91</v>
      </c>
      <c r="E77" s="79" t="e">
        <f>#REF!</f>
        <v>#REF!</v>
      </c>
      <c r="F77" s="96"/>
      <c r="G77" s="96"/>
      <c r="H77" s="96"/>
      <c r="I77" s="96"/>
      <c r="J77" s="96">
        <f t="shared" si="24"/>
        <v>0</v>
      </c>
      <c r="K77" s="79"/>
      <c r="L77" s="79"/>
      <c r="M77" s="96"/>
      <c r="N77" s="74"/>
      <c r="O77" s="74"/>
      <c r="P77" s="74"/>
      <c r="Q77" s="74"/>
      <c r="R77" s="29">
        <f t="shared" si="25"/>
        <v>0</v>
      </c>
      <c r="S77" s="30">
        <f t="shared" si="15"/>
        <v>0</v>
      </c>
      <c r="T77" s="30" t="e">
        <f t="shared" si="16"/>
        <v>#REF!</v>
      </c>
    </row>
    <row r="78" spans="1:20" ht="27.6" hidden="1" outlineLevel="1">
      <c r="A78" s="151"/>
      <c r="B78" s="151"/>
      <c r="C78" s="152"/>
      <c r="D78" s="38" t="s">
        <v>92</v>
      </c>
      <c r="E78" s="79" t="e">
        <f>#REF!</f>
        <v>#REF!</v>
      </c>
      <c r="F78" s="96"/>
      <c r="G78" s="96"/>
      <c r="H78" s="96"/>
      <c r="I78" s="96"/>
      <c r="J78" s="96">
        <f t="shared" si="24"/>
        <v>0</v>
      </c>
      <c r="K78" s="79"/>
      <c r="L78" s="79"/>
      <c r="M78" s="96"/>
      <c r="N78" s="74"/>
      <c r="O78" s="74"/>
      <c r="P78" s="74"/>
      <c r="Q78" s="74"/>
      <c r="R78" s="29">
        <f t="shared" si="25"/>
        <v>0</v>
      </c>
      <c r="S78" s="30">
        <f t="shared" si="15"/>
        <v>0</v>
      </c>
      <c r="T78" s="30" t="e">
        <f t="shared" si="16"/>
        <v>#REF!</v>
      </c>
    </row>
    <row r="79" spans="1:20" ht="13.8" hidden="1" outlineLevel="1">
      <c r="A79" s="151"/>
      <c r="B79" s="151"/>
      <c r="C79" s="152"/>
      <c r="D79" s="38" t="s">
        <v>93</v>
      </c>
      <c r="E79" s="79" t="e">
        <f>#REF!</f>
        <v>#REF!</v>
      </c>
      <c r="F79" s="96"/>
      <c r="G79" s="96"/>
      <c r="H79" s="96"/>
      <c r="I79" s="96"/>
      <c r="J79" s="96">
        <f t="shared" si="24"/>
        <v>0</v>
      </c>
      <c r="K79" s="79"/>
      <c r="L79" s="96"/>
      <c r="M79" s="96"/>
      <c r="N79" s="74"/>
      <c r="O79" s="74"/>
      <c r="P79" s="74"/>
      <c r="Q79" s="74"/>
      <c r="R79" s="29">
        <f t="shared" si="25"/>
        <v>0</v>
      </c>
      <c r="S79" s="30">
        <f t="shared" si="15"/>
        <v>0</v>
      </c>
      <c r="T79" s="30" t="e">
        <f t="shared" si="16"/>
        <v>#REF!</v>
      </c>
    </row>
    <row r="80" spans="1:20" ht="13.8" hidden="1" outlineLevel="1">
      <c r="A80" s="151"/>
      <c r="B80" s="151"/>
      <c r="C80" s="152"/>
      <c r="D80" s="38" t="s">
        <v>94</v>
      </c>
      <c r="E80" s="79" t="e">
        <f>#REF!</f>
        <v>#REF!</v>
      </c>
      <c r="F80" s="96"/>
      <c r="G80" s="96"/>
      <c r="H80" s="96"/>
      <c r="I80" s="96"/>
      <c r="J80" s="96">
        <f t="shared" si="24"/>
        <v>0</v>
      </c>
      <c r="K80" s="79"/>
      <c r="L80" s="96"/>
      <c r="M80" s="96"/>
      <c r="N80" s="74"/>
      <c r="O80" s="74"/>
      <c r="P80" s="74"/>
      <c r="Q80" s="74"/>
      <c r="R80" s="29">
        <f t="shared" si="25"/>
        <v>0</v>
      </c>
      <c r="S80" s="30">
        <f t="shared" si="15"/>
        <v>0</v>
      </c>
      <c r="T80" s="30" t="e">
        <f t="shared" si="16"/>
        <v>#REF!</v>
      </c>
    </row>
    <row r="81" spans="1:20" ht="13.8" collapsed="1">
      <c r="A81" s="151"/>
      <c r="B81" s="151"/>
      <c r="C81" s="152"/>
      <c r="D81" s="39" t="s">
        <v>95</v>
      </c>
      <c r="E81" s="79" t="e">
        <f>#REF!</f>
        <v>#REF!</v>
      </c>
      <c r="F81" s="96" t="e">
        <f>E81/12</f>
        <v>#REF!</v>
      </c>
      <c r="G81" s="96"/>
      <c r="H81" s="96" t="e">
        <f>F81</f>
        <v>#REF!</v>
      </c>
      <c r="I81" s="96"/>
      <c r="J81" s="96" t="e">
        <f t="shared" si="24"/>
        <v>#REF!</v>
      </c>
      <c r="K81" s="96"/>
      <c r="L81" s="96" t="e">
        <f>J81</f>
        <v>#REF!</v>
      </c>
      <c r="M81" s="79">
        <v>230.95</v>
      </c>
      <c r="N81" s="96" t="e">
        <f>L81</f>
        <v>#REF!</v>
      </c>
      <c r="O81" s="96" t="e">
        <f t="shared" ref="O81:Q81" si="26">N81</f>
        <v>#REF!</v>
      </c>
      <c r="P81" s="96" t="e">
        <f t="shared" si="26"/>
        <v>#REF!</v>
      </c>
      <c r="Q81" s="96" t="e">
        <f t="shared" si="26"/>
        <v>#REF!</v>
      </c>
      <c r="R81" s="29" t="e">
        <f t="shared" si="25"/>
        <v>#REF!</v>
      </c>
      <c r="S81" s="30" t="e">
        <f t="shared" si="15"/>
        <v>#REF!</v>
      </c>
      <c r="T81" s="30" t="e">
        <f t="shared" si="16"/>
        <v>#REF!</v>
      </c>
    </row>
    <row r="82" spans="1:20" ht="27.6" hidden="1" outlineLevel="1">
      <c r="A82" s="151"/>
      <c r="B82" s="151"/>
      <c r="C82" s="152"/>
      <c r="D82" s="39" t="s">
        <v>96</v>
      </c>
      <c r="E82" s="79" t="e">
        <f>#REF!</f>
        <v>#REF!</v>
      </c>
      <c r="F82" s="96"/>
      <c r="G82" s="96"/>
      <c r="H82" s="96"/>
      <c r="I82" s="96"/>
      <c r="J82" s="96">
        <f t="shared" si="24"/>
        <v>0</v>
      </c>
      <c r="K82" s="79"/>
      <c r="L82" s="79"/>
      <c r="M82" s="73"/>
      <c r="N82" s="74"/>
      <c r="O82" s="74"/>
      <c r="P82" s="74"/>
      <c r="Q82" s="74"/>
      <c r="R82" s="29">
        <f t="shared" si="25"/>
        <v>0</v>
      </c>
      <c r="S82" s="30">
        <f t="shared" si="15"/>
        <v>0</v>
      </c>
      <c r="T82" s="30" t="e">
        <f t="shared" si="16"/>
        <v>#REF!</v>
      </c>
    </row>
    <row r="83" spans="1:20" ht="27.6" hidden="1" outlineLevel="1">
      <c r="A83" s="151"/>
      <c r="B83" s="151"/>
      <c r="C83" s="152"/>
      <c r="D83" s="38" t="s">
        <v>97</v>
      </c>
      <c r="E83" s="79" t="e">
        <f>#REF!</f>
        <v>#REF!</v>
      </c>
      <c r="F83" s="96"/>
      <c r="G83" s="96"/>
      <c r="H83" s="96"/>
      <c r="I83" s="96"/>
      <c r="J83" s="96">
        <f t="shared" si="24"/>
        <v>0</v>
      </c>
      <c r="K83" s="96"/>
      <c r="L83" s="96"/>
      <c r="M83" s="96"/>
      <c r="N83" s="74"/>
      <c r="O83" s="74"/>
      <c r="P83" s="74"/>
      <c r="Q83" s="74"/>
      <c r="R83" s="29">
        <f t="shared" si="25"/>
        <v>0</v>
      </c>
      <c r="S83" s="30">
        <f t="shared" si="15"/>
        <v>0</v>
      </c>
      <c r="T83" s="30" t="e">
        <f t="shared" si="16"/>
        <v>#REF!</v>
      </c>
    </row>
    <row r="84" spans="1:20" ht="82.8">
      <c r="A84" s="151"/>
      <c r="B84" s="151"/>
      <c r="C84" s="152"/>
      <c r="D84" s="38" t="s">
        <v>98</v>
      </c>
      <c r="E84" s="79" t="e">
        <f>#REF!</f>
        <v>#REF!</v>
      </c>
      <c r="F84" s="73"/>
      <c r="G84" s="75"/>
      <c r="H84" s="73"/>
      <c r="I84" s="73"/>
      <c r="J84" s="96">
        <f t="shared" si="24"/>
        <v>0</v>
      </c>
      <c r="K84" s="73"/>
      <c r="L84" s="96"/>
      <c r="M84" s="96" t="e">
        <f t="shared" ref="M84:M87" si="27">E84</f>
        <v>#REF!</v>
      </c>
      <c r="N84" s="74"/>
      <c r="O84" s="74"/>
      <c r="P84" s="74"/>
      <c r="Q84" s="74"/>
      <c r="R84" s="29" t="e">
        <f t="shared" si="25"/>
        <v>#REF!</v>
      </c>
      <c r="S84" s="30" t="e">
        <f t="shared" si="15"/>
        <v>#REF!</v>
      </c>
      <c r="T84" s="30" t="e">
        <f t="shared" si="16"/>
        <v>#REF!</v>
      </c>
    </row>
    <row r="85" spans="1:20" ht="41.4">
      <c r="A85" s="151"/>
      <c r="B85" s="151"/>
      <c r="C85" s="152"/>
      <c r="D85" s="156" t="s">
        <v>249</v>
      </c>
      <c r="E85" s="79" t="e">
        <f>#REF!</f>
        <v>#REF!</v>
      </c>
      <c r="F85" s="75"/>
      <c r="G85" s="75"/>
      <c r="H85" s="75"/>
      <c r="I85" s="75"/>
      <c r="J85" s="96">
        <f t="shared" si="24"/>
        <v>0</v>
      </c>
      <c r="K85" s="75"/>
      <c r="L85" s="75"/>
      <c r="M85" s="73" t="e">
        <f t="shared" si="27"/>
        <v>#REF!</v>
      </c>
      <c r="N85" s="74"/>
      <c r="O85" s="74"/>
      <c r="P85" s="74"/>
      <c r="Q85" s="74"/>
      <c r="R85" s="29" t="e">
        <f t="shared" si="25"/>
        <v>#REF!</v>
      </c>
      <c r="S85" s="30" t="e">
        <f t="shared" si="15"/>
        <v>#REF!</v>
      </c>
      <c r="T85" s="30" t="e">
        <f t="shared" si="16"/>
        <v>#REF!</v>
      </c>
    </row>
    <row r="86" spans="1:20" ht="41.4">
      <c r="A86" s="151"/>
      <c r="B86" s="151"/>
      <c r="C86" s="152"/>
      <c r="D86" s="156" t="s">
        <v>100</v>
      </c>
      <c r="E86" s="79" t="e">
        <f>#REF!</f>
        <v>#REF!</v>
      </c>
      <c r="F86" s="75"/>
      <c r="G86" s="75"/>
      <c r="H86" s="75"/>
      <c r="I86" s="75"/>
      <c r="J86" s="96">
        <f t="shared" si="24"/>
        <v>0</v>
      </c>
      <c r="K86" s="75"/>
      <c r="L86" s="75"/>
      <c r="M86" s="73" t="e">
        <f t="shared" si="27"/>
        <v>#REF!</v>
      </c>
      <c r="N86" s="74"/>
      <c r="O86" s="74"/>
      <c r="P86" s="74"/>
      <c r="Q86" s="74"/>
      <c r="R86" s="29" t="e">
        <f t="shared" si="25"/>
        <v>#REF!</v>
      </c>
      <c r="S86" s="30" t="e">
        <f t="shared" si="15"/>
        <v>#REF!</v>
      </c>
      <c r="T86" s="30" t="e">
        <f t="shared" si="16"/>
        <v>#REF!</v>
      </c>
    </row>
    <row r="87" spans="1:20" ht="27.6" collapsed="1">
      <c r="A87" s="151"/>
      <c r="B87" s="151"/>
      <c r="C87" s="152"/>
      <c r="D87" s="39" t="s">
        <v>101</v>
      </c>
      <c r="E87" s="79" t="e">
        <f>#REF!</f>
        <v>#REF!</v>
      </c>
      <c r="F87" s="75"/>
      <c r="G87" s="75"/>
      <c r="H87" s="75"/>
      <c r="I87" s="75"/>
      <c r="J87" s="96">
        <f t="shared" si="24"/>
        <v>0</v>
      </c>
      <c r="K87" s="75"/>
      <c r="L87" s="75"/>
      <c r="M87" s="73" t="e">
        <f t="shared" si="27"/>
        <v>#REF!</v>
      </c>
      <c r="N87" s="75"/>
      <c r="O87" s="75"/>
      <c r="P87" s="75"/>
      <c r="Q87" s="75"/>
      <c r="R87" s="29" t="e">
        <f t="shared" si="25"/>
        <v>#REF!</v>
      </c>
      <c r="S87" s="30" t="e">
        <f t="shared" si="15"/>
        <v>#REF!</v>
      </c>
      <c r="T87" s="30" t="e">
        <f t="shared" si="16"/>
        <v>#REF!</v>
      </c>
    </row>
    <row r="88" spans="1:20" ht="27.6" hidden="1" outlineLevel="1">
      <c r="A88" s="151"/>
      <c r="B88" s="151"/>
      <c r="C88" s="152"/>
      <c r="D88" s="39" t="s">
        <v>250</v>
      </c>
      <c r="E88" s="79" t="e">
        <f>#REF!</f>
        <v>#REF!</v>
      </c>
      <c r="F88" s="75"/>
      <c r="G88" s="75"/>
      <c r="H88" s="75"/>
      <c r="I88" s="75"/>
      <c r="J88" s="96">
        <f t="shared" si="24"/>
        <v>0</v>
      </c>
      <c r="K88" s="75"/>
      <c r="L88" s="75"/>
      <c r="M88" s="73"/>
      <c r="N88" s="75"/>
      <c r="O88" s="75"/>
      <c r="P88" s="75"/>
      <c r="Q88" s="75"/>
      <c r="R88" s="29">
        <f t="shared" si="25"/>
        <v>0</v>
      </c>
      <c r="S88" s="30">
        <f t="shared" si="15"/>
        <v>0</v>
      </c>
      <c r="T88" s="30" t="e">
        <f t="shared" si="16"/>
        <v>#REF!</v>
      </c>
    </row>
    <row r="89" spans="1:20" ht="27.6">
      <c r="A89" s="151"/>
      <c r="B89" s="151"/>
      <c r="C89" s="152"/>
      <c r="D89" s="38" t="s">
        <v>103</v>
      </c>
      <c r="E89" s="79" t="e">
        <f>#REF!</f>
        <v>#REF!</v>
      </c>
      <c r="F89" s="96" t="e">
        <f t="shared" ref="F89:F94" si="28">E89/12</f>
        <v>#REF!</v>
      </c>
      <c r="G89" s="96"/>
      <c r="H89" s="96" t="e">
        <f t="shared" ref="H89:H156" si="29">F89</f>
        <v>#REF!</v>
      </c>
      <c r="I89" s="96"/>
      <c r="J89" s="96" t="e">
        <f t="shared" si="24"/>
        <v>#REF!</v>
      </c>
      <c r="K89" s="96"/>
      <c r="L89" s="96" t="e">
        <f t="shared" ref="L89:L118" si="30">J89</f>
        <v>#REF!</v>
      </c>
      <c r="M89" s="96" t="e">
        <f t="shared" ref="M89:M90" si="31">L89</f>
        <v>#REF!</v>
      </c>
      <c r="N89" s="79">
        <v>173.52799999999999</v>
      </c>
      <c r="O89" s="96" t="e">
        <f t="shared" ref="O89:O90" si="32">M89</f>
        <v>#REF!</v>
      </c>
      <c r="P89" s="96" t="e">
        <f t="shared" ref="P89:Q89" si="33">O89</f>
        <v>#REF!</v>
      </c>
      <c r="Q89" s="96" t="e">
        <f t="shared" si="33"/>
        <v>#REF!</v>
      </c>
      <c r="R89" s="29" t="e">
        <f t="shared" si="25"/>
        <v>#REF!</v>
      </c>
      <c r="S89" s="30" t="e">
        <f t="shared" si="15"/>
        <v>#REF!</v>
      </c>
      <c r="T89" s="30" t="e">
        <f t="shared" si="16"/>
        <v>#REF!</v>
      </c>
    </row>
    <row r="90" spans="1:20" ht="27.6">
      <c r="A90" s="151"/>
      <c r="B90" s="151"/>
      <c r="C90" s="152"/>
      <c r="D90" s="38" t="s">
        <v>104</v>
      </c>
      <c r="E90" s="79" t="e">
        <f>#REF!</f>
        <v>#REF!</v>
      </c>
      <c r="F90" s="96" t="e">
        <f t="shared" si="28"/>
        <v>#REF!</v>
      </c>
      <c r="G90" s="96"/>
      <c r="H90" s="96" t="e">
        <f t="shared" si="29"/>
        <v>#REF!</v>
      </c>
      <c r="I90" s="96"/>
      <c r="J90" s="96" t="e">
        <f t="shared" si="24"/>
        <v>#REF!</v>
      </c>
      <c r="K90" s="96"/>
      <c r="L90" s="96" t="e">
        <f t="shared" si="30"/>
        <v>#REF!</v>
      </c>
      <c r="M90" s="96" t="e">
        <f t="shared" si="31"/>
        <v>#REF!</v>
      </c>
      <c r="N90" s="79">
        <v>1.3</v>
      </c>
      <c r="O90" s="96" t="e">
        <f t="shared" si="32"/>
        <v>#REF!</v>
      </c>
      <c r="P90" s="96" t="e">
        <f t="shared" ref="P90:Q90" si="34">O90</f>
        <v>#REF!</v>
      </c>
      <c r="Q90" s="96" t="e">
        <f t="shared" si="34"/>
        <v>#REF!</v>
      </c>
      <c r="R90" s="29" t="e">
        <f t="shared" si="25"/>
        <v>#REF!</v>
      </c>
      <c r="S90" s="30" t="e">
        <f t="shared" si="15"/>
        <v>#REF!</v>
      </c>
      <c r="T90" s="30" t="e">
        <f t="shared" si="16"/>
        <v>#REF!</v>
      </c>
    </row>
    <row r="91" spans="1:20" ht="13.8">
      <c r="A91" s="151"/>
      <c r="B91" s="151"/>
      <c r="C91" s="152"/>
      <c r="D91" s="38" t="s">
        <v>296</v>
      </c>
      <c r="E91" s="79" t="e">
        <f>#REF!</f>
        <v>#REF!</v>
      </c>
      <c r="F91" s="96" t="e">
        <f t="shared" si="28"/>
        <v>#REF!</v>
      </c>
      <c r="G91" s="96"/>
      <c r="H91" s="96" t="e">
        <f t="shared" si="29"/>
        <v>#REF!</v>
      </c>
      <c r="I91" s="96"/>
      <c r="J91" s="96" t="e">
        <f t="shared" si="24"/>
        <v>#REF!</v>
      </c>
      <c r="K91" s="96"/>
      <c r="L91" s="96" t="e">
        <f t="shared" si="30"/>
        <v>#REF!</v>
      </c>
      <c r="M91" s="79">
        <v>298.58300000000003</v>
      </c>
      <c r="N91" s="96" t="e">
        <f t="shared" ref="N91:N94" si="35">L91</f>
        <v>#REF!</v>
      </c>
      <c r="O91" s="96" t="e">
        <f t="shared" ref="O91:Q91" si="36">N91</f>
        <v>#REF!</v>
      </c>
      <c r="P91" s="96" t="e">
        <f t="shared" si="36"/>
        <v>#REF!</v>
      </c>
      <c r="Q91" s="96" t="e">
        <f t="shared" si="36"/>
        <v>#REF!</v>
      </c>
      <c r="R91" s="29" t="e">
        <f t="shared" si="25"/>
        <v>#REF!</v>
      </c>
      <c r="S91" s="30" t="e">
        <f t="shared" si="15"/>
        <v>#REF!</v>
      </c>
      <c r="T91" s="30" t="e">
        <f t="shared" si="16"/>
        <v>#REF!</v>
      </c>
    </row>
    <row r="92" spans="1:20" ht="55.2">
      <c r="A92" s="151"/>
      <c r="B92" s="151"/>
      <c r="C92" s="152"/>
      <c r="D92" s="38" t="s">
        <v>297</v>
      </c>
      <c r="E92" s="79" t="e">
        <f>#REF!</f>
        <v>#REF!</v>
      </c>
      <c r="F92" s="96" t="e">
        <f t="shared" si="28"/>
        <v>#REF!</v>
      </c>
      <c r="G92" s="96"/>
      <c r="H92" s="96" t="e">
        <f t="shared" si="29"/>
        <v>#REF!</v>
      </c>
      <c r="I92" s="96"/>
      <c r="J92" s="96" t="e">
        <f t="shared" si="24"/>
        <v>#REF!</v>
      </c>
      <c r="K92" s="96"/>
      <c r="L92" s="96" t="e">
        <f t="shared" si="30"/>
        <v>#REF!</v>
      </c>
      <c r="M92" s="79">
        <v>15.6</v>
      </c>
      <c r="N92" s="96" t="e">
        <f t="shared" si="35"/>
        <v>#REF!</v>
      </c>
      <c r="O92" s="96" t="e">
        <f t="shared" ref="O92:Q92" si="37">N92</f>
        <v>#REF!</v>
      </c>
      <c r="P92" s="96" t="e">
        <f t="shared" si="37"/>
        <v>#REF!</v>
      </c>
      <c r="Q92" s="96" t="e">
        <f t="shared" si="37"/>
        <v>#REF!</v>
      </c>
      <c r="R92" s="29" t="e">
        <f t="shared" si="25"/>
        <v>#REF!</v>
      </c>
      <c r="S92" s="30" t="e">
        <f t="shared" si="15"/>
        <v>#REF!</v>
      </c>
      <c r="T92" s="30" t="e">
        <f t="shared" si="16"/>
        <v>#REF!</v>
      </c>
    </row>
    <row r="93" spans="1:20" ht="13.8">
      <c r="A93" s="151"/>
      <c r="B93" s="151"/>
      <c r="C93" s="152"/>
      <c r="D93" s="38" t="s">
        <v>298</v>
      </c>
      <c r="E93" s="79" t="e">
        <f>#REF!</f>
        <v>#REF!</v>
      </c>
      <c r="F93" s="96" t="e">
        <f t="shared" si="28"/>
        <v>#REF!</v>
      </c>
      <c r="G93" s="96"/>
      <c r="H93" s="96" t="e">
        <f t="shared" si="29"/>
        <v>#REF!</v>
      </c>
      <c r="I93" s="96"/>
      <c r="J93" s="96" t="e">
        <f t="shared" si="24"/>
        <v>#REF!</v>
      </c>
      <c r="K93" s="96"/>
      <c r="L93" s="96" t="e">
        <f t="shared" si="30"/>
        <v>#REF!</v>
      </c>
      <c r="M93" s="79">
        <v>45.067</v>
      </c>
      <c r="N93" s="96" t="e">
        <f t="shared" si="35"/>
        <v>#REF!</v>
      </c>
      <c r="O93" s="96" t="e">
        <f t="shared" ref="O93:Q93" si="38">N93</f>
        <v>#REF!</v>
      </c>
      <c r="P93" s="96" t="e">
        <f t="shared" si="38"/>
        <v>#REF!</v>
      </c>
      <c r="Q93" s="96" t="e">
        <f t="shared" si="38"/>
        <v>#REF!</v>
      </c>
      <c r="R93" s="29" t="e">
        <f t="shared" si="25"/>
        <v>#REF!</v>
      </c>
      <c r="S93" s="30" t="e">
        <f t="shared" si="15"/>
        <v>#REF!</v>
      </c>
      <c r="T93" s="30" t="e">
        <f t="shared" si="16"/>
        <v>#REF!</v>
      </c>
    </row>
    <row r="94" spans="1:20" ht="13.8" collapsed="1">
      <c r="A94" s="151"/>
      <c r="B94" s="151"/>
      <c r="C94" s="152"/>
      <c r="D94" s="38" t="s">
        <v>108</v>
      </c>
      <c r="E94" s="79" t="e">
        <f>#REF!</f>
        <v>#REF!</v>
      </c>
      <c r="F94" s="96" t="e">
        <f t="shared" si="28"/>
        <v>#REF!</v>
      </c>
      <c r="G94" s="96"/>
      <c r="H94" s="96" t="e">
        <f t="shared" si="29"/>
        <v>#REF!</v>
      </c>
      <c r="I94" s="96"/>
      <c r="J94" s="96" t="e">
        <f t="shared" si="24"/>
        <v>#REF!</v>
      </c>
      <c r="K94" s="96"/>
      <c r="L94" s="96" t="e">
        <f t="shared" si="30"/>
        <v>#REF!</v>
      </c>
      <c r="M94" s="79">
        <v>14.17</v>
      </c>
      <c r="N94" s="96" t="e">
        <f t="shared" si="35"/>
        <v>#REF!</v>
      </c>
      <c r="O94" s="96" t="e">
        <f t="shared" ref="O94:Q94" si="39">N94</f>
        <v>#REF!</v>
      </c>
      <c r="P94" s="96" t="e">
        <f t="shared" si="39"/>
        <v>#REF!</v>
      </c>
      <c r="Q94" s="96" t="e">
        <f t="shared" si="39"/>
        <v>#REF!</v>
      </c>
      <c r="R94" s="29" t="e">
        <f t="shared" si="25"/>
        <v>#REF!</v>
      </c>
      <c r="S94" s="30" t="e">
        <f t="shared" si="15"/>
        <v>#REF!</v>
      </c>
      <c r="T94" s="30" t="e">
        <f t="shared" si="16"/>
        <v>#REF!</v>
      </c>
    </row>
    <row r="95" spans="1:20" ht="14.4" hidden="1" outlineLevel="1">
      <c r="A95" s="151"/>
      <c r="B95" s="151"/>
      <c r="C95" s="152"/>
      <c r="D95" s="38" t="s">
        <v>109</v>
      </c>
      <c r="E95" s="79" t="e">
        <f>#REF!</f>
        <v>#REF!</v>
      </c>
      <c r="F95" s="87"/>
      <c r="G95" s="72"/>
      <c r="H95" s="96">
        <f t="shared" si="29"/>
        <v>0</v>
      </c>
      <c r="I95" s="73"/>
      <c r="J95" s="96">
        <f t="shared" si="24"/>
        <v>0</v>
      </c>
      <c r="K95" s="73"/>
      <c r="L95" s="96">
        <f t="shared" si="30"/>
        <v>0</v>
      </c>
      <c r="M95" s="73"/>
      <c r="N95" s="75"/>
      <c r="O95" s="75"/>
      <c r="P95" s="75"/>
      <c r="Q95" s="75"/>
      <c r="R95" s="29">
        <f t="shared" si="25"/>
        <v>0</v>
      </c>
      <c r="S95" s="30">
        <f t="shared" si="15"/>
        <v>0</v>
      </c>
      <c r="T95" s="30" t="e">
        <f t="shared" si="16"/>
        <v>#REF!</v>
      </c>
    </row>
    <row r="96" spans="1:20" ht="13.8" hidden="1" outlineLevel="1">
      <c r="A96" s="151"/>
      <c r="B96" s="151"/>
      <c r="C96" s="152"/>
      <c r="D96" s="38" t="s">
        <v>285</v>
      </c>
      <c r="E96" s="79" t="e">
        <f>#REF!</f>
        <v>#REF!</v>
      </c>
      <c r="F96" s="89"/>
      <c r="G96" s="73"/>
      <c r="H96" s="96">
        <f t="shared" si="29"/>
        <v>0</v>
      </c>
      <c r="I96" s="73"/>
      <c r="J96" s="96">
        <f t="shared" si="24"/>
        <v>0</v>
      </c>
      <c r="K96" s="73"/>
      <c r="L96" s="96">
        <f t="shared" si="30"/>
        <v>0</v>
      </c>
      <c r="M96" s="73"/>
      <c r="N96" s="75"/>
      <c r="O96" s="75"/>
      <c r="P96" s="75"/>
      <c r="Q96" s="75"/>
      <c r="R96" s="29">
        <f t="shared" si="25"/>
        <v>0</v>
      </c>
      <c r="S96" s="30">
        <f t="shared" si="15"/>
        <v>0</v>
      </c>
      <c r="T96" s="30" t="e">
        <f t="shared" si="16"/>
        <v>#REF!</v>
      </c>
    </row>
    <row r="97" spans="1:20" ht="55.2" hidden="1" outlineLevel="1">
      <c r="A97" s="151"/>
      <c r="B97" s="151"/>
      <c r="C97" s="152"/>
      <c r="D97" s="38" t="s">
        <v>111</v>
      </c>
      <c r="E97" s="79" t="e">
        <f>#REF!</f>
        <v>#REF!</v>
      </c>
      <c r="F97" s="89"/>
      <c r="G97" s="89"/>
      <c r="H97" s="96">
        <f t="shared" si="29"/>
        <v>0</v>
      </c>
      <c r="I97" s="89"/>
      <c r="J97" s="96">
        <f t="shared" si="24"/>
        <v>0</v>
      </c>
      <c r="K97" s="73"/>
      <c r="L97" s="96">
        <f t="shared" si="30"/>
        <v>0</v>
      </c>
      <c r="M97" s="73"/>
      <c r="N97" s="75"/>
      <c r="O97" s="75"/>
      <c r="P97" s="75"/>
      <c r="Q97" s="75"/>
      <c r="R97" s="29">
        <f t="shared" si="25"/>
        <v>0</v>
      </c>
      <c r="S97" s="30">
        <f t="shared" si="15"/>
        <v>0</v>
      </c>
      <c r="T97" s="30" t="e">
        <f t="shared" si="16"/>
        <v>#REF!</v>
      </c>
    </row>
    <row r="98" spans="1:20" ht="27.6" hidden="1" outlineLevel="1">
      <c r="A98" s="151"/>
      <c r="B98" s="151"/>
      <c r="C98" s="152"/>
      <c r="D98" s="38" t="s">
        <v>112</v>
      </c>
      <c r="E98" s="79" t="e">
        <f>#REF!</f>
        <v>#REF!</v>
      </c>
      <c r="F98" s="75"/>
      <c r="G98" s="75"/>
      <c r="H98" s="96">
        <f t="shared" si="29"/>
        <v>0</v>
      </c>
      <c r="I98" s="73"/>
      <c r="J98" s="96">
        <f t="shared" si="24"/>
        <v>0</v>
      </c>
      <c r="K98" s="73"/>
      <c r="L98" s="96">
        <f t="shared" si="30"/>
        <v>0</v>
      </c>
      <c r="M98" s="73"/>
      <c r="N98" s="75"/>
      <c r="O98" s="75"/>
      <c r="P98" s="75"/>
      <c r="Q98" s="75"/>
      <c r="R98" s="29">
        <f t="shared" si="25"/>
        <v>0</v>
      </c>
      <c r="S98" s="30">
        <f t="shared" si="15"/>
        <v>0</v>
      </c>
      <c r="T98" s="30" t="e">
        <f t="shared" si="16"/>
        <v>#REF!</v>
      </c>
    </row>
    <row r="99" spans="1:20" ht="41.4" hidden="1" outlineLevel="1">
      <c r="A99" s="151"/>
      <c r="B99" s="151"/>
      <c r="C99" s="152"/>
      <c r="D99" s="38" t="s">
        <v>113</v>
      </c>
      <c r="E99" s="79" t="e">
        <f>#REF!</f>
        <v>#REF!</v>
      </c>
      <c r="F99" s="89"/>
      <c r="G99" s="89"/>
      <c r="H99" s="96">
        <f t="shared" si="29"/>
        <v>0</v>
      </c>
      <c r="I99" s="89"/>
      <c r="J99" s="96">
        <f t="shared" si="24"/>
        <v>0</v>
      </c>
      <c r="K99" s="73"/>
      <c r="L99" s="96">
        <f t="shared" si="30"/>
        <v>0</v>
      </c>
      <c r="M99" s="73"/>
      <c r="N99" s="75"/>
      <c r="O99" s="75"/>
      <c r="P99" s="75"/>
      <c r="Q99" s="75"/>
      <c r="R99" s="29">
        <f t="shared" si="25"/>
        <v>0</v>
      </c>
      <c r="S99" s="30">
        <f t="shared" si="15"/>
        <v>0</v>
      </c>
      <c r="T99" s="30" t="e">
        <f t="shared" si="16"/>
        <v>#REF!</v>
      </c>
    </row>
    <row r="100" spans="1:20" ht="13.8" hidden="1" outlineLevel="1">
      <c r="A100" s="151"/>
      <c r="B100" s="151"/>
      <c r="C100" s="152"/>
      <c r="D100" s="38" t="s">
        <v>114</v>
      </c>
      <c r="E100" s="79" t="e">
        <f>#REF!</f>
        <v>#REF!</v>
      </c>
      <c r="F100" s="89"/>
      <c r="G100" s="89"/>
      <c r="H100" s="96">
        <f t="shared" si="29"/>
        <v>0</v>
      </c>
      <c r="I100" s="89"/>
      <c r="J100" s="96">
        <f t="shared" si="24"/>
        <v>0</v>
      </c>
      <c r="K100" s="73"/>
      <c r="L100" s="96">
        <f t="shared" si="30"/>
        <v>0</v>
      </c>
      <c r="M100" s="73"/>
      <c r="N100" s="75"/>
      <c r="O100" s="75"/>
      <c r="P100" s="75"/>
      <c r="Q100" s="75"/>
      <c r="R100" s="29">
        <f t="shared" si="25"/>
        <v>0</v>
      </c>
      <c r="S100" s="30">
        <f t="shared" si="15"/>
        <v>0</v>
      </c>
      <c r="T100" s="30" t="e">
        <f t="shared" si="16"/>
        <v>#REF!</v>
      </c>
    </row>
    <row r="101" spans="1:20" ht="13.8" hidden="1" outlineLevel="1">
      <c r="A101" s="151"/>
      <c r="B101" s="151"/>
      <c r="C101" s="152"/>
      <c r="D101" s="38" t="s">
        <v>115</v>
      </c>
      <c r="E101" s="79" t="e">
        <f>#REF!</f>
        <v>#REF!</v>
      </c>
      <c r="F101" s="89"/>
      <c r="G101" s="89"/>
      <c r="H101" s="96">
        <f t="shared" si="29"/>
        <v>0</v>
      </c>
      <c r="I101" s="89"/>
      <c r="J101" s="96">
        <f t="shared" si="24"/>
        <v>0</v>
      </c>
      <c r="K101" s="73"/>
      <c r="L101" s="96">
        <f t="shared" si="30"/>
        <v>0</v>
      </c>
      <c r="M101" s="73"/>
      <c r="N101" s="75"/>
      <c r="O101" s="75"/>
      <c r="P101" s="75"/>
      <c r="Q101" s="75"/>
      <c r="R101" s="29">
        <f t="shared" si="25"/>
        <v>0</v>
      </c>
      <c r="S101" s="30">
        <f t="shared" si="15"/>
        <v>0</v>
      </c>
      <c r="T101" s="30" t="e">
        <f t="shared" si="16"/>
        <v>#REF!</v>
      </c>
    </row>
    <row r="102" spans="1:20" ht="69" hidden="1" outlineLevel="1">
      <c r="A102" s="151"/>
      <c r="B102" s="151"/>
      <c r="C102" s="152"/>
      <c r="D102" s="38" t="s">
        <v>219</v>
      </c>
      <c r="E102" s="79" t="e">
        <f>#REF!</f>
        <v>#REF!</v>
      </c>
      <c r="F102" s="89"/>
      <c r="G102" s="89"/>
      <c r="H102" s="96">
        <f t="shared" si="29"/>
        <v>0</v>
      </c>
      <c r="I102" s="89"/>
      <c r="J102" s="96">
        <f t="shared" si="24"/>
        <v>0</v>
      </c>
      <c r="K102" s="73"/>
      <c r="L102" s="96">
        <f t="shared" si="30"/>
        <v>0</v>
      </c>
      <c r="M102" s="73"/>
      <c r="N102" s="75"/>
      <c r="O102" s="75"/>
      <c r="P102" s="75"/>
      <c r="Q102" s="75"/>
      <c r="R102" s="29">
        <f t="shared" si="25"/>
        <v>0</v>
      </c>
      <c r="S102" s="30">
        <f t="shared" si="15"/>
        <v>0</v>
      </c>
      <c r="T102" s="30" t="e">
        <f t="shared" si="16"/>
        <v>#REF!</v>
      </c>
    </row>
    <row r="103" spans="1:20" ht="27.6" hidden="1" outlineLevel="1">
      <c r="A103" s="151"/>
      <c r="B103" s="151"/>
      <c r="C103" s="152"/>
      <c r="D103" s="38" t="s">
        <v>117</v>
      </c>
      <c r="E103" s="79" t="e">
        <f>#REF!</f>
        <v>#REF!</v>
      </c>
      <c r="F103" s="75"/>
      <c r="G103" s="73"/>
      <c r="H103" s="96">
        <f t="shared" si="29"/>
        <v>0</v>
      </c>
      <c r="I103" s="73"/>
      <c r="J103" s="96">
        <f t="shared" si="24"/>
        <v>0</v>
      </c>
      <c r="K103" s="73"/>
      <c r="L103" s="96">
        <f t="shared" si="30"/>
        <v>0</v>
      </c>
      <c r="M103" s="73"/>
      <c r="N103" s="75"/>
      <c r="O103" s="75"/>
      <c r="P103" s="75"/>
      <c r="Q103" s="75"/>
      <c r="R103" s="29">
        <f t="shared" si="25"/>
        <v>0</v>
      </c>
      <c r="S103" s="30">
        <f t="shared" si="15"/>
        <v>0</v>
      </c>
      <c r="T103" s="30" t="e">
        <f t="shared" si="16"/>
        <v>#REF!</v>
      </c>
    </row>
    <row r="104" spans="1:20" ht="13.8" hidden="1" outlineLevel="1">
      <c r="A104" s="151"/>
      <c r="B104" s="151"/>
      <c r="C104" s="152"/>
      <c r="D104" s="38" t="s">
        <v>118</v>
      </c>
      <c r="E104" s="79" t="e">
        <f>#REF!</f>
        <v>#REF!</v>
      </c>
      <c r="F104" s="75"/>
      <c r="G104" s="75"/>
      <c r="H104" s="96">
        <f t="shared" si="29"/>
        <v>0</v>
      </c>
      <c r="I104" s="73"/>
      <c r="J104" s="96">
        <f t="shared" si="24"/>
        <v>0</v>
      </c>
      <c r="K104" s="73"/>
      <c r="L104" s="96">
        <f t="shared" si="30"/>
        <v>0</v>
      </c>
      <c r="M104" s="73"/>
      <c r="N104" s="75"/>
      <c r="O104" s="75"/>
      <c r="P104" s="75"/>
      <c r="Q104" s="75"/>
      <c r="R104" s="29">
        <f t="shared" si="25"/>
        <v>0</v>
      </c>
      <c r="S104" s="30">
        <f t="shared" si="15"/>
        <v>0</v>
      </c>
      <c r="T104" s="30" t="e">
        <f t="shared" si="16"/>
        <v>#REF!</v>
      </c>
    </row>
    <row r="105" spans="1:20" ht="27.6" hidden="1" outlineLevel="1">
      <c r="A105" s="151"/>
      <c r="B105" s="151"/>
      <c r="C105" s="152"/>
      <c r="D105" s="38" t="s">
        <v>119</v>
      </c>
      <c r="E105" s="79" t="e">
        <f>#REF!</f>
        <v>#REF!</v>
      </c>
      <c r="F105" s="75"/>
      <c r="G105" s="75"/>
      <c r="H105" s="96">
        <f t="shared" si="29"/>
        <v>0</v>
      </c>
      <c r="I105" s="73"/>
      <c r="J105" s="96">
        <f t="shared" si="24"/>
        <v>0</v>
      </c>
      <c r="K105" s="73"/>
      <c r="L105" s="96">
        <f t="shared" si="30"/>
        <v>0</v>
      </c>
      <c r="M105" s="73"/>
      <c r="N105" s="75"/>
      <c r="O105" s="75"/>
      <c r="P105" s="75"/>
      <c r="Q105" s="75"/>
      <c r="R105" s="29">
        <f t="shared" si="25"/>
        <v>0</v>
      </c>
      <c r="S105" s="30">
        <f t="shared" si="15"/>
        <v>0</v>
      </c>
      <c r="T105" s="30" t="e">
        <f t="shared" si="16"/>
        <v>#REF!</v>
      </c>
    </row>
    <row r="106" spans="1:20" ht="27.6" hidden="1" outlineLevel="1">
      <c r="A106" s="151"/>
      <c r="B106" s="151"/>
      <c r="C106" s="152"/>
      <c r="D106" s="38" t="s">
        <v>120</v>
      </c>
      <c r="E106" s="79" t="e">
        <f>#REF!</f>
        <v>#REF!</v>
      </c>
      <c r="F106" s="75"/>
      <c r="G106" s="73"/>
      <c r="H106" s="96">
        <f t="shared" si="29"/>
        <v>0</v>
      </c>
      <c r="I106" s="73"/>
      <c r="J106" s="96">
        <f t="shared" si="24"/>
        <v>0</v>
      </c>
      <c r="K106" s="73"/>
      <c r="L106" s="96">
        <f t="shared" si="30"/>
        <v>0</v>
      </c>
      <c r="M106" s="73"/>
      <c r="N106" s="75"/>
      <c r="O106" s="75"/>
      <c r="P106" s="75"/>
      <c r="Q106" s="75"/>
      <c r="R106" s="29">
        <f t="shared" si="25"/>
        <v>0</v>
      </c>
      <c r="S106" s="30">
        <f t="shared" si="15"/>
        <v>0</v>
      </c>
      <c r="T106" s="30" t="e">
        <f t="shared" si="16"/>
        <v>#REF!</v>
      </c>
    </row>
    <row r="107" spans="1:20" ht="27.6" collapsed="1">
      <c r="A107" s="151"/>
      <c r="B107" s="151"/>
      <c r="C107" s="152"/>
      <c r="D107" s="39" t="s">
        <v>299</v>
      </c>
      <c r="E107" s="79" t="e">
        <f>#REF!</f>
        <v>#REF!</v>
      </c>
      <c r="F107" s="96" t="e">
        <f>E107/12</f>
        <v>#REF!</v>
      </c>
      <c r="G107" s="96"/>
      <c r="H107" s="96" t="e">
        <f t="shared" si="29"/>
        <v>#REF!</v>
      </c>
      <c r="I107" s="96"/>
      <c r="J107" s="96" t="e">
        <f t="shared" si="24"/>
        <v>#REF!</v>
      </c>
      <c r="K107" s="96"/>
      <c r="L107" s="96" t="e">
        <f t="shared" si="30"/>
        <v>#REF!</v>
      </c>
      <c r="M107" s="79">
        <v>448.33300000000003</v>
      </c>
      <c r="N107" s="96" t="e">
        <f>L107</f>
        <v>#REF!</v>
      </c>
      <c r="O107" s="96" t="e">
        <f t="shared" ref="O107:Q107" si="40">N107</f>
        <v>#REF!</v>
      </c>
      <c r="P107" s="96" t="e">
        <f t="shared" si="40"/>
        <v>#REF!</v>
      </c>
      <c r="Q107" s="96" t="e">
        <f t="shared" si="40"/>
        <v>#REF!</v>
      </c>
      <c r="R107" s="29" t="e">
        <f t="shared" si="25"/>
        <v>#REF!</v>
      </c>
      <c r="S107" s="30" t="e">
        <f t="shared" si="15"/>
        <v>#REF!</v>
      </c>
      <c r="T107" s="30" t="e">
        <f t="shared" si="16"/>
        <v>#REF!</v>
      </c>
    </row>
    <row r="108" spans="1:20" ht="13.8" hidden="1" outlineLevel="1">
      <c r="A108" s="151"/>
      <c r="B108" s="151"/>
      <c r="C108" s="152"/>
      <c r="D108" s="39" t="s">
        <v>122</v>
      </c>
      <c r="E108" s="79" t="e">
        <f>#REF!</f>
        <v>#REF!</v>
      </c>
      <c r="F108" s="73"/>
      <c r="G108" s="75"/>
      <c r="H108" s="96">
        <f t="shared" si="29"/>
        <v>0</v>
      </c>
      <c r="I108" s="73"/>
      <c r="J108" s="96">
        <f t="shared" si="24"/>
        <v>0</v>
      </c>
      <c r="K108" s="73"/>
      <c r="L108" s="96">
        <f t="shared" si="30"/>
        <v>0</v>
      </c>
      <c r="M108" s="73"/>
      <c r="N108" s="75"/>
      <c r="O108" s="75"/>
      <c r="P108" s="75"/>
      <c r="Q108" s="75"/>
      <c r="R108" s="29">
        <f t="shared" si="25"/>
        <v>0</v>
      </c>
      <c r="S108" s="30">
        <f t="shared" si="15"/>
        <v>0</v>
      </c>
      <c r="T108" s="30" t="e">
        <f t="shared" si="16"/>
        <v>#REF!</v>
      </c>
    </row>
    <row r="109" spans="1:20" ht="41.4" hidden="1" outlineLevel="1">
      <c r="A109" s="151"/>
      <c r="B109" s="151"/>
      <c r="C109" s="152"/>
      <c r="D109" s="39" t="s">
        <v>123</v>
      </c>
      <c r="E109" s="79" t="e">
        <f>#REF!</f>
        <v>#REF!</v>
      </c>
      <c r="F109" s="73"/>
      <c r="G109" s="73"/>
      <c r="H109" s="96">
        <f t="shared" si="29"/>
        <v>0</v>
      </c>
      <c r="I109" s="73"/>
      <c r="J109" s="96">
        <f t="shared" si="24"/>
        <v>0</v>
      </c>
      <c r="K109" s="73"/>
      <c r="L109" s="96">
        <f t="shared" si="30"/>
        <v>0</v>
      </c>
      <c r="M109" s="96"/>
      <c r="N109" s="75"/>
      <c r="O109" s="75"/>
      <c r="P109" s="75"/>
      <c r="Q109" s="75"/>
      <c r="R109" s="29">
        <f t="shared" si="25"/>
        <v>0</v>
      </c>
      <c r="S109" s="30">
        <f t="shared" si="15"/>
        <v>0</v>
      </c>
      <c r="T109" s="30" t="e">
        <f t="shared" si="16"/>
        <v>#REF!</v>
      </c>
    </row>
    <row r="110" spans="1:20" ht="27.6">
      <c r="A110" s="151"/>
      <c r="B110" s="151"/>
      <c r="C110" s="152"/>
      <c r="D110" s="39" t="s">
        <v>124</v>
      </c>
      <c r="E110" s="79" t="e">
        <f>#REF!</f>
        <v>#REF!</v>
      </c>
      <c r="F110" s="96" t="e">
        <f t="shared" ref="F110:F111" si="41">E110/12</f>
        <v>#REF!</v>
      </c>
      <c r="G110" s="96"/>
      <c r="H110" s="96" t="e">
        <f t="shared" si="29"/>
        <v>#REF!</v>
      </c>
      <c r="I110" s="96"/>
      <c r="J110" s="96" t="e">
        <f t="shared" si="24"/>
        <v>#REF!</v>
      </c>
      <c r="K110" s="96"/>
      <c r="L110" s="96" t="e">
        <f t="shared" si="30"/>
        <v>#REF!</v>
      </c>
      <c r="M110" s="79">
        <v>333.33300000000003</v>
      </c>
      <c r="N110" s="96" t="e">
        <f t="shared" ref="N110:N115" si="42">L110</f>
        <v>#REF!</v>
      </c>
      <c r="O110" s="96" t="e">
        <f t="shared" ref="O110:Q110" si="43">N110</f>
        <v>#REF!</v>
      </c>
      <c r="P110" s="96" t="e">
        <f t="shared" si="43"/>
        <v>#REF!</v>
      </c>
      <c r="Q110" s="96" t="e">
        <f t="shared" si="43"/>
        <v>#REF!</v>
      </c>
      <c r="R110" s="29" t="e">
        <f t="shared" si="25"/>
        <v>#REF!</v>
      </c>
      <c r="S110" s="30" t="e">
        <f t="shared" si="15"/>
        <v>#REF!</v>
      </c>
      <c r="T110" s="30" t="e">
        <f t="shared" si="16"/>
        <v>#REF!</v>
      </c>
    </row>
    <row r="111" spans="1:20" ht="27.6">
      <c r="A111" s="151"/>
      <c r="B111" s="151"/>
      <c r="C111" s="152"/>
      <c r="D111" s="39" t="s">
        <v>125</v>
      </c>
      <c r="E111" s="79" t="e">
        <f>#REF!</f>
        <v>#REF!</v>
      </c>
      <c r="F111" s="96" t="e">
        <f t="shared" si="41"/>
        <v>#REF!</v>
      </c>
      <c r="G111" s="96"/>
      <c r="H111" s="96" t="e">
        <f t="shared" si="29"/>
        <v>#REF!</v>
      </c>
      <c r="I111" s="96"/>
      <c r="J111" s="96" t="e">
        <f t="shared" si="24"/>
        <v>#REF!</v>
      </c>
      <c r="K111" s="96"/>
      <c r="L111" s="96" t="e">
        <f t="shared" si="30"/>
        <v>#REF!</v>
      </c>
      <c r="M111" s="79">
        <v>87.332999999999998</v>
      </c>
      <c r="N111" s="96" t="e">
        <f t="shared" si="42"/>
        <v>#REF!</v>
      </c>
      <c r="O111" s="96" t="e">
        <f t="shared" ref="O111:Q111" si="44">N111</f>
        <v>#REF!</v>
      </c>
      <c r="P111" s="96" t="e">
        <f t="shared" si="44"/>
        <v>#REF!</v>
      </c>
      <c r="Q111" s="96" t="e">
        <f t="shared" si="44"/>
        <v>#REF!</v>
      </c>
      <c r="R111" s="29" t="e">
        <f t="shared" si="25"/>
        <v>#REF!</v>
      </c>
      <c r="S111" s="30" t="e">
        <f t="shared" si="15"/>
        <v>#REF!</v>
      </c>
      <c r="T111" s="30" t="e">
        <f t="shared" si="16"/>
        <v>#REF!</v>
      </c>
    </row>
    <row r="112" spans="1:20" ht="27.6">
      <c r="A112" s="151"/>
      <c r="B112" s="151"/>
      <c r="C112" s="152"/>
      <c r="D112" s="39" t="s">
        <v>126</v>
      </c>
      <c r="E112" s="79" t="e">
        <f>#REF!</f>
        <v>#REF!</v>
      </c>
      <c r="F112" s="96" t="e">
        <f>E112/12+1.354</f>
        <v>#REF!</v>
      </c>
      <c r="G112" s="79"/>
      <c r="H112" s="96" t="e">
        <f t="shared" si="29"/>
        <v>#REF!</v>
      </c>
      <c r="I112" s="96"/>
      <c r="J112" s="96" t="e">
        <f t="shared" si="24"/>
        <v>#REF!</v>
      </c>
      <c r="K112" s="96"/>
      <c r="L112" s="96" t="e">
        <f t="shared" si="30"/>
        <v>#REF!</v>
      </c>
      <c r="M112" s="79">
        <v>243.851</v>
      </c>
      <c r="N112" s="96" t="e">
        <f t="shared" si="42"/>
        <v>#REF!</v>
      </c>
      <c r="O112" s="96" t="e">
        <f t="shared" ref="O112:P112" si="45">N112</f>
        <v>#REF!</v>
      </c>
      <c r="P112" s="96" t="e">
        <f t="shared" si="45"/>
        <v>#REF!</v>
      </c>
      <c r="Q112" s="96" t="e">
        <f>P112-1.35</f>
        <v>#REF!</v>
      </c>
      <c r="R112" s="29" t="e">
        <f t="shared" si="25"/>
        <v>#REF!</v>
      </c>
      <c r="S112" s="30" t="e">
        <f t="shared" si="15"/>
        <v>#REF!</v>
      </c>
      <c r="T112" s="30" t="e">
        <f t="shared" si="16"/>
        <v>#REF!</v>
      </c>
    </row>
    <row r="113" spans="1:20" ht="55.2">
      <c r="A113" s="151"/>
      <c r="B113" s="151"/>
      <c r="C113" s="152"/>
      <c r="D113" s="39" t="s">
        <v>127</v>
      </c>
      <c r="E113" s="79" t="e">
        <f>#REF!</f>
        <v>#REF!</v>
      </c>
      <c r="F113" s="96" t="e">
        <f t="shared" ref="F113:F115" si="46">E113/12</f>
        <v>#REF!</v>
      </c>
      <c r="G113" s="96"/>
      <c r="H113" s="96" t="e">
        <f t="shared" si="29"/>
        <v>#REF!</v>
      </c>
      <c r="I113" s="96"/>
      <c r="J113" s="96" t="e">
        <f t="shared" si="24"/>
        <v>#REF!</v>
      </c>
      <c r="K113" s="96"/>
      <c r="L113" s="96" t="e">
        <f t="shared" si="30"/>
        <v>#REF!</v>
      </c>
      <c r="M113" s="79">
        <v>388.33300000000003</v>
      </c>
      <c r="N113" s="96" t="e">
        <f t="shared" si="42"/>
        <v>#REF!</v>
      </c>
      <c r="O113" s="96" t="e">
        <f t="shared" ref="O113:Q113" si="47">N113</f>
        <v>#REF!</v>
      </c>
      <c r="P113" s="96" t="e">
        <f t="shared" si="47"/>
        <v>#REF!</v>
      </c>
      <c r="Q113" s="96" t="e">
        <f t="shared" si="47"/>
        <v>#REF!</v>
      </c>
      <c r="R113" s="29" t="e">
        <f t="shared" si="25"/>
        <v>#REF!</v>
      </c>
      <c r="S113" s="30" t="e">
        <f t="shared" si="15"/>
        <v>#REF!</v>
      </c>
      <c r="T113" s="30" t="e">
        <f t="shared" si="16"/>
        <v>#REF!</v>
      </c>
    </row>
    <row r="114" spans="1:20" ht="27.6">
      <c r="A114" s="151"/>
      <c r="B114" s="151"/>
      <c r="C114" s="152"/>
      <c r="D114" s="39" t="s">
        <v>128</v>
      </c>
      <c r="E114" s="79" t="e">
        <f>#REF!</f>
        <v>#REF!</v>
      </c>
      <c r="F114" s="96" t="e">
        <f t="shared" si="46"/>
        <v>#REF!</v>
      </c>
      <c r="G114" s="96"/>
      <c r="H114" s="96" t="e">
        <f t="shared" si="29"/>
        <v>#REF!</v>
      </c>
      <c r="I114" s="96"/>
      <c r="J114" s="96" t="e">
        <f t="shared" si="24"/>
        <v>#REF!</v>
      </c>
      <c r="K114" s="96"/>
      <c r="L114" s="96" t="e">
        <f t="shared" si="30"/>
        <v>#REF!</v>
      </c>
      <c r="M114" s="79">
        <v>534.41700000000003</v>
      </c>
      <c r="N114" s="96" t="e">
        <f t="shared" si="42"/>
        <v>#REF!</v>
      </c>
      <c r="O114" s="96" t="e">
        <f t="shared" ref="O114:Q114" si="48">N114</f>
        <v>#REF!</v>
      </c>
      <c r="P114" s="96" t="e">
        <f t="shared" si="48"/>
        <v>#REF!</v>
      </c>
      <c r="Q114" s="96" t="e">
        <f t="shared" si="48"/>
        <v>#REF!</v>
      </c>
      <c r="R114" s="29" t="e">
        <f t="shared" si="25"/>
        <v>#REF!</v>
      </c>
      <c r="S114" s="30" t="e">
        <f t="shared" si="15"/>
        <v>#REF!</v>
      </c>
      <c r="T114" s="30" t="e">
        <f t="shared" si="16"/>
        <v>#REF!</v>
      </c>
    </row>
    <row r="115" spans="1:20" ht="27.6" collapsed="1">
      <c r="A115" s="151"/>
      <c r="B115" s="151"/>
      <c r="C115" s="152"/>
      <c r="D115" s="39" t="s">
        <v>129</v>
      </c>
      <c r="E115" s="79" t="e">
        <f>#REF!</f>
        <v>#REF!</v>
      </c>
      <c r="F115" s="96" t="e">
        <f t="shared" si="46"/>
        <v>#REF!</v>
      </c>
      <c r="G115" s="96"/>
      <c r="H115" s="96" t="e">
        <f t="shared" si="29"/>
        <v>#REF!</v>
      </c>
      <c r="I115" s="96"/>
      <c r="J115" s="96" t="e">
        <f t="shared" si="24"/>
        <v>#REF!</v>
      </c>
      <c r="K115" s="96"/>
      <c r="L115" s="96" t="e">
        <f t="shared" si="30"/>
        <v>#REF!</v>
      </c>
      <c r="M115" s="79">
        <v>260</v>
      </c>
      <c r="N115" s="96" t="e">
        <f t="shared" si="42"/>
        <v>#REF!</v>
      </c>
      <c r="O115" s="96" t="e">
        <f t="shared" ref="O115:Q115" si="49">N115</f>
        <v>#REF!</v>
      </c>
      <c r="P115" s="96" t="e">
        <f t="shared" si="49"/>
        <v>#REF!</v>
      </c>
      <c r="Q115" s="96" t="e">
        <f t="shared" si="49"/>
        <v>#REF!</v>
      </c>
      <c r="R115" s="29" t="e">
        <f t="shared" si="25"/>
        <v>#REF!</v>
      </c>
      <c r="S115" s="30" t="e">
        <f t="shared" si="15"/>
        <v>#REF!</v>
      </c>
      <c r="T115" s="30" t="e">
        <f t="shared" si="16"/>
        <v>#REF!</v>
      </c>
    </row>
    <row r="116" spans="1:20" ht="27.6" hidden="1" outlineLevel="1">
      <c r="A116" s="151"/>
      <c r="B116" s="151"/>
      <c r="C116" s="152"/>
      <c r="D116" s="38" t="s">
        <v>130</v>
      </c>
      <c r="E116" s="79" t="e">
        <f>#REF!</f>
        <v>#REF!</v>
      </c>
      <c r="F116" s="96"/>
      <c r="G116" s="96"/>
      <c r="H116" s="96">
        <f t="shared" si="29"/>
        <v>0</v>
      </c>
      <c r="I116" s="96"/>
      <c r="J116" s="96">
        <f t="shared" si="24"/>
        <v>0</v>
      </c>
      <c r="K116" s="96"/>
      <c r="L116" s="96">
        <f t="shared" si="30"/>
        <v>0</v>
      </c>
      <c r="M116" s="96"/>
      <c r="N116" s="75"/>
      <c r="O116" s="75"/>
      <c r="P116" s="75"/>
      <c r="Q116" s="75"/>
      <c r="R116" s="29">
        <f t="shared" si="25"/>
        <v>0</v>
      </c>
      <c r="S116" s="30">
        <f t="shared" si="15"/>
        <v>0</v>
      </c>
      <c r="T116" s="30" t="e">
        <f t="shared" si="16"/>
        <v>#REF!</v>
      </c>
    </row>
    <row r="117" spans="1:20" ht="27.6" hidden="1" outlineLevel="1">
      <c r="A117" s="151"/>
      <c r="B117" s="151"/>
      <c r="C117" s="152"/>
      <c r="D117" s="38" t="s">
        <v>131</v>
      </c>
      <c r="E117" s="79" t="e">
        <f>#REF!</f>
        <v>#REF!</v>
      </c>
      <c r="F117" s="90"/>
      <c r="G117" s="90"/>
      <c r="H117" s="96">
        <f t="shared" si="29"/>
        <v>0</v>
      </c>
      <c r="I117" s="157"/>
      <c r="J117" s="96">
        <f t="shared" si="24"/>
        <v>0</v>
      </c>
      <c r="K117" s="157"/>
      <c r="L117" s="96">
        <f t="shared" si="30"/>
        <v>0</v>
      </c>
      <c r="M117" s="96"/>
      <c r="N117" s="75"/>
      <c r="O117" s="75"/>
      <c r="P117" s="75"/>
      <c r="Q117" s="75"/>
      <c r="R117" s="29">
        <f t="shared" si="25"/>
        <v>0</v>
      </c>
      <c r="S117" s="30">
        <f t="shared" si="15"/>
        <v>0</v>
      </c>
      <c r="T117" s="30" t="e">
        <f t="shared" si="16"/>
        <v>#REF!</v>
      </c>
    </row>
    <row r="118" spans="1:20" ht="41.4" hidden="1" outlineLevel="1">
      <c r="A118" s="151"/>
      <c r="B118" s="151"/>
      <c r="C118" s="152"/>
      <c r="D118" s="38" t="s">
        <v>132</v>
      </c>
      <c r="E118" s="79" t="e">
        <f>#REF!</f>
        <v>#REF!</v>
      </c>
      <c r="F118" s="75"/>
      <c r="G118" s="96"/>
      <c r="H118" s="96">
        <f t="shared" si="29"/>
        <v>0</v>
      </c>
      <c r="I118" s="96"/>
      <c r="J118" s="96">
        <f t="shared" si="24"/>
        <v>0</v>
      </c>
      <c r="K118" s="96"/>
      <c r="L118" s="96">
        <f t="shared" si="30"/>
        <v>0</v>
      </c>
      <c r="M118" s="96"/>
      <c r="N118" s="75"/>
      <c r="O118" s="75"/>
      <c r="P118" s="75"/>
      <c r="Q118" s="75"/>
      <c r="R118" s="29">
        <f t="shared" si="25"/>
        <v>0</v>
      </c>
      <c r="S118" s="30">
        <f t="shared" si="15"/>
        <v>0</v>
      </c>
      <c r="T118" s="30" t="e">
        <f t="shared" si="16"/>
        <v>#REF!</v>
      </c>
    </row>
    <row r="119" spans="1:20" ht="55.2" collapsed="1">
      <c r="A119" s="151"/>
      <c r="B119" s="151"/>
      <c r="C119" s="152"/>
      <c r="D119" s="39" t="s">
        <v>133</v>
      </c>
      <c r="E119" s="79" t="e">
        <f>#REF!</f>
        <v>#REF!</v>
      </c>
      <c r="F119" s="90"/>
      <c r="G119" s="91"/>
      <c r="H119" s="96">
        <f t="shared" si="29"/>
        <v>0</v>
      </c>
      <c r="I119" s="91"/>
      <c r="J119" s="96">
        <f t="shared" si="24"/>
        <v>0</v>
      </c>
      <c r="K119" s="91"/>
      <c r="L119" s="96"/>
      <c r="M119" s="73" t="e">
        <f>E119</f>
        <v>#REF!</v>
      </c>
      <c r="N119" s="75"/>
      <c r="O119" s="75"/>
      <c r="P119" s="75"/>
      <c r="Q119" s="75"/>
      <c r="R119" s="29" t="e">
        <f t="shared" si="25"/>
        <v>#REF!</v>
      </c>
      <c r="S119" s="30" t="e">
        <f t="shared" si="15"/>
        <v>#REF!</v>
      </c>
      <c r="T119" s="30" t="e">
        <f t="shared" si="16"/>
        <v>#REF!</v>
      </c>
    </row>
    <row r="120" spans="1:20" ht="55.2" hidden="1" outlineLevel="1">
      <c r="A120" s="151"/>
      <c r="B120" s="151"/>
      <c r="C120" s="152"/>
      <c r="D120" s="38" t="s">
        <v>134</v>
      </c>
      <c r="E120" s="79" t="e">
        <f>#REF!</f>
        <v>#REF!</v>
      </c>
      <c r="F120" s="96"/>
      <c r="G120" s="96"/>
      <c r="H120" s="96">
        <f t="shared" si="29"/>
        <v>0</v>
      </c>
      <c r="I120" s="96"/>
      <c r="J120" s="96">
        <f t="shared" si="24"/>
        <v>0</v>
      </c>
      <c r="K120" s="96"/>
      <c r="L120" s="96"/>
      <c r="M120" s="96"/>
      <c r="N120" s="75"/>
      <c r="O120" s="75"/>
      <c r="P120" s="75"/>
      <c r="Q120" s="75"/>
      <c r="R120" s="29">
        <f t="shared" si="25"/>
        <v>0</v>
      </c>
      <c r="S120" s="30">
        <f t="shared" si="15"/>
        <v>0</v>
      </c>
      <c r="T120" s="30" t="e">
        <f t="shared" si="16"/>
        <v>#REF!</v>
      </c>
    </row>
    <row r="121" spans="1:20" ht="27.6">
      <c r="A121" s="151"/>
      <c r="B121" s="151"/>
      <c r="C121" s="152"/>
      <c r="D121" s="38" t="s">
        <v>135</v>
      </c>
      <c r="E121" s="79" t="e">
        <f>#REF!</f>
        <v>#REF!</v>
      </c>
      <c r="F121" s="79"/>
      <c r="G121" s="96"/>
      <c r="H121" s="96">
        <f t="shared" si="29"/>
        <v>0</v>
      </c>
      <c r="I121" s="96"/>
      <c r="J121" s="96">
        <f t="shared" si="24"/>
        <v>0</v>
      </c>
      <c r="K121" s="96"/>
      <c r="L121" s="96"/>
      <c r="M121" s="96" t="e">
        <f t="shared" ref="M121:M124" si="50">E121</f>
        <v>#REF!</v>
      </c>
      <c r="N121" s="75"/>
      <c r="O121" s="75"/>
      <c r="P121" s="75"/>
      <c r="Q121" s="75"/>
      <c r="R121" s="29" t="e">
        <f t="shared" si="25"/>
        <v>#REF!</v>
      </c>
      <c r="S121" s="30" t="e">
        <f t="shared" si="15"/>
        <v>#REF!</v>
      </c>
      <c r="T121" s="30" t="e">
        <f t="shared" si="16"/>
        <v>#REF!</v>
      </c>
    </row>
    <row r="122" spans="1:20" ht="41.4">
      <c r="A122" s="151"/>
      <c r="B122" s="151"/>
      <c r="C122" s="152"/>
      <c r="D122" s="39" t="s">
        <v>136</v>
      </c>
      <c r="E122" s="79" t="e">
        <f>#REF!</f>
        <v>#REF!</v>
      </c>
      <c r="F122" s="75"/>
      <c r="G122" s="75"/>
      <c r="H122" s="96">
        <f t="shared" si="29"/>
        <v>0</v>
      </c>
      <c r="I122" s="73"/>
      <c r="J122" s="96">
        <f t="shared" si="24"/>
        <v>0</v>
      </c>
      <c r="K122" s="73"/>
      <c r="L122" s="73"/>
      <c r="M122" s="73" t="e">
        <f t="shared" si="50"/>
        <v>#REF!</v>
      </c>
      <c r="N122" s="75"/>
      <c r="O122" s="75"/>
      <c r="P122" s="75"/>
      <c r="Q122" s="75"/>
      <c r="R122" s="29" t="e">
        <f t="shared" si="25"/>
        <v>#REF!</v>
      </c>
      <c r="S122" s="30" t="e">
        <f t="shared" si="15"/>
        <v>#REF!</v>
      </c>
      <c r="T122" s="30" t="e">
        <f t="shared" si="16"/>
        <v>#REF!</v>
      </c>
    </row>
    <row r="123" spans="1:20" ht="69">
      <c r="A123" s="151"/>
      <c r="B123" s="151"/>
      <c r="C123" s="152"/>
      <c r="D123" s="39" t="s">
        <v>137</v>
      </c>
      <c r="E123" s="79" t="e">
        <f>#REF!</f>
        <v>#REF!</v>
      </c>
      <c r="F123" s="75"/>
      <c r="G123" s="75"/>
      <c r="H123" s="96">
        <f t="shared" si="29"/>
        <v>0</v>
      </c>
      <c r="I123" s="73"/>
      <c r="J123" s="96">
        <f t="shared" si="24"/>
        <v>0</v>
      </c>
      <c r="K123" s="73"/>
      <c r="L123" s="73"/>
      <c r="M123" s="73" t="e">
        <f t="shared" si="50"/>
        <v>#REF!</v>
      </c>
      <c r="N123" s="75"/>
      <c r="O123" s="75"/>
      <c r="P123" s="75"/>
      <c r="Q123" s="75"/>
      <c r="R123" s="29" t="e">
        <f t="shared" si="25"/>
        <v>#REF!</v>
      </c>
      <c r="S123" s="30" t="e">
        <f t="shared" si="15"/>
        <v>#REF!</v>
      </c>
      <c r="T123" s="30" t="e">
        <f t="shared" si="16"/>
        <v>#REF!</v>
      </c>
    </row>
    <row r="124" spans="1:20" ht="27.6" collapsed="1">
      <c r="A124" s="151"/>
      <c r="B124" s="151"/>
      <c r="C124" s="152"/>
      <c r="D124" s="39" t="s">
        <v>138</v>
      </c>
      <c r="E124" s="79" t="e">
        <f>#REF!</f>
        <v>#REF!</v>
      </c>
      <c r="F124" s="75"/>
      <c r="G124" s="75"/>
      <c r="H124" s="96">
        <f t="shared" si="29"/>
        <v>0</v>
      </c>
      <c r="I124" s="73"/>
      <c r="J124" s="96">
        <f t="shared" si="24"/>
        <v>0</v>
      </c>
      <c r="K124" s="73"/>
      <c r="L124" s="75"/>
      <c r="M124" s="73" t="e">
        <f t="shared" si="50"/>
        <v>#REF!</v>
      </c>
      <c r="N124" s="75">
        <f>L124</f>
        <v>0</v>
      </c>
      <c r="O124" s="75">
        <f>N124</f>
        <v>0</v>
      </c>
      <c r="P124" s="75"/>
      <c r="Q124" s="75"/>
      <c r="R124" s="29" t="e">
        <f t="shared" si="25"/>
        <v>#REF!</v>
      </c>
      <c r="S124" s="30" t="e">
        <f t="shared" si="15"/>
        <v>#REF!</v>
      </c>
      <c r="T124" s="30" t="e">
        <f t="shared" si="16"/>
        <v>#REF!</v>
      </c>
    </row>
    <row r="125" spans="1:20" ht="27.6" hidden="1" outlineLevel="1">
      <c r="A125" s="151"/>
      <c r="B125" s="151"/>
      <c r="C125" s="152"/>
      <c r="D125" s="38" t="s">
        <v>139</v>
      </c>
      <c r="E125" s="79" t="e">
        <f>#REF!</f>
        <v>#REF!</v>
      </c>
      <c r="F125" s="157"/>
      <c r="G125" s="157"/>
      <c r="H125" s="96">
        <f t="shared" si="29"/>
        <v>0</v>
      </c>
      <c r="I125" s="96"/>
      <c r="J125" s="96">
        <f t="shared" si="24"/>
        <v>0</v>
      </c>
      <c r="K125" s="96"/>
      <c r="L125" s="96"/>
      <c r="M125" s="96"/>
      <c r="N125" s="75"/>
      <c r="O125" s="75"/>
      <c r="P125" s="75"/>
      <c r="Q125" s="75"/>
      <c r="R125" s="29">
        <f t="shared" si="25"/>
        <v>0</v>
      </c>
      <c r="S125" s="30">
        <f t="shared" si="15"/>
        <v>0</v>
      </c>
      <c r="T125" s="30" t="e">
        <f t="shared" si="16"/>
        <v>#REF!</v>
      </c>
    </row>
    <row r="126" spans="1:20" ht="41.4">
      <c r="A126" s="151"/>
      <c r="B126" s="151"/>
      <c r="C126" s="152"/>
      <c r="D126" s="39" t="s">
        <v>140</v>
      </c>
      <c r="E126" s="79" t="e">
        <f>#REF!</f>
        <v>#REF!</v>
      </c>
      <c r="F126" s="75"/>
      <c r="G126" s="75"/>
      <c r="H126" s="96">
        <f t="shared" si="29"/>
        <v>0</v>
      </c>
      <c r="I126" s="73"/>
      <c r="J126" s="96">
        <f t="shared" si="24"/>
        <v>0</v>
      </c>
      <c r="K126" s="73">
        <f t="shared" ref="K126:L126" si="51">J126</f>
        <v>0</v>
      </c>
      <c r="L126" s="73">
        <f t="shared" si="51"/>
        <v>0</v>
      </c>
      <c r="M126" s="75">
        <v>102.81399999999999</v>
      </c>
      <c r="N126" s="75">
        <v>67.186000000000007</v>
      </c>
      <c r="O126" s="75"/>
      <c r="P126" s="75"/>
      <c r="Q126" s="75"/>
      <c r="R126" s="29">
        <f t="shared" si="25"/>
        <v>170</v>
      </c>
      <c r="S126" s="30">
        <f t="shared" si="15"/>
        <v>170</v>
      </c>
      <c r="T126" s="30" t="e">
        <f t="shared" si="16"/>
        <v>#REF!</v>
      </c>
    </row>
    <row r="127" spans="1:20" ht="13.8">
      <c r="A127" s="151"/>
      <c r="B127" s="151"/>
      <c r="C127" s="152"/>
      <c r="D127" s="39" t="s">
        <v>141</v>
      </c>
      <c r="E127" s="79" t="e">
        <f>#REF!</f>
        <v>#REF!</v>
      </c>
      <c r="F127" s="96" t="e">
        <f t="shared" ref="F127:F129" si="52">E127/12</f>
        <v>#REF!</v>
      </c>
      <c r="G127" s="96"/>
      <c r="H127" s="96" t="e">
        <f t="shared" si="29"/>
        <v>#REF!</v>
      </c>
      <c r="I127" s="96"/>
      <c r="J127" s="96" t="e">
        <f t="shared" si="24"/>
        <v>#REF!</v>
      </c>
      <c r="K127" s="96"/>
      <c r="L127" s="96" t="e">
        <f t="shared" ref="L127:L156" si="53">J127</f>
        <v>#REF!</v>
      </c>
      <c r="M127" s="79">
        <v>98.832999999999998</v>
      </c>
      <c r="N127" s="96" t="e">
        <f t="shared" ref="N127:N129" si="54">L127</f>
        <v>#REF!</v>
      </c>
      <c r="O127" s="96" t="e">
        <f t="shared" ref="O127:Q127" si="55">N127</f>
        <v>#REF!</v>
      </c>
      <c r="P127" s="96" t="e">
        <f t="shared" si="55"/>
        <v>#REF!</v>
      </c>
      <c r="Q127" s="96" t="e">
        <f t="shared" si="55"/>
        <v>#REF!</v>
      </c>
      <c r="R127" s="29" t="e">
        <f t="shared" si="25"/>
        <v>#REF!</v>
      </c>
      <c r="S127" s="30" t="e">
        <f t="shared" si="15"/>
        <v>#REF!</v>
      </c>
      <c r="T127" s="30" t="e">
        <f t="shared" si="16"/>
        <v>#REF!</v>
      </c>
    </row>
    <row r="128" spans="1:20" ht="13.8">
      <c r="A128" s="151"/>
      <c r="B128" s="151"/>
      <c r="C128" s="152"/>
      <c r="D128" s="38" t="s">
        <v>142</v>
      </c>
      <c r="E128" s="79" t="e">
        <f>#REF!</f>
        <v>#REF!</v>
      </c>
      <c r="F128" s="96" t="e">
        <f t="shared" si="52"/>
        <v>#REF!</v>
      </c>
      <c r="G128" s="96"/>
      <c r="H128" s="96" t="e">
        <f t="shared" si="29"/>
        <v>#REF!</v>
      </c>
      <c r="I128" s="96"/>
      <c r="J128" s="96" t="e">
        <f t="shared" si="24"/>
        <v>#REF!</v>
      </c>
      <c r="K128" s="96"/>
      <c r="L128" s="96" t="e">
        <f t="shared" si="53"/>
        <v>#REF!</v>
      </c>
      <c r="M128" s="79">
        <v>102.167</v>
      </c>
      <c r="N128" s="96" t="e">
        <f t="shared" si="54"/>
        <v>#REF!</v>
      </c>
      <c r="O128" s="96" t="e">
        <f t="shared" ref="O128:Q128" si="56">N128</f>
        <v>#REF!</v>
      </c>
      <c r="P128" s="96" t="e">
        <f t="shared" si="56"/>
        <v>#REF!</v>
      </c>
      <c r="Q128" s="96" t="e">
        <f t="shared" si="56"/>
        <v>#REF!</v>
      </c>
      <c r="R128" s="29" t="e">
        <f t="shared" si="25"/>
        <v>#REF!</v>
      </c>
      <c r="S128" s="30" t="e">
        <f t="shared" si="15"/>
        <v>#REF!</v>
      </c>
      <c r="T128" s="30" t="e">
        <f t="shared" si="16"/>
        <v>#REF!</v>
      </c>
    </row>
    <row r="129" spans="1:20" ht="13.8" collapsed="1">
      <c r="A129" s="151"/>
      <c r="B129" s="151"/>
      <c r="C129" s="152"/>
      <c r="D129" s="38" t="s">
        <v>143</v>
      </c>
      <c r="E129" s="79" t="e">
        <f>#REF!</f>
        <v>#REF!</v>
      </c>
      <c r="F129" s="96" t="e">
        <f t="shared" si="52"/>
        <v>#REF!</v>
      </c>
      <c r="G129" s="96"/>
      <c r="H129" s="96" t="e">
        <f t="shared" si="29"/>
        <v>#REF!</v>
      </c>
      <c r="I129" s="96"/>
      <c r="J129" s="96" t="e">
        <f t="shared" si="24"/>
        <v>#REF!</v>
      </c>
      <c r="K129" s="96"/>
      <c r="L129" s="96" t="e">
        <f t="shared" si="53"/>
        <v>#REF!</v>
      </c>
      <c r="M129" s="79">
        <v>56.116999999999997</v>
      </c>
      <c r="N129" s="96" t="e">
        <f t="shared" si="54"/>
        <v>#REF!</v>
      </c>
      <c r="O129" s="96" t="e">
        <f t="shared" ref="O129:Q129" si="57">N129</f>
        <v>#REF!</v>
      </c>
      <c r="P129" s="96" t="e">
        <f t="shared" si="57"/>
        <v>#REF!</v>
      </c>
      <c r="Q129" s="96" t="e">
        <f t="shared" si="57"/>
        <v>#REF!</v>
      </c>
      <c r="R129" s="29" t="e">
        <f t="shared" si="25"/>
        <v>#REF!</v>
      </c>
      <c r="S129" s="30" t="e">
        <f t="shared" si="15"/>
        <v>#REF!</v>
      </c>
      <c r="T129" s="30" t="e">
        <f t="shared" si="16"/>
        <v>#REF!</v>
      </c>
    </row>
    <row r="130" spans="1:20" ht="13.8" hidden="1" outlineLevel="1">
      <c r="A130" s="151"/>
      <c r="B130" s="151"/>
      <c r="C130" s="152"/>
      <c r="D130" s="38" t="s">
        <v>144</v>
      </c>
      <c r="E130" s="79" t="e">
        <f>#REF!</f>
        <v>#REF!</v>
      </c>
      <c r="F130" s="93"/>
      <c r="G130" s="73"/>
      <c r="H130" s="96">
        <f t="shared" si="29"/>
        <v>0</v>
      </c>
      <c r="I130" s="73"/>
      <c r="J130" s="96">
        <f t="shared" si="24"/>
        <v>0</v>
      </c>
      <c r="K130" s="73"/>
      <c r="L130" s="96">
        <f t="shared" si="53"/>
        <v>0</v>
      </c>
      <c r="M130" s="96"/>
      <c r="N130" s="75"/>
      <c r="O130" s="75"/>
      <c r="P130" s="75"/>
      <c r="Q130" s="75"/>
      <c r="R130" s="29">
        <f t="shared" si="25"/>
        <v>0</v>
      </c>
      <c r="S130" s="30">
        <f t="shared" si="15"/>
        <v>0</v>
      </c>
      <c r="T130" s="30" t="e">
        <f t="shared" si="16"/>
        <v>#REF!</v>
      </c>
    </row>
    <row r="131" spans="1:20" ht="27.6" hidden="1" outlineLevel="1">
      <c r="A131" s="151"/>
      <c r="B131" s="151"/>
      <c r="C131" s="152"/>
      <c r="D131" s="38" t="s">
        <v>145</v>
      </c>
      <c r="E131" s="79" t="e">
        <f>#REF!</f>
        <v>#REF!</v>
      </c>
      <c r="F131" s="96"/>
      <c r="G131" s="96"/>
      <c r="H131" s="96">
        <f t="shared" si="29"/>
        <v>0</v>
      </c>
      <c r="I131" s="96"/>
      <c r="J131" s="96">
        <f t="shared" si="24"/>
        <v>0</v>
      </c>
      <c r="K131" s="96"/>
      <c r="L131" s="96">
        <f t="shared" si="53"/>
        <v>0</v>
      </c>
      <c r="M131" s="96"/>
      <c r="N131" s="75"/>
      <c r="O131" s="75"/>
      <c r="P131" s="75"/>
      <c r="Q131" s="75"/>
      <c r="R131" s="29">
        <f t="shared" si="25"/>
        <v>0</v>
      </c>
      <c r="S131" s="30">
        <f t="shared" si="15"/>
        <v>0</v>
      </c>
      <c r="T131" s="30" t="e">
        <f t="shared" si="16"/>
        <v>#REF!</v>
      </c>
    </row>
    <row r="132" spans="1:20" ht="27.6" hidden="1" outlineLevel="1">
      <c r="A132" s="151"/>
      <c r="B132" s="151"/>
      <c r="C132" s="152"/>
      <c r="D132" s="38" t="s">
        <v>146</v>
      </c>
      <c r="E132" s="79" t="e">
        <f>#REF!</f>
        <v>#REF!</v>
      </c>
      <c r="F132" s="96"/>
      <c r="G132" s="96"/>
      <c r="H132" s="96">
        <f t="shared" si="29"/>
        <v>0</v>
      </c>
      <c r="I132" s="96"/>
      <c r="J132" s="96">
        <f t="shared" si="24"/>
        <v>0</v>
      </c>
      <c r="K132" s="96"/>
      <c r="L132" s="96">
        <f t="shared" si="53"/>
        <v>0</v>
      </c>
      <c r="M132" s="96"/>
      <c r="N132" s="75"/>
      <c r="O132" s="75"/>
      <c r="P132" s="75"/>
      <c r="Q132" s="75"/>
      <c r="R132" s="29">
        <f t="shared" si="25"/>
        <v>0</v>
      </c>
      <c r="S132" s="30">
        <f t="shared" si="15"/>
        <v>0</v>
      </c>
      <c r="T132" s="30" t="e">
        <f t="shared" si="16"/>
        <v>#REF!</v>
      </c>
    </row>
    <row r="133" spans="1:20" ht="13.8" hidden="1" outlineLevel="1">
      <c r="A133" s="151"/>
      <c r="B133" s="151"/>
      <c r="C133" s="152"/>
      <c r="D133" s="38" t="s">
        <v>147</v>
      </c>
      <c r="E133" s="79" t="e">
        <f>#REF!</f>
        <v>#REF!</v>
      </c>
      <c r="F133" s="96"/>
      <c r="G133" s="96"/>
      <c r="H133" s="96">
        <f t="shared" si="29"/>
        <v>0</v>
      </c>
      <c r="I133" s="96"/>
      <c r="J133" s="96">
        <f t="shared" si="24"/>
        <v>0</v>
      </c>
      <c r="K133" s="96"/>
      <c r="L133" s="96">
        <f t="shared" si="53"/>
        <v>0</v>
      </c>
      <c r="M133" s="96"/>
      <c r="N133" s="75"/>
      <c r="O133" s="75"/>
      <c r="P133" s="75"/>
      <c r="Q133" s="75"/>
      <c r="R133" s="29">
        <f t="shared" si="25"/>
        <v>0</v>
      </c>
      <c r="S133" s="30">
        <f t="shared" si="15"/>
        <v>0</v>
      </c>
      <c r="T133" s="30" t="e">
        <f t="shared" si="16"/>
        <v>#REF!</v>
      </c>
    </row>
    <row r="134" spans="1:20" ht="13.8" hidden="1" outlineLevel="1">
      <c r="A134" s="151"/>
      <c r="B134" s="151"/>
      <c r="C134" s="152"/>
      <c r="D134" s="38" t="s">
        <v>148</v>
      </c>
      <c r="E134" s="79" t="e">
        <f>#REF!</f>
        <v>#REF!</v>
      </c>
      <c r="F134" s="96"/>
      <c r="G134" s="96"/>
      <c r="H134" s="96">
        <f t="shared" si="29"/>
        <v>0</v>
      </c>
      <c r="I134" s="96"/>
      <c r="J134" s="96">
        <f t="shared" si="24"/>
        <v>0</v>
      </c>
      <c r="K134" s="96"/>
      <c r="L134" s="96">
        <f t="shared" si="53"/>
        <v>0</v>
      </c>
      <c r="M134" s="96"/>
      <c r="N134" s="75"/>
      <c r="O134" s="75"/>
      <c r="P134" s="75"/>
      <c r="Q134" s="75"/>
      <c r="R134" s="29">
        <f t="shared" si="25"/>
        <v>0</v>
      </c>
      <c r="S134" s="30">
        <f t="shared" si="15"/>
        <v>0</v>
      </c>
      <c r="T134" s="30" t="e">
        <f t="shared" si="16"/>
        <v>#REF!</v>
      </c>
    </row>
    <row r="135" spans="1:20" ht="27.6" hidden="1" outlineLevel="1">
      <c r="A135" s="151"/>
      <c r="B135" s="151"/>
      <c r="C135" s="152"/>
      <c r="D135" s="38" t="s">
        <v>149</v>
      </c>
      <c r="E135" s="79" t="e">
        <f>#REF!</f>
        <v>#REF!</v>
      </c>
      <c r="F135" s="75"/>
      <c r="G135" s="73"/>
      <c r="H135" s="96">
        <f t="shared" si="29"/>
        <v>0</v>
      </c>
      <c r="I135" s="73"/>
      <c r="J135" s="96">
        <f t="shared" si="24"/>
        <v>0</v>
      </c>
      <c r="K135" s="73"/>
      <c r="L135" s="96">
        <f t="shared" si="53"/>
        <v>0</v>
      </c>
      <c r="M135" s="96"/>
      <c r="N135" s="75"/>
      <c r="O135" s="75"/>
      <c r="P135" s="75"/>
      <c r="Q135" s="75"/>
      <c r="R135" s="29">
        <f t="shared" si="25"/>
        <v>0</v>
      </c>
      <c r="S135" s="30">
        <f t="shared" si="15"/>
        <v>0</v>
      </c>
      <c r="T135" s="30" t="e">
        <f t="shared" si="16"/>
        <v>#REF!</v>
      </c>
    </row>
    <row r="136" spans="1:20" ht="27.6" hidden="1" outlineLevel="1">
      <c r="A136" s="151"/>
      <c r="B136" s="151"/>
      <c r="C136" s="152"/>
      <c r="D136" s="38" t="s">
        <v>252</v>
      </c>
      <c r="E136" s="79" t="e">
        <f>#REF!</f>
        <v>#REF!</v>
      </c>
      <c r="F136" s="73"/>
      <c r="G136" s="73"/>
      <c r="H136" s="96">
        <f t="shared" si="29"/>
        <v>0</v>
      </c>
      <c r="I136" s="73"/>
      <c r="J136" s="96">
        <f t="shared" si="24"/>
        <v>0</v>
      </c>
      <c r="K136" s="73"/>
      <c r="L136" s="96">
        <f t="shared" si="53"/>
        <v>0</v>
      </c>
      <c r="M136" s="96"/>
      <c r="N136" s="75"/>
      <c r="O136" s="75"/>
      <c r="P136" s="75"/>
      <c r="Q136" s="75"/>
      <c r="R136" s="29">
        <f t="shared" si="25"/>
        <v>0</v>
      </c>
      <c r="S136" s="30">
        <f t="shared" si="15"/>
        <v>0</v>
      </c>
      <c r="T136" s="30" t="e">
        <f t="shared" si="16"/>
        <v>#REF!</v>
      </c>
    </row>
    <row r="137" spans="1:20" ht="27.6" hidden="1" outlineLevel="1">
      <c r="A137" s="151"/>
      <c r="B137" s="151"/>
      <c r="C137" s="152"/>
      <c r="D137" s="38" t="s">
        <v>151</v>
      </c>
      <c r="E137" s="79" t="e">
        <f>#REF!</f>
        <v>#REF!</v>
      </c>
      <c r="F137" s="73"/>
      <c r="G137" s="73"/>
      <c r="H137" s="96">
        <f t="shared" si="29"/>
        <v>0</v>
      </c>
      <c r="I137" s="73"/>
      <c r="J137" s="96">
        <f t="shared" si="24"/>
        <v>0</v>
      </c>
      <c r="K137" s="73"/>
      <c r="L137" s="96">
        <f t="shared" si="53"/>
        <v>0</v>
      </c>
      <c r="M137" s="96"/>
      <c r="N137" s="75"/>
      <c r="O137" s="75"/>
      <c r="P137" s="75"/>
      <c r="Q137" s="75"/>
      <c r="R137" s="29">
        <f t="shared" si="25"/>
        <v>0</v>
      </c>
      <c r="S137" s="30">
        <f t="shared" si="15"/>
        <v>0</v>
      </c>
      <c r="T137" s="30" t="e">
        <f t="shared" si="16"/>
        <v>#REF!</v>
      </c>
    </row>
    <row r="138" spans="1:20" ht="27.6" hidden="1" outlineLevel="1">
      <c r="A138" s="151"/>
      <c r="B138" s="151"/>
      <c r="C138" s="152"/>
      <c r="D138" s="38" t="s">
        <v>152</v>
      </c>
      <c r="E138" s="79" t="e">
        <f>#REF!</f>
        <v>#REF!</v>
      </c>
      <c r="F138" s="73"/>
      <c r="G138" s="73"/>
      <c r="H138" s="96">
        <f t="shared" si="29"/>
        <v>0</v>
      </c>
      <c r="I138" s="75"/>
      <c r="J138" s="96">
        <f t="shared" si="24"/>
        <v>0</v>
      </c>
      <c r="K138" s="73"/>
      <c r="L138" s="96">
        <f t="shared" si="53"/>
        <v>0</v>
      </c>
      <c r="M138" s="96"/>
      <c r="N138" s="75"/>
      <c r="O138" s="75"/>
      <c r="P138" s="75"/>
      <c r="Q138" s="75"/>
      <c r="R138" s="29">
        <f t="shared" si="25"/>
        <v>0</v>
      </c>
      <c r="S138" s="30">
        <f t="shared" si="15"/>
        <v>0</v>
      </c>
      <c r="T138" s="30" t="e">
        <f t="shared" si="16"/>
        <v>#REF!</v>
      </c>
    </row>
    <row r="139" spans="1:20" ht="55.2" hidden="1" outlineLevel="1">
      <c r="A139" s="151"/>
      <c r="B139" s="151"/>
      <c r="C139" s="152"/>
      <c r="D139" s="38" t="s">
        <v>153</v>
      </c>
      <c r="E139" s="79" t="e">
        <f>#REF!</f>
        <v>#REF!</v>
      </c>
      <c r="F139" s="73"/>
      <c r="G139" s="73"/>
      <c r="H139" s="96">
        <f t="shared" si="29"/>
        <v>0</v>
      </c>
      <c r="I139" s="73"/>
      <c r="J139" s="96">
        <f t="shared" si="24"/>
        <v>0</v>
      </c>
      <c r="K139" s="73"/>
      <c r="L139" s="96">
        <f t="shared" si="53"/>
        <v>0</v>
      </c>
      <c r="M139" s="96"/>
      <c r="N139" s="75"/>
      <c r="O139" s="75"/>
      <c r="P139" s="75"/>
      <c r="Q139" s="75"/>
      <c r="R139" s="29">
        <f t="shared" si="25"/>
        <v>0</v>
      </c>
      <c r="S139" s="30">
        <f t="shared" si="15"/>
        <v>0</v>
      </c>
      <c r="T139" s="30" t="e">
        <f t="shared" si="16"/>
        <v>#REF!</v>
      </c>
    </row>
    <row r="140" spans="1:20" ht="13.8" hidden="1" outlineLevel="1">
      <c r="A140" s="151"/>
      <c r="B140" s="151"/>
      <c r="C140" s="152"/>
      <c r="D140" s="38" t="s">
        <v>154</v>
      </c>
      <c r="E140" s="79" t="e">
        <f>#REF!</f>
        <v>#REF!</v>
      </c>
      <c r="F140" s="73"/>
      <c r="G140" s="75"/>
      <c r="H140" s="96">
        <f t="shared" si="29"/>
        <v>0</v>
      </c>
      <c r="I140" s="73"/>
      <c r="J140" s="96">
        <f t="shared" si="24"/>
        <v>0</v>
      </c>
      <c r="K140" s="73"/>
      <c r="L140" s="96">
        <f t="shared" si="53"/>
        <v>0</v>
      </c>
      <c r="M140" s="96"/>
      <c r="N140" s="75"/>
      <c r="O140" s="75"/>
      <c r="P140" s="75"/>
      <c r="Q140" s="75"/>
      <c r="R140" s="29">
        <f t="shared" si="25"/>
        <v>0</v>
      </c>
      <c r="S140" s="30">
        <f t="shared" si="15"/>
        <v>0</v>
      </c>
      <c r="T140" s="30" t="e">
        <f t="shared" si="16"/>
        <v>#REF!</v>
      </c>
    </row>
    <row r="141" spans="1:20" ht="41.4" hidden="1" outlineLevel="1">
      <c r="A141" s="151"/>
      <c r="B141" s="151"/>
      <c r="C141" s="152"/>
      <c r="D141" s="38" t="s">
        <v>155</v>
      </c>
      <c r="E141" s="79" t="e">
        <f>#REF!</f>
        <v>#REF!</v>
      </c>
      <c r="F141" s="96"/>
      <c r="G141" s="96"/>
      <c r="H141" s="96">
        <f t="shared" si="29"/>
        <v>0</v>
      </c>
      <c r="I141" s="96"/>
      <c r="J141" s="96">
        <f t="shared" si="24"/>
        <v>0</v>
      </c>
      <c r="K141" s="96"/>
      <c r="L141" s="96">
        <f t="shared" si="53"/>
        <v>0</v>
      </c>
      <c r="M141" s="96"/>
      <c r="N141" s="75"/>
      <c r="O141" s="75"/>
      <c r="P141" s="75"/>
      <c r="Q141" s="75"/>
      <c r="R141" s="29">
        <f t="shared" si="25"/>
        <v>0</v>
      </c>
      <c r="S141" s="30">
        <f t="shared" si="15"/>
        <v>0</v>
      </c>
      <c r="T141" s="30" t="e">
        <f t="shared" si="16"/>
        <v>#REF!</v>
      </c>
    </row>
    <row r="142" spans="1:20" ht="41.4" hidden="1" outlineLevel="1">
      <c r="A142" s="151"/>
      <c r="B142" s="151"/>
      <c r="C142" s="152"/>
      <c r="D142" s="38" t="s">
        <v>156</v>
      </c>
      <c r="E142" s="79" t="e">
        <f>#REF!</f>
        <v>#REF!</v>
      </c>
      <c r="F142" s="96"/>
      <c r="G142" s="96"/>
      <c r="H142" s="96">
        <f t="shared" si="29"/>
        <v>0</v>
      </c>
      <c r="I142" s="96"/>
      <c r="J142" s="96">
        <f t="shared" si="24"/>
        <v>0</v>
      </c>
      <c r="K142" s="96"/>
      <c r="L142" s="96">
        <f t="shared" si="53"/>
        <v>0</v>
      </c>
      <c r="M142" s="96"/>
      <c r="N142" s="75"/>
      <c r="O142" s="75"/>
      <c r="P142" s="75"/>
      <c r="Q142" s="75"/>
      <c r="R142" s="29">
        <f t="shared" si="25"/>
        <v>0</v>
      </c>
      <c r="S142" s="30">
        <f t="shared" si="15"/>
        <v>0</v>
      </c>
      <c r="T142" s="30" t="e">
        <f t="shared" si="16"/>
        <v>#REF!</v>
      </c>
    </row>
    <row r="143" spans="1:20" ht="41.4" collapsed="1">
      <c r="A143" s="151"/>
      <c r="B143" s="151"/>
      <c r="C143" s="152"/>
      <c r="D143" s="38" t="s">
        <v>157</v>
      </c>
      <c r="E143" s="79" t="e">
        <f>#REF!</f>
        <v>#REF!</v>
      </c>
      <c r="F143" s="96"/>
      <c r="G143" s="96"/>
      <c r="H143" s="96">
        <f t="shared" si="29"/>
        <v>0</v>
      </c>
      <c r="I143" s="96"/>
      <c r="J143" s="96">
        <f t="shared" si="24"/>
        <v>0</v>
      </c>
      <c r="K143" s="96"/>
      <c r="L143" s="96">
        <f t="shared" si="53"/>
        <v>0</v>
      </c>
      <c r="M143" s="96"/>
      <c r="N143" s="75">
        <v>162</v>
      </c>
      <c r="O143" s="75"/>
      <c r="P143" s="75"/>
      <c r="Q143" s="75"/>
      <c r="R143" s="29">
        <f t="shared" si="25"/>
        <v>162</v>
      </c>
      <c r="S143" s="30">
        <f t="shared" si="15"/>
        <v>162</v>
      </c>
      <c r="T143" s="30" t="e">
        <f t="shared" si="16"/>
        <v>#REF!</v>
      </c>
    </row>
    <row r="144" spans="1:20" ht="27.6" hidden="1" outlineLevel="1">
      <c r="A144" s="151"/>
      <c r="B144" s="151"/>
      <c r="C144" s="152"/>
      <c r="D144" s="38" t="s">
        <v>158</v>
      </c>
      <c r="E144" s="79" t="e">
        <f>#REF!</f>
        <v>#REF!</v>
      </c>
      <c r="F144" s="96"/>
      <c r="G144" s="96"/>
      <c r="H144" s="96">
        <f t="shared" si="29"/>
        <v>0</v>
      </c>
      <c r="I144" s="96"/>
      <c r="J144" s="96">
        <f t="shared" si="24"/>
        <v>0</v>
      </c>
      <c r="K144" s="96"/>
      <c r="L144" s="96">
        <f t="shared" si="53"/>
        <v>0</v>
      </c>
      <c r="M144" s="96"/>
      <c r="N144" s="75"/>
      <c r="O144" s="75"/>
      <c r="P144" s="75"/>
      <c r="Q144" s="75"/>
      <c r="R144" s="29">
        <f t="shared" si="25"/>
        <v>0</v>
      </c>
      <c r="S144" s="30">
        <f t="shared" si="15"/>
        <v>0</v>
      </c>
      <c r="T144" s="30" t="e">
        <f t="shared" si="16"/>
        <v>#REF!</v>
      </c>
    </row>
    <row r="145" spans="1:20" ht="13.8" hidden="1" outlineLevel="1">
      <c r="A145" s="151"/>
      <c r="B145" s="151"/>
      <c r="C145" s="152"/>
      <c r="D145" s="38" t="s">
        <v>159</v>
      </c>
      <c r="E145" s="79" t="e">
        <f>#REF!</f>
        <v>#REF!</v>
      </c>
      <c r="F145" s="96"/>
      <c r="G145" s="96"/>
      <c r="H145" s="96">
        <f t="shared" si="29"/>
        <v>0</v>
      </c>
      <c r="I145" s="96"/>
      <c r="J145" s="96">
        <f t="shared" si="24"/>
        <v>0</v>
      </c>
      <c r="K145" s="96"/>
      <c r="L145" s="96">
        <f t="shared" si="53"/>
        <v>0</v>
      </c>
      <c r="M145" s="96"/>
      <c r="N145" s="75"/>
      <c r="O145" s="75"/>
      <c r="P145" s="75"/>
      <c r="Q145" s="75"/>
      <c r="R145" s="29">
        <f t="shared" si="25"/>
        <v>0</v>
      </c>
      <c r="S145" s="30">
        <f t="shared" si="15"/>
        <v>0</v>
      </c>
      <c r="T145" s="30" t="e">
        <f t="shared" si="16"/>
        <v>#REF!</v>
      </c>
    </row>
    <row r="146" spans="1:20" ht="27.6" hidden="1" outlineLevel="1">
      <c r="A146" s="151"/>
      <c r="B146" s="151"/>
      <c r="C146" s="152"/>
      <c r="D146" s="38" t="s">
        <v>160</v>
      </c>
      <c r="E146" s="79" t="e">
        <f>#REF!</f>
        <v>#REF!</v>
      </c>
      <c r="F146" s="96"/>
      <c r="G146" s="96"/>
      <c r="H146" s="96">
        <f t="shared" si="29"/>
        <v>0</v>
      </c>
      <c r="I146" s="96"/>
      <c r="J146" s="96">
        <f t="shared" si="24"/>
        <v>0</v>
      </c>
      <c r="K146" s="96"/>
      <c r="L146" s="96">
        <f t="shared" si="53"/>
        <v>0</v>
      </c>
      <c r="M146" s="96"/>
      <c r="N146" s="75"/>
      <c r="O146" s="75"/>
      <c r="P146" s="75"/>
      <c r="Q146" s="75"/>
      <c r="R146" s="29">
        <f t="shared" si="25"/>
        <v>0</v>
      </c>
      <c r="S146" s="30">
        <f t="shared" si="15"/>
        <v>0</v>
      </c>
      <c r="T146" s="30" t="e">
        <f t="shared" si="16"/>
        <v>#REF!</v>
      </c>
    </row>
    <row r="147" spans="1:20" ht="27.6" hidden="1" outlineLevel="1">
      <c r="A147" s="151"/>
      <c r="B147" s="151"/>
      <c r="C147" s="152"/>
      <c r="D147" s="38" t="s">
        <v>161</v>
      </c>
      <c r="E147" s="79" t="e">
        <f>#REF!</f>
        <v>#REF!</v>
      </c>
      <c r="F147" s="96"/>
      <c r="G147" s="96"/>
      <c r="H147" s="96">
        <f t="shared" si="29"/>
        <v>0</v>
      </c>
      <c r="I147" s="96"/>
      <c r="J147" s="96">
        <f t="shared" si="24"/>
        <v>0</v>
      </c>
      <c r="K147" s="96"/>
      <c r="L147" s="96">
        <f t="shared" si="53"/>
        <v>0</v>
      </c>
      <c r="M147" s="96"/>
      <c r="N147" s="75"/>
      <c r="O147" s="75"/>
      <c r="P147" s="75"/>
      <c r="Q147" s="75"/>
      <c r="R147" s="29">
        <f t="shared" si="25"/>
        <v>0</v>
      </c>
      <c r="S147" s="30">
        <f t="shared" si="15"/>
        <v>0</v>
      </c>
      <c r="T147" s="30" t="e">
        <f t="shared" si="16"/>
        <v>#REF!</v>
      </c>
    </row>
    <row r="148" spans="1:20" ht="27.6" hidden="1" outlineLevel="1">
      <c r="A148" s="151"/>
      <c r="B148" s="151"/>
      <c r="C148" s="152"/>
      <c r="D148" s="38" t="s">
        <v>162</v>
      </c>
      <c r="E148" s="79" t="e">
        <f>#REF!</f>
        <v>#REF!</v>
      </c>
      <c r="F148" s="96"/>
      <c r="G148" s="96"/>
      <c r="H148" s="96">
        <f t="shared" si="29"/>
        <v>0</v>
      </c>
      <c r="I148" s="96"/>
      <c r="J148" s="96">
        <f t="shared" si="24"/>
        <v>0</v>
      </c>
      <c r="K148" s="96"/>
      <c r="L148" s="96">
        <f t="shared" si="53"/>
        <v>0</v>
      </c>
      <c r="M148" s="96"/>
      <c r="N148" s="75"/>
      <c r="O148" s="75"/>
      <c r="P148" s="75"/>
      <c r="Q148" s="75"/>
      <c r="R148" s="29">
        <f t="shared" si="25"/>
        <v>0</v>
      </c>
      <c r="S148" s="30">
        <f t="shared" si="15"/>
        <v>0</v>
      </c>
      <c r="T148" s="30" t="e">
        <f t="shared" si="16"/>
        <v>#REF!</v>
      </c>
    </row>
    <row r="149" spans="1:20" ht="27.6" hidden="1" outlineLevel="1">
      <c r="A149" s="151"/>
      <c r="B149" s="151"/>
      <c r="C149" s="152"/>
      <c r="D149" s="38" t="s">
        <v>163</v>
      </c>
      <c r="E149" s="79" t="e">
        <f>#REF!</f>
        <v>#REF!</v>
      </c>
      <c r="F149" s="96"/>
      <c r="G149" s="96"/>
      <c r="H149" s="96">
        <f t="shared" si="29"/>
        <v>0</v>
      </c>
      <c r="I149" s="96"/>
      <c r="J149" s="96">
        <f t="shared" si="24"/>
        <v>0</v>
      </c>
      <c r="K149" s="96"/>
      <c r="L149" s="96">
        <f t="shared" si="53"/>
        <v>0</v>
      </c>
      <c r="M149" s="96"/>
      <c r="N149" s="75"/>
      <c r="O149" s="75"/>
      <c r="P149" s="75"/>
      <c r="Q149" s="75"/>
      <c r="R149" s="29">
        <f t="shared" si="25"/>
        <v>0</v>
      </c>
      <c r="S149" s="30">
        <f t="shared" si="15"/>
        <v>0</v>
      </c>
      <c r="T149" s="30" t="e">
        <f t="shared" si="16"/>
        <v>#REF!</v>
      </c>
    </row>
    <row r="150" spans="1:20" ht="27.6" hidden="1" outlineLevel="1">
      <c r="A150" s="151"/>
      <c r="B150" s="151"/>
      <c r="C150" s="152"/>
      <c r="D150" s="38" t="s">
        <v>164</v>
      </c>
      <c r="E150" s="79" t="e">
        <f>#REF!</f>
        <v>#REF!</v>
      </c>
      <c r="F150" s="96"/>
      <c r="G150" s="96"/>
      <c r="H150" s="96">
        <f t="shared" si="29"/>
        <v>0</v>
      </c>
      <c r="I150" s="96"/>
      <c r="J150" s="96">
        <f t="shared" si="24"/>
        <v>0</v>
      </c>
      <c r="K150" s="96"/>
      <c r="L150" s="96">
        <f t="shared" si="53"/>
        <v>0</v>
      </c>
      <c r="M150" s="96"/>
      <c r="N150" s="75"/>
      <c r="O150" s="75"/>
      <c r="P150" s="75"/>
      <c r="Q150" s="75"/>
      <c r="R150" s="29">
        <f t="shared" si="25"/>
        <v>0</v>
      </c>
      <c r="S150" s="30">
        <f t="shared" si="15"/>
        <v>0</v>
      </c>
      <c r="T150" s="30" t="e">
        <f t="shared" si="16"/>
        <v>#REF!</v>
      </c>
    </row>
    <row r="151" spans="1:20" ht="27.6" hidden="1" outlineLevel="1">
      <c r="A151" s="151"/>
      <c r="B151" s="151"/>
      <c r="C151" s="152"/>
      <c r="D151" s="38" t="s">
        <v>165</v>
      </c>
      <c r="E151" s="79" t="e">
        <f>#REF!</f>
        <v>#REF!</v>
      </c>
      <c r="F151" s="96"/>
      <c r="G151" s="96"/>
      <c r="H151" s="96">
        <f t="shared" si="29"/>
        <v>0</v>
      </c>
      <c r="I151" s="96"/>
      <c r="J151" s="96">
        <f t="shared" si="24"/>
        <v>0</v>
      </c>
      <c r="K151" s="96"/>
      <c r="L151" s="96">
        <f t="shared" si="53"/>
        <v>0</v>
      </c>
      <c r="M151" s="96"/>
      <c r="N151" s="75"/>
      <c r="O151" s="75"/>
      <c r="P151" s="75"/>
      <c r="Q151" s="75"/>
      <c r="R151" s="29">
        <f t="shared" si="25"/>
        <v>0</v>
      </c>
      <c r="S151" s="30">
        <f t="shared" si="15"/>
        <v>0</v>
      </c>
      <c r="T151" s="30" t="e">
        <f t="shared" si="16"/>
        <v>#REF!</v>
      </c>
    </row>
    <row r="152" spans="1:20" ht="27.6" hidden="1" outlineLevel="1">
      <c r="A152" s="151"/>
      <c r="B152" s="151"/>
      <c r="C152" s="152"/>
      <c r="D152" s="38" t="s">
        <v>166</v>
      </c>
      <c r="E152" s="79" t="e">
        <f>#REF!</f>
        <v>#REF!</v>
      </c>
      <c r="F152" s="96"/>
      <c r="G152" s="96"/>
      <c r="H152" s="96">
        <f t="shared" si="29"/>
        <v>0</v>
      </c>
      <c r="I152" s="96"/>
      <c r="J152" s="96">
        <f t="shared" si="24"/>
        <v>0</v>
      </c>
      <c r="K152" s="96"/>
      <c r="L152" s="96">
        <f t="shared" si="53"/>
        <v>0</v>
      </c>
      <c r="M152" s="96"/>
      <c r="N152" s="75"/>
      <c r="O152" s="75"/>
      <c r="P152" s="75"/>
      <c r="Q152" s="75"/>
      <c r="R152" s="29">
        <f t="shared" si="25"/>
        <v>0</v>
      </c>
      <c r="S152" s="30">
        <f t="shared" si="15"/>
        <v>0</v>
      </c>
      <c r="T152" s="30" t="e">
        <f t="shared" si="16"/>
        <v>#REF!</v>
      </c>
    </row>
    <row r="153" spans="1:20" ht="13.8">
      <c r="A153" s="151"/>
      <c r="B153" s="151"/>
      <c r="C153" s="152"/>
      <c r="D153" s="38" t="s">
        <v>167</v>
      </c>
      <c r="E153" s="79" t="e">
        <f>#REF!</f>
        <v>#REF!</v>
      </c>
      <c r="F153" s="96" t="e">
        <f>E153/12</f>
        <v>#REF!</v>
      </c>
      <c r="G153" s="96"/>
      <c r="H153" s="96" t="e">
        <f t="shared" si="29"/>
        <v>#REF!</v>
      </c>
      <c r="I153" s="96"/>
      <c r="J153" s="96" t="e">
        <f t="shared" si="24"/>
        <v>#REF!</v>
      </c>
      <c r="K153" s="96"/>
      <c r="L153" s="96" t="e">
        <f t="shared" si="53"/>
        <v>#REF!</v>
      </c>
      <c r="M153" s="79">
        <v>34.332999999999998</v>
      </c>
      <c r="N153" s="96" t="e">
        <f>L153</f>
        <v>#REF!</v>
      </c>
      <c r="O153" s="96" t="e">
        <f t="shared" ref="O153:Q153" si="58">N153</f>
        <v>#REF!</v>
      </c>
      <c r="P153" s="96" t="e">
        <f t="shared" si="58"/>
        <v>#REF!</v>
      </c>
      <c r="Q153" s="96" t="e">
        <f t="shared" si="58"/>
        <v>#REF!</v>
      </c>
      <c r="R153" s="29" t="e">
        <f t="shared" si="25"/>
        <v>#REF!</v>
      </c>
      <c r="S153" s="30" t="e">
        <f t="shared" si="15"/>
        <v>#REF!</v>
      </c>
      <c r="T153" s="30" t="e">
        <f t="shared" si="16"/>
        <v>#REF!</v>
      </c>
    </row>
    <row r="154" spans="1:20" ht="27.6">
      <c r="A154" s="159"/>
      <c r="B154" s="159"/>
      <c r="C154" s="152"/>
      <c r="D154" s="38" t="s">
        <v>168</v>
      </c>
      <c r="E154" s="79" t="e">
        <f>#REF!</f>
        <v>#REF!</v>
      </c>
      <c r="F154" s="88"/>
      <c r="G154" s="75"/>
      <c r="H154" s="96">
        <f t="shared" si="29"/>
        <v>0</v>
      </c>
      <c r="I154" s="73"/>
      <c r="J154" s="96">
        <f t="shared" si="24"/>
        <v>0</v>
      </c>
      <c r="K154" s="73"/>
      <c r="L154" s="96">
        <f t="shared" si="53"/>
        <v>0</v>
      </c>
      <c r="M154" s="96"/>
      <c r="N154" s="75"/>
      <c r="O154" s="75">
        <v>132</v>
      </c>
      <c r="P154" s="75"/>
      <c r="Q154" s="75"/>
      <c r="R154" s="29">
        <f t="shared" si="25"/>
        <v>132</v>
      </c>
      <c r="S154" s="30">
        <f t="shared" si="15"/>
        <v>132</v>
      </c>
      <c r="T154" s="30" t="e">
        <f t="shared" si="16"/>
        <v>#REF!</v>
      </c>
    </row>
    <row r="155" spans="1:20" ht="41.4">
      <c r="A155" s="155"/>
      <c r="B155" s="155"/>
      <c r="C155" s="148"/>
      <c r="D155" s="95" t="s">
        <v>169</v>
      </c>
      <c r="E155" s="79" t="e">
        <f>#REF!</f>
        <v>#REF!</v>
      </c>
      <c r="F155" s="75"/>
      <c r="G155" s="75"/>
      <c r="H155" s="96">
        <f t="shared" si="29"/>
        <v>0</v>
      </c>
      <c r="I155" s="75"/>
      <c r="J155" s="96">
        <f t="shared" si="24"/>
        <v>0</v>
      </c>
      <c r="K155" s="75"/>
      <c r="L155" s="96">
        <f t="shared" si="53"/>
        <v>0</v>
      </c>
      <c r="M155" s="154">
        <v>97.5</v>
      </c>
      <c r="N155" s="75"/>
      <c r="O155" s="75"/>
      <c r="P155" s="75"/>
      <c r="Q155" s="75"/>
      <c r="R155" s="29">
        <f t="shared" si="25"/>
        <v>97.5</v>
      </c>
      <c r="S155" s="30">
        <f t="shared" si="15"/>
        <v>97.5</v>
      </c>
      <c r="T155" s="30" t="e">
        <f t="shared" si="16"/>
        <v>#REF!</v>
      </c>
    </row>
    <row r="156" spans="1:20" ht="27.6">
      <c r="A156" s="155"/>
      <c r="B156" s="155"/>
      <c r="C156" s="148"/>
      <c r="D156" s="38" t="s">
        <v>300</v>
      </c>
      <c r="E156" s="79" t="e">
        <f>#REF!</f>
        <v>#REF!</v>
      </c>
      <c r="F156" s="96" t="e">
        <f>E156/12</f>
        <v>#REF!</v>
      </c>
      <c r="G156" s="96"/>
      <c r="H156" s="96" t="e">
        <f t="shared" si="29"/>
        <v>#REF!</v>
      </c>
      <c r="I156" s="96"/>
      <c r="J156" s="96" t="e">
        <f t="shared" si="24"/>
        <v>#REF!</v>
      </c>
      <c r="K156" s="96"/>
      <c r="L156" s="96" t="e">
        <f t="shared" si="53"/>
        <v>#REF!</v>
      </c>
      <c r="M156" s="79">
        <v>187.2</v>
      </c>
      <c r="N156" s="96" t="e">
        <f>L156</f>
        <v>#REF!</v>
      </c>
      <c r="O156" s="96" t="e">
        <f t="shared" ref="O156:Q156" si="59">N156</f>
        <v>#REF!</v>
      </c>
      <c r="P156" s="96" t="e">
        <f t="shared" si="59"/>
        <v>#REF!</v>
      </c>
      <c r="Q156" s="96" t="e">
        <f t="shared" si="59"/>
        <v>#REF!</v>
      </c>
      <c r="R156" s="29" t="e">
        <f t="shared" si="25"/>
        <v>#REF!</v>
      </c>
      <c r="S156" s="30" t="e">
        <f t="shared" si="15"/>
        <v>#REF!</v>
      </c>
      <c r="T156" s="30" t="e">
        <f t="shared" si="16"/>
        <v>#REF!</v>
      </c>
    </row>
    <row r="157" spans="1:20" ht="13.8" collapsed="1">
      <c r="A157" s="155"/>
      <c r="B157" s="148" t="e">
        <f>R157-C157</f>
        <v>#REF!</v>
      </c>
      <c r="C157" s="148">
        <v>91065.899000000005</v>
      </c>
      <c r="D157" s="78" t="s">
        <v>170</v>
      </c>
      <c r="E157" s="29" t="e">
        <f t="shared" ref="E157:Q157" si="60">SUM(E71:E156)</f>
        <v>#REF!</v>
      </c>
      <c r="F157" s="29" t="e">
        <f t="shared" si="60"/>
        <v>#REF!</v>
      </c>
      <c r="G157" s="29">
        <f t="shared" si="60"/>
        <v>0</v>
      </c>
      <c r="H157" s="29" t="e">
        <f t="shared" si="60"/>
        <v>#REF!</v>
      </c>
      <c r="I157" s="29">
        <f t="shared" si="60"/>
        <v>0</v>
      </c>
      <c r="J157" s="29" t="e">
        <f t="shared" si="60"/>
        <v>#REF!</v>
      </c>
      <c r="K157" s="29">
        <f t="shared" si="60"/>
        <v>0</v>
      </c>
      <c r="L157" s="29" t="e">
        <f t="shared" si="60"/>
        <v>#REF!</v>
      </c>
      <c r="M157" s="29" t="e">
        <f t="shared" si="60"/>
        <v>#REF!</v>
      </c>
      <c r="N157" s="29" t="e">
        <f t="shared" si="60"/>
        <v>#REF!</v>
      </c>
      <c r="O157" s="29" t="e">
        <f t="shared" si="60"/>
        <v>#REF!</v>
      </c>
      <c r="P157" s="29" t="e">
        <f t="shared" si="60"/>
        <v>#REF!</v>
      </c>
      <c r="Q157" s="29" t="e">
        <f t="shared" si="60"/>
        <v>#REF!</v>
      </c>
      <c r="R157" s="29" t="e">
        <f t="shared" si="25"/>
        <v>#REF!</v>
      </c>
      <c r="S157" s="30" t="e">
        <f t="shared" si="15"/>
        <v>#REF!</v>
      </c>
      <c r="T157" s="30" t="e">
        <f t="shared" si="16"/>
        <v>#REF!</v>
      </c>
    </row>
    <row r="158" spans="1:20" ht="13.8" hidden="1" outlineLevel="1">
      <c r="A158" s="139"/>
      <c r="B158" s="139"/>
      <c r="C158" s="140"/>
      <c r="D158" s="334" t="s">
        <v>171</v>
      </c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7"/>
      <c r="S158" s="71">
        <f t="shared" si="15"/>
        <v>0</v>
      </c>
      <c r="T158" s="71">
        <f t="shared" si="16"/>
        <v>0</v>
      </c>
    </row>
    <row r="159" spans="1:20" ht="13.8" hidden="1" outlineLevel="1">
      <c r="A159" s="151"/>
      <c r="B159" s="151"/>
      <c r="C159" s="152"/>
      <c r="D159" s="39" t="s">
        <v>172</v>
      </c>
      <c r="E159" s="73" t="e">
        <f>#REF!</f>
        <v>#REF!</v>
      </c>
      <c r="F159" s="73"/>
      <c r="G159" s="73"/>
      <c r="H159" s="73"/>
      <c r="I159" s="73"/>
      <c r="J159" s="73"/>
      <c r="K159" s="73"/>
      <c r="L159" s="73"/>
      <c r="M159" s="73"/>
      <c r="N159" s="74"/>
      <c r="O159" s="74"/>
      <c r="P159" s="74"/>
      <c r="Q159" s="74"/>
      <c r="R159" s="29">
        <f t="shared" ref="R159:R160" si="61">SUM(F159:Q159)</f>
        <v>0</v>
      </c>
      <c r="S159" s="30">
        <f t="shared" si="15"/>
        <v>0</v>
      </c>
      <c r="T159" s="30" t="e">
        <f t="shared" si="16"/>
        <v>#REF!</v>
      </c>
    </row>
    <row r="160" spans="1:20" ht="13.8" hidden="1" outlineLevel="1">
      <c r="A160" s="155"/>
      <c r="B160" s="155"/>
      <c r="C160" s="148"/>
      <c r="D160" s="78" t="s">
        <v>173</v>
      </c>
      <c r="E160" s="29" t="e">
        <f t="shared" ref="E160:Q160" si="62">E159</f>
        <v>#REF!</v>
      </c>
      <c r="F160" s="29">
        <f t="shared" si="62"/>
        <v>0</v>
      </c>
      <c r="G160" s="29">
        <f t="shared" si="62"/>
        <v>0</v>
      </c>
      <c r="H160" s="29">
        <f t="shared" si="62"/>
        <v>0</v>
      </c>
      <c r="I160" s="29">
        <f t="shared" si="62"/>
        <v>0</v>
      </c>
      <c r="J160" s="29">
        <f t="shared" si="62"/>
        <v>0</v>
      </c>
      <c r="K160" s="29">
        <f t="shared" si="62"/>
        <v>0</v>
      </c>
      <c r="L160" s="29">
        <f t="shared" si="62"/>
        <v>0</v>
      </c>
      <c r="M160" s="29">
        <f t="shared" si="62"/>
        <v>0</v>
      </c>
      <c r="N160" s="29">
        <f t="shared" si="62"/>
        <v>0</v>
      </c>
      <c r="O160" s="29">
        <f t="shared" si="62"/>
        <v>0</v>
      </c>
      <c r="P160" s="29">
        <f t="shared" si="62"/>
        <v>0</v>
      </c>
      <c r="Q160" s="29">
        <f t="shared" si="62"/>
        <v>0</v>
      </c>
      <c r="R160" s="29">
        <f t="shared" si="61"/>
        <v>0</v>
      </c>
      <c r="S160" s="30">
        <f t="shared" si="15"/>
        <v>0</v>
      </c>
      <c r="T160" s="30" t="e">
        <f t="shared" si="16"/>
        <v>#REF!</v>
      </c>
    </row>
    <row r="161" spans="1:20" ht="13.8">
      <c r="A161" s="139"/>
      <c r="B161" s="139"/>
      <c r="C161" s="140"/>
      <c r="D161" s="149"/>
      <c r="E161" s="150" t="e">
        <f t="shared" ref="E161:Q161" si="63">E157+E63</f>
        <v>#REF!</v>
      </c>
      <c r="F161" s="150" t="e">
        <f t="shared" si="63"/>
        <v>#REF!</v>
      </c>
      <c r="G161" s="150">
        <f t="shared" si="63"/>
        <v>0</v>
      </c>
      <c r="H161" s="150" t="e">
        <f t="shared" si="63"/>
        <v>#REF!</v>
      </c>
      <c r="I161" s="150">
        <f t="shared" si="63"/>
        <v>0</v>
      </c>
      <c r="J161" s="150" t="e">
        <f t="shared" si="63"/>
        <v>#REF!</v>
      </c>
      <c r="K161" s="150">
        <f t="shared" si="63"/>
        <v>0</v>
      </c>
      <c r="L161" s="150" t="e">
        <f t="shared" si="63"/>
        <v>#REF!</v>
      </c>
      <c r="M161" s="150" t="e">
        <f t="shared" si="63"/>
        <v>#REF!</v>
      </c>
      <c r="N161" s="150" t="e">
        <f t="shared" si="63"/>
        <v>#REF!</v>
      </c>
      <c r="O161" s="150" t="e">
        <f t="shared" si="63"/>
        <v>#REF!</v>
      </c>
      <c r="P161" s="150" t="e">
        <f t="shared" si="63"/>
        <v>#REF!</v>
      </c>
      <c r="Q161" s="150" t="e">
        <f t="shared" si="63"/>
        <v>#REF!</v>
      </c>
      <c r="R161" s="149"/>
      <c r="S161" s="71"/>
      <c r="T161" s="71"/>
    </row>
    <row r="162" spans="1:20" ht="13.8">
      <c r="A162" s="139"/>
      <c r="B162" s="139"/>
      <c r="C162" s="140"/>
      <c r="D162" s="149"/>
      <c r="E162" s="149" t="e">
        <f>E161/12</f>
        <v>#REF!</v>
      </c>
      <c r="F162" s="150" t="e">
        <f>E162-F161</f>
        <v>#REF!</v>
      </c>
      <c r="G162" s="150" t="e">
        <f>E162-G161</f>
        <v>#REF!</v>
      </c>
      <c r="H162" s="150" t="e">
        <f>E162-H161</f>
        <v>#REF!</v>
      </c>
      <c r="I162" s="150" t="e">
        <f>E162-I161</f>
        <v>#REF!</v>
      </c>
      <c r="J162" s="150" t="e">
        <f>E162-J161</f>
        <v>#REF!</v>
      </c>
      <c r="K162" s="150" t="e">
        <f>E162-K161</f>
        <v>#REF!</v>
      </c>
      <c r="L162" s="150" t="e">
        <f>E162-L161</f>
        <v>#REF!</v>
      </c>
      <c r="M162" s="150" t="e">
        <f>E162-M161</f>
        <v>#REF!</v>
      </c>
      <c r="N162" s="150" t="e">
        <f>E162-N161</f>
        <v>#REF!</v>
      </c>
      <c r="O162" s="150" t="e">
        <f>E162-O161</f>
        <v>#REF!</v>
      </c>
      <c r="P162" s="150" t="e">
        <f>E162-P161</f>
        <v>#REF!</v>
      </c>
      <c r="Q162" s="150" t="e">
        <f>E162-Q161</f>
        <v>#REF!</v>
      </c>
      <c r="R162" s="149"/>
      <c r="S162" s="71"/>
      <c r="T162" s="71"/>
    </row>
    <row r="163" spans="1:20" ht="13.8">
      <c r="A163" s="139"/>
      <c r="B163" s="139"/>
      <c r="C163" s="140"/>
      <c r="D163" s="334" t="s">
        <v>174</v>
      </c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7"/>
      <c r="S163" s="71">
        <f t="shared" ref="S163:S190" si="64">SUM(F163:Q163)</f>
        <v>0</v>
      </c>
      <c r="T163" s="71">
        <f t="shared" ref="T163:T190" si="65">S163-E163</f>
        <v>0</v>
      </c>
    </row>
    <row r="164" spans="1:20" ht="13.8">
      <c r="A164" s="151"/>
      <c r="B164" s="151"/>
      <c r="C164" s="152"/>
      <c r="D164" s="39" t="s">
        <v>175</v>
      </c>
      <c r="E164" s="75" t="e">
        <f>#REF!</f>
        <v>#REF!</v>
      </c>
      <c r="F164" s="75">
        <f>7039-1385.171</f>
        <v>5653.8289999999997</v>
      </c>
      <c r="G164" s="75">
        <f>6664-3120.538</f>
        <v>3543.462</v>
      </c>
      <c r="H164" s="75">
        <v>5984</v>
      </c>
      <c r="I164" s="75">
        <f>4504.709+3914-613.643</f>
        <v>7805.0659999999989</v>
      </c>
      <c r="J164" s="75">
        <f>1473+122.325</f>
        <v>1595.325</v>
      </c>
      <c r="K164" s="75">
        <v>441</v>
      </c>
      <c r="L164" s="75">
        <v>374</v>
      </c>
      <c r="M164" s="75">
        <f>492.318+349</f>
        <v>841.31799999999998</v>
      </c>
      <c r="N164" s="75">
        <v>1485</v>
      </c>
      <c r="O164" s="75">
        <v>4488</v>
      </c>
      <c r="P164" s="75">
        <v>6180</v>
      </c>
      <c r="Q164" s="75">
        <v>2609</v>
      </c>
      <c r="R164" s="29">
        <f t="shared" ref="R164:R170" si="66">SUM(F164:Q164)</f>
        <v>41000</v>
      </c>
      <c r="S164" s="30">
        <f t="shared" si="64"/>
        <v>41000</v>
      </c>
      <c r="T164" s="30" t="e">
        <f t="shared" si="65"/>
        <v>#REF!</v>
      </c>
    </row>
    <row r="165" spans="1:20" ht="27.6">
      <c r="A165" s="151"/>
      <c r="B165" s="151"/>
      <c r="C165" s="152"/>
      <c r="D165" s="39" t="s">
        <v>176</v>
      </c>
      <c r="E165" s="75" t="e">
        <f>#REF!</f>
        <v>#REF!</v>
      </c>
      <c r="F165" s="75">
        <v>341.7</v>
      </c>
      <c r="G165" s="75">
        <v>314</v>
      </c>
      <c r="H165" s="75">
        <v>289.5</v>
      </c>
      <c r="I165" s="75">
        <v>255</v>
      </c>
      <c r="J165" s="75">
        <v>230</v>
      </c>
      <c r="K165" s="75">
        <v>184</v>
      </c>
      <c r="L165" s="75">
        <v>173.5</v>
      </c>
      <c r="M165" s="75">
        <v>195.5</v>
      </c>
      <c r="N165" s="75">
        <v>263</v>
      </c>
      <c r="O165" s="75">
        <v>284.5</v>
      </c>
      <c r="P165" s="75">
        <v>300</v>
      </c>
      <c r="Q165" s="75">
        <v>145.30000000000001</v>
      </c>
      <c r="R165" s="29">
        <f t="shared" si="66"/>
        <v>2976</v>
      </c>
      <c r="S165" s="30">
        <f t="shared" si="64"/>
        <v>2976</v>
      </c>
      <c r="T165" s="30" t="e">
        <f t="shared" si="65"/>
        <v>#REF!</v>
      </c>
    </row>
    <row r="166" spans="1:20" ht="13.8">
      <c r="A166" s="151"/>
      <c r="B166" s="151"/>
      <c r="C166" s="152"/>
      <c r="D166" s="39" t="s">
        <v>177</v>
      </c>
      <c r="E166" s="75" t="e">
        <f>#REF!</f>
        <v>#REF!</v>
      </c>
      <c r="F166" s="75">
        <v>1590.5</v>
      </c>
      <c r="G166" s="75">
        <v>1496.5</v>
      </c>
      <c r="H166" s="75">
        <v>1391.5</v>
      </c>
      <c r="I166" s="75">
        <v>1241.5</v>
      </c>
      <c r="J166" s="75">
        <v>1086.5</v>
      </c>
      <c r="K166" s="75">
        <v>946.5</v>
      </c>
      <c r="L166" s="75">
        <v>850</v>
      </c>
      <c r="M166" s="75">
        <v>875</v>
      </c>
      <c r="N166" s="75">
        <v>1187.5</v>
      </c>
      <c r="O166" s="75">
        <v>1381.5</v>
      </c>
      <c r="P166" s="75">
        <v>1416.5</v>
      </c>
      <c r="Q166" s="75">
        <v>749.3</v>
      </c>
      <c r="R166" s="29">
        <f t="shared" si="66"/>
        <v>14212.8</v>
      </c>
      <c r="S166" s="30">
        <f t="shared" si="64"/>
        <v>14212.8</v>
      </c>
      <c r="T166" s="30" t="e">
        <f t="shared" si="65"/>
        <v>#REF!</v>
      </c>
    </row>
    <row r="167" spans="1:20" ht="13.8">
      <c r="A167" s="151"/>
      <c r="B167" s="151"/>
      <c r="C167" s="152"/>
      <c r="D167" s="39" t="s">
        <v>178</v>
      </c>
      <c r="E167" s="75" t="e">
        <f>#REF!</f>
        <v>#REF!</v>
      </c>
      <c r="F167" s="75">
        <v>16.100000000000001</v>
      </c>
      <c r="G167" s="75">
        <v>16.600000000000001</v>
      </c>
      <c r="H167" s="75">
        <v>14</v>
      </c>
      <c r="I167" s="75">
        <v>12.6</v>
      </c>
      <c r="J167" s="75">
        <v>11</v>
      </c>
      <c r="K167" s="75">
        <v>10.6</v>
      </c>
      <c r="L167" s="75">
        <v>9.9</v>
      </c>
      <c r="M167" s="75">
        <v>10</v>
      </c>
      <c r="N167" s="75">
        <v>14.1</v>
      </c>
      <c r="O167" s="75">
        <v>15.1</v>
      </c>
      <c r="P167" s="75">
        <v>15.1</v>
      </c>
      <c r="Q167" s="75">
        <v>13.1</v>
      </c>
      <c r="R167" s="29">
        <f t="shared" si="66"/>
        <v>158.19999999999999</v>
      </c>
      <c r="S167" s="30">
        <f t="shared" si="64"/>
        <v>158.19999999999999</v>
      </c>
      <c r="T167" s="30" t="e">
        <f t="shared" si="65"/>
        <v>#REF!</v>
      </c>
    </row>
    <row r="168" spans="1:20" ht="13.8" collapsed="1">
      <c r="A168" s="151"/>
      <c r="B168" s="151"/>
      <c r="C168" s="152"/>
      <c r="D168" s="39" t="s">
        <v>301</v>
      </c>
      <c r="E168" s="75" t="e">
        <f>#REF!</f>
        <v>#REF!</v>
      </c>
      <c r="F168" s="75">
        <v>70.489999999999995</v>
      </c>
      <c r="G168" s="75">
        <v>55.28</v>
      </c>
      <c r="H168" s="75">
        <v>54.92</v>
      </c>
      <c r="I168" s="75">
        <v>50.54</v>
      </c>
      <c r="J168" s="75">
        <v>48.52</v>
      </c>
      <c r="K168" s="75">
        <v>47.79</v>
      </c>
      <c r="L168" s="75">
        <v>47.63</v>
      </c>
      <c r="M168" s="75">
        <v>45.66</v>
      </c>
      <c r="N168" s="75">
        <v>51.65</v>
      </c>
      <c r="O168" s="75">
        <v>52.17</v>
      </c>
      <c r="P168" s="75">
        <v>52.27</v>
      </c>
      <c r="Q168" s="75">
        <v>38.947000000000003</v>
      </c>
      <c r="R168" s="29">
        <f t="shared" si="66"/>
        <v>615.86699999999996</v>
      </c>
      <c r="S168" s="30">
        <f t="shared" si="64"/>
        <v>615.86699999999996</v>
      </c>
      <c r="T168" s="30" t="e">
        <f t="shared" si="65"/>
        <v>#REF!</v>
      </c>
    </row>
    <row r="169" spans="1:20" ht="13.8" hidden="1" outlineLevel="1">
      <c r="A169" s="151"/>
      <c r="B169" s="151"/>
      <c r="C169" s="152"/>
      <c r="D169" s="39" t="s">
        <v>180</v>
      </c>
      <c r="E169" s="75" t="e">
        <f>#REF!</f>
        <v>#REF!</v>
      </c>
      <c r="F169" s="73"/>
      <c r="G169" s="73"/>
      <c r="H169" s="73"/>
      <c r="I169" s="73"/>
      <c r="J169" s="73"/>
      <c r="K169" s="73"/>
      <c r="L169" s="73"/>
      <c r="M169" s="73"/>
      <c r="N169" s="74"/>
      <c r="O169" s="74"/>
      <c r="P169" s="74"/>
      <c r="Q169" s="74"/>
      <c r="R169" s="29">
        <f t="shared" si="66"/>
        <v>0</v>
      </c>
      <c r="S169" s="30">
        <f t="shared" si="64"/>
        <v>0</v>
      </c>
      <c r="T169" s="30" t="e">
        <f t="shared" si="65"/>
        <v>#REF!</v>
      </c>
    </row>
    <row r="170" spans="1:20" ht="13.8">
      <c r="A170" s="155"/>
      <c r="B170" s="148">
        <f>R170-C170</f>
        <v>-95729.353000000003</v>
      </c>
      <c r="C170" s="148">
        <v>154692.22</v>
      </c>
      <c r="D170" s="78" t="s">
        <v>181</v>
      </c>
      <c r="E170" s="29" t="e">
        <f t="shared" ref="E170:Q170" si="67">SUM(E164:E169)</f>
        <v>#REF!</v>
      </c>
      <c r="F170" s="29">
        <f t="shared" si="67"/>
        <v>7672.6189999999997</v>
      </c>
      <c r="G170" s="29">
        <f t="shared" si="67"/>
        <v>5425.8419999999996</v>
      </c>
      <c r="H170" s="29">
        <f t="shared" si="67"/>
        <v>7733.92</v>
      </c>
      <c r="I170" s="29">
        <f t="shared" si="67"/>
        <v>9364.7060000000001</v>
      </c>
      <c r="J170" s="29">
        <f t="shared" si="67"/>
        <v>2971.3449999999998</v>
      </c>
      <c r="K170" s="29">
        <f t="shared" si="67"/>
        <v>1629.8899999999999</v>
      </c>
      <c r="L170" s="29">
        <f t="shared" si="67"/>
        <v>1455.0300000000002</v>
      </c>
      <c r="M170" s="29">
        <f t="shared" si="67"/>
        <v>1967.4780000000001</v>
      </c>
      <c r="N170" s="29">
        <f t="shared" si="67"/>
        <v>3001.25</v>
      </c>
      <c r="O170" s="29">
        <f t="shared" si="67"/>
        <v>6221.27</v>
      </c>
      <c r="P170" s="29">
        <f t="shared" si="67"/>
        <v>7963.8700000000008</v>
      </c>
      <c r="Q170" s="29">
        <f t="shared" si="67"/>
        <v>3555.6470000000004</v>
      </c>
      <c r="R170" s="29">
        <f t="shared" si="66"/>
        <v>58962.867000000006</v>
      </c>
      <c r="S170" s="30">
        <f t="shared" si="64"/>
        <v>58962.867000000006</v>
      </c>
      <c r="T170" s="30" t="e">
        <f t="shared" si="65"/>
        <v>#REF!</v>
      </c>
    </row>
    <row r="171" spans="1:20" ht="13.8">
      <c r="A171" s="139"/>
      <c r="B171" s="139"/>
      <c r="C171" s="140"/>
      <c r="D171" s="334" t="s">
        <v>182</v>
      </c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7"/>
      <c r="S171" s="71">
        <f t="shared" si="64"/>
        <v>0</v>
      </c>
      <c r="T171" s="71">
        <f t="shared" si="65"/>
        <v>0</v>
      </c>
    </row>
    <row r="172" spans="1:20" ht="27.6" collapsed="1">
      <c r="A172" s="151"/>
      <c r="B172" s="151"/>
      <c r="C172" s="152"/>
      <c r="D172" s="39" t="s">
        <v>183</v>
      </c>
      <c r="E172" s="73" t="e">
        <f>#REF!</f>
        <v>#REF!</v>
      </c>
      <c r="F172" s="73"/>
      <c r="G172" s="73"/>
      <c r="H172" s="73"/>
      <c r="I172" s="75"/>
      <c r="J172" s="73"/>
      <c r="K172" s="73"/>
      <c r="L172" s="73"/>
      <c r="M172" s="73" t="e">
        <f>E172</f>
        <v>#REF!</v>
      </c>
      <c r="N172" s="74"/>
      <c r="O172" s="74"/>
      <c r="P172" s="74"/>
      <c r="Q172" s="74"/>
      <c r="R172" s="29" t="e">
        <f t="shared" ref="R172:R181" si="68">SUM(F172:Q172)</f>
        <v>#REF!</v>
      </c>
      <c r="S172" s="30" t="e">
        <f t="shared" si="64"/>
        <v>#REF!</v>
      </c>
      <c r="T172" s="30" t="e">
        <f t="shared" si="65"/>
        <v>#REF!</v>
      </c>
    </row>
    <row r="173" spans="1:20" ht="27.6" hidden="1" outlineLevel="1">
      <c r="A173" s="151"/>
      <c r="B173" s="151"/>
      <c r="C173" s="152"/>
      <c r="D173" s="39" t="s">
        <v>224</v>
      </c>
      <c r="E173" s="73" t="e">
        <f>#REF!</f>
        <v>#REF!</v>
      </c>
      <c r="F173" s="73"/>
      <c r="G173" s="73"/>
      <c r="H173" s="73"/>
      <c r="I173" s="73"/>
      <c r="J173" s="73"/>
      <c r="K173" s="75"/>
      <c r="L173" s="75"/>
      <c r="M173" s="73"/>
      <c r="N173" s="74"/>
      <c r="O173" s="74"/>
      <c r="P173" s="74"/>
      <c r="Q173" s="74"/>
      <c r="R173" s="29">
        <f t="shared" si="68"/>
        <v>0</v>
      </c>
      <c r="S173" s="30">
        <f t="shared" si="64"/>
        <v>0</v>
      </c>
      <c r="T173" s="30" t="e">
        <f t="shared" si="65"/>
        <v>#REF!</v>
      </c>
    </row>
    <row r="174" spans="1:20" ht="27.6" collapsed="1">
      <c r="A174" s="151"/>
      <c r="B174" s="151"/>
      <c r="C174" s="152"/>
      <c r="D174" s="39" t="s">
        <v>185</v>
      </c>
      <c r="E174" s="73" t="e">
        <f>#REF!</f>
        <v>#REF!</v>
      </c>
      <c r="F174" s="73"/>
      <c r="G174" s="73"/>
      <c r="H174" s="73"/>
      <c r="I174" s="73"/>
      <c r="J174" s="73"/>
      <c r="K174" s="73"/>
      <c r="L174" s="73" t="e">
        <f>E174</f>
        <v>#REF!</v>
      </c>
      <c r="M174" s="73"/>
      <c r="N174" s="74"/>
      <c r="O174" s="74"/>
      <c r="P174" s="74"/>
      <c r="Q174" s="74"/>
      <c r="R174" s="29" t="e">
        <f t="shared" si="68"/>
        <v>#REF!</v>
      </c>
      <c r="S174" s="30" t="e">
        <f t="shared" si="64"/>
        <v>#REF!</v>
      </c>
      <c r="T174" s="30" t="e">
        <f t="shared" si="65"/>
        <v>#REF!</v>
      </c>
    </row>
    <row r="175" spans="1:20" ht="27.6" hidden="1" outlineLevel="1">
      <c r="A175" s="151"/>
      <c r="B175" s="151"/>
      <c r="C175" s="152"/>
      <c r="D175" s="39" t="s">
        <v>225</v>
      </c>
      <c r="E175" s="73" t="e">
        <f>#REF!</f>
        <v>#REF!</v>
      </c>
      <c r="F175" s="73"/>
      <c r="G175" s="73"/>
      <c r="H175" s="73"/>
      <c r="I175" s="73"/>
      <c r="J175" s="73"/>
      <c r="K175" s="75"/>
      <c r="L175" s="75"/>
      <c r="M175" s="73"/>
      <c r="N175" s="74"/>
      <c r="O175" s="74"/>
      <c r="P175" s="74"/>
      <c r="Q175" s="74"/>
      <c r="R175" s="29">
        <f t="shared" si="68"/>
        <v>0</v>
      </c>
      <c r="S175" s="30">
        <f t="shared" si="64"/>
        <v>0</v>
      </c>
      <c r="T175" s="30" t="e">
        <f t="shared" si="65"/>
        <v>#REF!</v>
      </c>
    </row>
    <row r="176" spans="1:20" ht="41.4" collapsed="1">
      <c r="A176" s="151"/>
      <c r="B176" s="151"/>
      <c r="C176" s="152"/>
      <c r="D176" s="39" t="s">
        <v>187</v>
      </c>
      <c r="E176" s="73" t="e">
        <f>#REF!</f>
        <v>#REF!</v>
      </c>
      <c r="F176" s="75"/>
      <c r="G176" s="75"/>
      <c r="H176" s="75"/>
      <c r="I176" s="73"/>
      <c r="J176" s="73" t="e">
        <f>E176</f>
        <v>#REF!</v>
      </c>
      <c r="K176" s="73"/>
      <c r="L176" s="73"/>
      <c r="M176" s="73"/>
      <c r="N176" s="74"/>
      <c r="O176" s="74"/>
      <c r="P176" s="74"/>
      <c r="Q176" s="74"/>
      <c r="R176" s="29" t="e">
        <f t="shared" si="68"/>
        <v>#REF!</v>
      </c>
      <c r="S176" s="30" t="e">
        <f t="shared" si="64"/>
        <v>#REF!</v>
      </c>
      <c r="T176" s="30" t="e">
        <f t="shared" si="65"/>
        <v>#REF!</v>
      </c>
    </row>
    <row r="177" spans="1:20" ht="82.8" hidden="1" outlineLevel="1">
      <c r="A177" s="162"/>
      <c r="B177" s="162"/>
      <c r="C177" s="163"/>
      <c r="D177" s="97" t="s">
        <v>188</v>
      </c>
      <c r="E177" s="73" t="e">
        <f>#REF!</f>
        <v>#REF!</v>
      </c>
      <c r="F177" s="73"/>
      <c r="G177" s="73"/>
      <c r="H177" s="73"/>
      <c r="I177" s="73"/>
      <c r="J177" s="73"/>
      <c r="K177" s="73"/>
      <c r="L177" s="73"/>
      <c r="M177" s="73"/>
      <c r="N177" s="74"/>
      <c r="O177" s="74"/>
      <c r="P177" s="74"/>
      <c r="Q177" s="74"/>
      <c r="R177" s="29">
        <f t="shared" si="68"/>
        <v>0</v>
      </c>
      <c r="S177" s="30">
        <f t="shared" si="64"/>
        <v>0</v>
      </c>
      <c r="T177" s="30" t="e">
        <f t="shared" si="65"/>
        <v>#REF!</v>
      </c>
    </row>
    <row r="178" spans="1:20" ht="55.2" hidden="1" outlineLevel="1">
      <c r="A178" s="162"/>
      <c r="B178" s="162"/>
      <c r="C178" s="163"/>
      <c r="D178" s="97" t="s">
        <v>189</v>
      </c>
      <c r="E178" s="73" t="e">
        <f>#REF!</f>
        <v>#REF!</v>
      </c>
      <c r="F178" s="73"/>
      <c r="G178" s="73"/>
      <c r="H178" s="73"/>
      <c r="I178" s="73"/>
      <c r="J178" s="73"/>
      <c r="K178" s="73"/>
      <c r="L178" s="73"/>
      <c r="M178" s="73"/>
      <c r="N178" s="74"/>
      <c r="O178" s="74"/>
      <c r="P178" s="74"/>
      <c r="Q178" s="74"/>
      <c r="R178" s="29">
        <f t="shared" si="68"/>
        <v>0</v>
      </c>
      <c r="S178" s="30">
        <f t="shared" si="64"/>
        <v>0</v>
      </c>
      <c r="T178" s="30" t="e">
        <f t="shared" si="65"/>
        <v>#REF!</v>
      </c>
    </row>
    <row r="179" spans="1:20" ht="41.4" hidden="1" outlineLevel="1">
      <c r="A179" s="162"/>
      <c r="B179" s="162"/>
      <c r="C179" s="163"/>
      <c r="D179" s="97" t="s">
        <v>190</v>
      </c>
      <c r="E179" s="73" t="e">
        <f>#REF!</f>
        <v>#REF!</v>
      </c>
      <c r="F179" s="73"/>
      <c r="G179" s="73"/>
      <c r="H179" s="73"/>
      <c r="I179" s="73"/>
      <c r="J179" s="73"/>
      <c r="K179" s="73"/>
      <c r="L179" s="73"/>
      <c r="M179" s="73"/>
      <c r="N179" s="74"/>
      <c r="O179" s="74"/>
      <c r="P179" s="74"/>
      <c r="Q179" s="74"/>
      <c r="R179" s="29">
        <f t="shared" si="68"/>
        <v>0</v>
      </c>
      <c r="S179" s="30">
        <f t="shared" si="64"/>
        <v>0</v>
      </c>
      <c r="T179" s="30" t="e">
        <f t="shared" si="65"/>
        <v>#REF!</v>
      </c>
    </row>
    <row r="180" spans="1:20" ht="13.8" hidden="1" outlineLevel="1">
      <c r="A180" s="162"/>
      <c r="B180" s="162"/>
      <c r="C180" s="163"/>
      <c r="D180" s="97" t="s">
        <v>191</v>
      </c>
      <c r="E180" s="73" t="e">
        <f>#REF!</f>
        <v>#REF!</v>
      </c>
      <c r="F180" s="73"/>
      <c r="G180" s="73"/>
      <c r="H180" s="73"/>
      <c r="I180" s="73"/>
      <c r="J180" s="73"/>
      <c r="K180" s="73"/>
      <c r="L180" s="73"/>
      <c r="M180" s="73"/>
      <c r="N180" s="74"/>
      <c r="O180" s="74"/>
      <c r="P180" s="74"/>
      <c r="Q180" s="74"/>
      <c r="R180" s="29">
        <f t="shared" si="68"/>
        <v>0</v>
      </c>
      <c r="S180" s="30">
        <f t="shared" si="64"/>
        <v>0</v>
      </c>
      <c r="T180" s="30" t="e">
        <f t="shared" si="65"/>
        <v>#REF!</v>
      </c>
    </row>
    <row r="181" spans="1:20" ht="13.8" collapsed="1">
      <c r="A181" s="155"/>
      <c r="B181" s="148" t="e">
        <f>R181-C181</f>
        <v>#REF!</v>
      </c>
      <c r="C181" s="148">
        <v>316.22000000000003</v>
      </c>
      <c r="D181" s="78" t="s">
        <v>192</v>
      </c>
      <c r="E181" s="29" t="e">
        <f t="shared" ref="E181:Q181" si="69">SUM(E172:E180)</f>
        <v>#REF!</v>
      </c>
      <c r="F181" s="29">
        <f t="shared" si="69"/>
        <v>0</v>
      </c>
      <c r="G181" s="29">
        <f t="shared" si="69"/>
        <v>0</v>
      </c>
      <c r="H181" s="29">
        <f t="shared" si="69"/>
        <v>0</v>
      </c>
      <c r="I181" s="29">
        <f t="shared" si="69"/>
        <v>0</v>
      </c>
      <c r="J181" s="29" t="e">
        <f t="shared" si="69"/>
        <v>#REF!</v>
      </c>
      <c r="K181" s="29">
        <f t="shared" si="69"/>
        <v>0</v>
      </c>
      <c r="L181" s="29" t="e">
        <f t="shared" si="69"/>
        <v>#REF!</v>
      </c>
      <c r="M181" s="29" t="e">
        <f t="shared" si="69"/>
        <v>#REF!</v>
      </c>
      <c r="N181" s="29">
        <f t="shared" si="69"/>
        <v>0</v>
      </c>
      <c r="O181" s="29">
        <f t="shared" si="69"/>
        <v>0</v>
      </c>
      <c r="P181" s="29">
        <f t="shared" si="69"/>
        <v>0</v>
      </c>
      <c r="Q181" s="29">
        <f t="shared" si="69"/>
        <v>0</v>
      </c>
      <c r="R181" s="29" t="e">
        <f t="shared" si="68"/>
        <v>#REF!</v>
      </c>
      <c r="S181" s="30" t="e">
        <f t="shared" si="64"/>
        <v>#REF!</v>
      </c>
      <c r="T181" s="30" t="e">
        <f t="shared" si="65"/>
        <v>#REF!</v>
      </c>
    </row>
    <row r="182" spans="1:20" ht="13.8" hidden="1" outlineLevel="1">
      <c r="A182" s="139"/>
      <c r="B182" s="139"/>
      <c r="C182" s="140"/>
      <c r="D182" s="334" t="s">
        <v>193</v>
      </c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7"/>
      <c r="S182" s="71">
        <f t="shared" si="64"/>
        <v>0</v>
      </c>
      <c r="T182" s="71">
        <f t="shared" si="65"/>
        <v>0</v>
      </c>
    </row>
    <row r="183" spans="1:20" ht="13.8" hidden="1" outlineLevel="1">
      <c r="A183" s="151"/>
      <c r="B183" s="151"/>
      <c r="C183" s="152"/>
      <c r="D183" s="39" t="s">
        <v>194</v>
      </c>
      <c r="E183" s="73" t="e">
        <f>#REF!</f>
        <v>#REF!</v>
      </c>
      <c r="F183" s="75"/>
      <c r="G183" s="73"/>
      <c r="H183" s="73"/>
      <c r="I183" s="73"/>
      <c r="J183" s="73"/>
      <c r="K183" s="73"/>
      <c r="L183" s="73"/>
      <c r="M183" s="73"/>
      <c r="N183" s="74"/>
      <c r="O183" s="74"/>
      <c r="P183" s="74"/>
      <c r="Q183" s="74"/>
      <c r="R183" s="29">
        <f t="shared" ref="R183:R184" si="70">SUM(F183:Q183)</f>
        <v>0</v>
      </c>
      <c r="S183" s="30">
        <f t="shared" si="64"/>
        <v>0</v>
      </c>
      <c r="T183" s="30" t="e">
        <f t="shared" si="65"/>
        <v>#REF!</v>
      </c>
    </row>
    <row r="184" spans="1:20" ht="13.8" hidden="1" outlineLevel="1">
      <c r="A184" s="155"/>
      <c r="B184" s="155"/>
      <c r="C184" s="148"/>
      <c r="D184" s="78" t="s">
        <v>195</v>
      </c>
      <c r="E184" s="29" t="e">
        <f t="shared" ref="E184:Q184" si="71">E183</f>
        <v>#REF!</v>
      </c>
      <c r="F184" s="29">
        <f t="shared" si="71"/>
        <v>0</v>
      </c>
      <c r="G184" s="29">
        <f t="shared" si="71"/>
        <v>0</v>
      </c>
      <c r="H184" s="29">
        <f t="shared" si="71"/>
        <v>0</v>
      </c>
      <c r="I184" s="29">
        <f t="shared" si="71"/>
        <v>0</v>
      </c>
      <c r="J184" s="29">
        <f t="shared" si="71"/>
        <v>0</v>
      </c>
      <c r="K184" s="29">
        <f t="shared" si="71"/>
        <v>0</v>
      </c>
      <c r="L184" s="29">
        <f t="shared" si="71"/>
        <v>0</v>
      </c>
      <c r="M184" s="29">
        <f t="shared" si="71"/>
        <v>0</v>
      </c>
      <c r="N184" s="29">
        <f t="shared" si="71"/>
        <v>0</v>
      </c>
      <c r="O184" s="29">
        <f t="shared" si="71"/>
        <v>0</v>
      </c>
      <c r="P184" s="29">
        <f t="shared" si="71"/>
        <v>0</v>
      </c>
      <c r="Q184" s="29">
        <f t="shared" si="71"/>
        <v>0</v>
      </c>
      <c r="R184" s="29">
        <f t="shared" si="70"/>
        <v>0</v>
      </c>
      <c r="S184" s="30">
        <f t="shared" si="64"/>
        <v>0</v>
      </c>
      <c r="T184" s="30" t="e">
        <f t="shared" si="65"/>
        <v>#REF!</v>
      </c>
    </row>
    <row r="185" spans="1:20" ht="13.8" hidden="1" outlineLevel="1">
      <c r="A185" s="139"/>
      <c r="B185" s="139"/>
      <c r="C185" s="140"/>
      <c r="D185" s="334" t="s">
        <v>196</v>
      </c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7"/>
      <c r="S185" s="71">
        <f t="shared" si="64"/>
        <v>0</v>
      </c>
      <c r="T185" s="71">
        <f t="shared" si="65"/>
        <v>0</v>
      </c>
    </row>
    <row r="186" spans="1:20" ht="13.8" hidden="1" outlineLevel="1">
      <c r="A186" s="151"/>
      <c r="B186" s="151"/>
      <c r="C186" s="152"/>
      <c r="D186" s="39" t="s">
        <v>197</v>
      </c>
      <c r="E186" s="73" t="e">
        <f>#REF!</f>
        <v>#REF!</v>
      </c>
      <c r="F186" s="73"/>
      <c r="G186" s="73"/>
      <c r="H186" s="73"/>
      <c r="I186" s="73"/>
      <c r="J186" s="73"/>
      <c r="K186" s="73"/>
      <c r="L186" s="73"/>
      <c r="M186" s="73"/>
      <c r="N186" s="74"/>
      <c r="O186" s="74"/>
      <c r="P186" s="74"/>
      <c r="Q186" s="74"/>
      <c r="R186" s="29">
        <f t="shared" ref="R186:R187" si="72">SUM(F186:Q186)</f>
        <v>0</v>
      </c>
      <c r="S186" s="30">
        <f t="shared" si="64"/>
        <v>0</v>
      </c>
      <c r="T186" s="30" t="e">
        <f t="shared" si="65"/>
        <v>#REF!</v>
      </c>
    </row>
    <row r="187" spans="1:20" ht="13.8" hidden="1" outlineLevel="1">
      <c r="A187" s="155"/>
      <c r="B187" s="148">
        <f>R187-C187</f>
        <v>-59.73</v>
      </c>
      <c r="C187" s="148">
        <v>59.73</v>
      </c>
      <c r="D187" s="78" t="s">
        <v>198</v>
      </c>
      <c r="E187" s="29" t="e">
        <f t="shared" ref="E187:Q187" si="73">E186</f>
        <v>#REF!</v>
      </c>
      <c r="F187" s="29">
        <f t="shared" si="73"/>
        <v>0</v>
      </c>
      <c r="G187" s="29">
        <f t="shared" si="73"/>
        <v>0</v>
      </c>
      <c r="H187" s="29">
        <f t="shared" si="73"/>
        <v>0</v>
      </c>
      <c r="I187" s="29">
        <f t="shared" si="73"/>
        <v>0</v>
      </c>
      <c r="J187" s="29">
        <f t="shared" si="73"/>
        <v>0</v>
      </c>
      <c r="K187" s="29">
        <f t="shared" si="73"/>
        <v>0</v>
      </c>
      <c r="L187" s="29">
        <f t="shared" si="73"/>
        <v>0</v>
      </c>
      <c r="M187" s="29">
        <f t="shared" si="73"/>
        <v>0</v>
      </c>
      <c r="N187" s="29">
        <f t="shared" si="73"/>
        <v>0</v>
      </c>
      <c r="O187" s="29">
        <f t="shared" si="73"/>
        <v>0</v>
      </c>
      <c r="P187" s="29">
        <f t="shared" si="73"/>
        <v>0</v>
      </c>
      <c r="Q187" s="29">
        <f t="shared" si="73"/>
        <v>0</v>
      </c>
      <c r="R187" s="29">
        <f t="shared" si="72"/>
        <v>0</v>
      </c>
      <c r="S187" s="30">
        <f t="shared" si="64"/>
        <v>0</v>
      </c>
      <c r="T187" s="30" t="e">
        <f t="shared" si="65"/>
        <v>#REF!</v>
      </c>
    </row>
    <row r="188" spans="1:20" ht="13.8">
      <c r="A188" s="139"/>
      <c r="B188" s="139"/>
      <c r="C188" s="140"/>
      <c r="D188" s="334" t="s">
        <v>199</v>
      </c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7"/>
      <c r="S188" s="71">
        <f t="shared" si="64"/>
        <v>0</v>
      </c>
      <c r="T188" s="71">
        <f t="shared" si="65"/>
        <v>0</v>
      </c>
    </row>
    <row r="189" spans="1:20" ht="13.8">
      <c r="A189" s="151"/>
      <c r="B189" s="151"/>
      <c r="C189" s="152"/>
      <c r="D189" s="39" t="s">
        <v>200</v>
      </c>
      <c r="E189" s="73" t="e">
        <f>#REF!</f>
        <v>#REF!</v>
      </c>
      <c r="F189" s="75"/>
      <c r="G189" s="75"/>
      <c r="H189" s="75"/>
      <c r="I189" s="73"/>
      <c r="J189" s="75"/>
      <c r="K189" s="75"/>
      <c r="L189" s="73"/>
      <c r="M189" s="73"/>
      <c r="N189" s="74"/>
      <c r="O189" s="74"/>
      <c r="P189" s="74"/>
      <c r="Q189" s="74"/>
      <c r="R189" s="29">
        <f>SUM(F189:Q189)</f>
        <v>0</v>
      </c>
      <c r="S189" s="30">
        <f t="shared" si="64"/>
        <v>0</v>
      </c>
      <c r="T189" s="30" t="e">
        <f t="shared" si="65"/>
        <v>#REF!</v>
      </c>
    </row>
    <row r="190" spans="1:20" ht="13.8">
      <c r="A190" s="155"/>
      <c r="B190" s="148">
        <f>R190-C190</f>
        <v>0</v>
      </c>
      <c r="C190" s="148"/>
      <c r="D190" s="78" t="s">
        <v>201</v>
      </c>
      <c r="E190" s="29" t="e">
        <f t="shared" ref="E190:R190" si="74">E189</f>
        <v>#REF!</v>
      </c>
      <c r="F190" s="29">
        <f t="shared" si="74"/>
        <v>0</v>
      </c>
      <c r="G190" s="29">
        <f t="shared" si="74"/>
        <v>0</v>
      </c>
      <c r="H190" s="29">
        <f t="shared" si="74"/>
        <v>0</v>
      </c>
      <c r="I190" s="29">
        <f t="shared" si="74"/>
        <v>0</v>
      </c>
      <c r="J190" s="29">
        <f t="shared" si="74"/>
        <v>0</v>
      </c>
      <c r="K190" s="29">
        <f t="shared" si="74"/>
        <v>0</v>
      </c>
      <c r="L190" s="29">
        <f t="shared" si="74"/>
        <v>0</v>
      </c>
      <c r="M190" s="29">
        <f t="shared" si="74"/>
        <v>0</v>
      </c>
      <c r="N190" s="29">
        <f t="shared" si="74"/>
        <v>0</v>
      </c>
      <c r="O190" s="29">
        <f t="shared" si="74"/>
        <v>0</v>
      </c>
      <c r="P190" s="29">
        <f t="shared" si="74"/>
        <v>0</v>
      </c>
      <c r="Q190" s="29">
        <f t="shared" si="74"/>
        <v>0</v>
      </c>
      <c r="R190" s="29">
        <f t="shared" si="74"/>
        <v>0</v>
      </c>
      <c r="S190" s="30">
        <f t="shared" si="64"/>
        <v>0</v>
      </c>
      <c r="T190" s="30" t="e">
        <f t="shared" si="65"/>
        <v>#REF!</v>
      </c>
    </row>
    <row r="191" spans="1:20" ht="13.8">
      <c r="A191" s="137"/>
      <c r="B191" s="137"/>
      <c r="C191" s="138"/>
      <c r="D191" s="55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71"/>
      <c r="T191" s="71"/>
    </row>
    <row r="192" spans="1:20" ht="13.8">
      <c r="A192" s="162"/>
      <c r="B192" s="162"/>
      <c r="C192" s="163"/>
      <c r="D192" s="98" t="e">
        <f>#REF!</f>
        <v>#REF!</v>
      </c>
      <c r="E192" s="56"/>
      <c r="F192" s="56"/>
      <c r="G192" s="56"/>
      <c r="H192" s="56"/>
      <c r="I192" s="335" t="e">
        <f>#REF!</f>
        <v>#REF!</v>
      </c>
      <c r="J192" s="319"/>
      <c r="K192" s="56"/>
      <c r="L192" s="56"/>
      <c r="M192" s="56"/>
      <c r="N192" s="56"/>
      <c r="O192" s="56"/>
      <c r="P192" s="56"/>
      <c r="Q192" s="56"/>
      <c r="R192" s="56"/>
      <c r="S192" s="58"/>
      <c r="T192" s="58"/>
    </row>
    <row r="193" spans="1:20" ht="13.8">
      <c r="A193" s="137"/>
      <c r="B193" s="137"/>
      <c r="C193" s="138"/>
      <c r="D193" s="55"/>
      <c r="E193" s="56"/>
      <c r="F193" s="56"/>
      <c r="G193" s="56"/>
      <c r="H193" s="56"/>
      <c r="I193" s="99"/>
      <c r="J193" s="56"/>
      <c r="K193" s="56"/>
      <c r="L193" s="56"/>
      <c r="M193" s="56"/>
      <c r="N193" s="56"/>
      <c r="O193" s="56"/>
      <c r="P193" s="56"/>
      <c r="Q193" s="56"/>
      <c r="R193" s="56"/>
      <c r="S193" s="58"/>
      <c r="T193" s="58"/>
    </row>
    <row r="194" spans="1:20" ht="13.8">
      <c r="A194" s="162"/>
      <c r="B194" s="162"/>
      <c r="C194" s="163"/>
      <c r="D194" s="98" t="s">
        <v>202</v>
      </c>
      <c r="E194" s="56"/>
      <c r="F194" s="56"/>
      <c r="G194" s="56"/>
      <c r="H194" s="56"/>
      <c r="I194" s="335" t="s">
        <v>203</v>
      </c>
      <c r="J194" s="319"/>
      <c r="K194" s="56"/>
      <c r="L194" s="56"/>
      <c r="M194" s="56"/>
      <c r="N194" s="56"/>
      <c r="O194" s="56"/>
      <c r="P194" s="56"/>
      <c r="Q194" s="56"/>
      <c r="R194" s="56"/>
      <c r="S194" s="58"/>
      <c r="T194" s="58"/>
    </row>
    <row r="195" spans="1:20" ht="13.8">
      <c r="A195" s="137"/>
      <c r="B195" s="137"/>
      <c r="C195" s="138"/>
      <c r="D195" s="55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8"/>
      <c r="T195" s="58"/>
    </row>
    <row r="196" spans="1:20" ht="13.8">
      <c r="A196" s="137"/>
      <c r="B196" s="137"/>
      <c r="C196" s="138"/>
      <c r="D196" s="55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8"/>
      <c r="T196" s="58"/>
    </row>
    <row r="197" spans="1:20" ht="13.8">
      <c r="A197" s="137"/>
      <c r="B197" s="137"/>
      <c r="C197" s="138"/>
      <c r="D197" s="55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8"/>
      <c r="T197" s="58"/>
    </row>
    <row r="198" spans="1:20" ht="13.8">
      <c r="A198" s="137"/>
      <c r="B198" s="137"/>
      <c r="C198" s="138"/>
      <c r="D198" s="55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8"/>
      <c r="T198" s="58"/>
    </row>
    <row r="199" spans="1:20" ht="13.2">
      <c r="A199" s="164"/>
      <c r="B199" s="164"/>
      <c r="C199" s="165"/>
      <c r="D199" s="100" t="s">
        <v>204</v>
      </c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2"/>
      <c r="T199" s="102"/>
    </row>
    <row r="200" spans="1:20" ht="13.2">
      <c r="A200" s="164"/>
      <c r="B200" s="164"/>
      <c r="C200" s="165"/>
      <c r="D200" s="100" t="s">
        <v>205</v>
      </c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2"/>
      <c r="T200" s="102"/>
    </row>
    <row r="201" spans="1:20" ht="13.2">
      <c r="A201" s="164"/>
      <c r="B201" s="164"/>
      <c r="C201" s="165"/>
      <c r="D201" s="100" t="s">
        <v>206</v>
      </c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2"/>
      <c r="T201" s="102"/>
    </row>
    <row r="202" spans="1:20" ht="13.8">
      <c r="A202" s="137"/>
      <c r="B202" s="137"/>
      <c r="C202" s="138"/>
      <c r="D202" s="55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8"/>
      <c r="T202" s="58"/>
    </row>
    <row r="203" spans="1:20" ht="13.8">
      <c r="A203" s="137"/>
      <c r="B203" s="137"/>
      <c r="C203" s="138"/>
      <c r="D203" s="55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8"/>
      <c r="T203" s="58"/>
    </row>
    <row r="204" spans="1:20" ht="13.8">
      <c r="A204" s="137"/>
      <c r="B204" s="137"/>
      <c r="C204" s="138"/>
      <c r="D204" s="55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8"/>
      <c r="T204" s="58"/>
    </row>
    <row r="205" spans="1:20" ht="13.8">
      <c r="A205" s="137"/>
      <c r="B205" s="137"/>
      <c r="C205" s="138"/>
      <c r="D205" s="55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8"/>
      <c r="T205" s="58"/>
    </row>
    <row r="206" spans="1:20" ht="13.8">
      <c r="A206" s="137"/>
      <c r="B206" s="137"/>
      <c r="C206" s="138"/>
      <c r="D206" s="55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8"/>
      <c r="T206" s="58"/>
    </row>
    <row r="207" spans="1:20" ht="13.8">
      <c r="A207" s="137"/>
      <c r="B207" s="137"/>
      <c r="C207" s="138"/>
      <c r="D207" s="55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8"/>
      <c r="T207" s="58"/>
    </row>
    <row r="208" spans="1:20" ht="13.8">
      <c r="A208" s="137"/>
      <c r="B208" s="137"/>
      <c r="C208" s="138"/>
      <c r="D208" s="55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8"/>
      <c r="T208" s="58"/>
    </row>
    <row r="209" spans="1:20" ht="13.8">
      <c r="A209" s="137"/>
      <c r="B209" s="137"/>
      <c r="C209" s="138"/>
      <c r="D209" s="55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8"/>
      <c r="T209" s="58"/>
    </row>
    <row r="210" spans="1:20" ht="13.8">
      <c r="A210" s="137"/>
      <c r="B210" s="137"/>
      <c r="C210" s="138"/>
      <c r="D210" s="55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8"/>
      <c r="T210" s="58"/>
    </row>
    <row r="211" spans="1:20" ht="13.8">
      <c r="A211" s="137"/>
      <c r="B211" s="137"/>
      <c r="C211" s="138"/>
      <c r="D211" s="55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8"/>
      <c r="T211" s="58"/>
    </row>
    <row r="212" spans="1:20" ht="13.8">
      <c r="A212" s="137"/>
      <c r="B212" s="137"/>
      <c r="C212" s="138"/>
      <c r="D212" s="55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8"/>
      <c r="T212" s="58"/>
    </row>
    <row r="213" spans="1:20" ht="13.8">
      <c r="A213" s="137"/>
      <c r="B213" s="137"/>
      <c r="C213" s="138"/>
      <c r="D213" s="55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8"/>
      <c r="T213" s="58"/>
    </row>
    <row r="214" spans="1:20" ht="13.8">
      <c r="A214" s="137"/>
      <c r="B214" s="137"/>
      <c r="C214" s="138"/>
      <c r="D214" s="55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8"/>
      <c r="T214" s="58"/>
    </row>
    <row r="215" spans="1:20" ht="13.8">
      <c r="A215" s="137"/>
      <c r="B215" s="137"/>
      <c r="C215" s="138"/>
      <c r="D215" s="55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8"/>
      <c r="T215" s="58"/>
    </row>
    <row r="216" spans="1:20" ht="13.8">
      <c r="A216" s="137"/>
      <c r="B216" s="137"/>
      <c r="C216" s="138"/>
      <c r="D216" s="55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8"/>
      <c r="T216" s="58"/>
    </row>
    <row r="217" spans="1:20" ht="13.8">
      <c r="A217" s="137"/>
      <c r="B217" s="137"/>
      <c r="C217" s="138"/>
      <c r="D217" s="55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8"/>
      <c r="T217" s="58"/>
    </row>
    <row r="218" spans="1:20" ht="13.8">
      <c r="A218" s="137"/>
      <c r="B218" s="137"/>
      <c r="C218" s="138"/>
      <c r="D218" s="55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8"/>
      <c r="T218" s="58"/>
    </row>
    <row r="219" spans="1:20" ht="13.8">
      <c r="A219" s="137"/>
      <c r="B219" s="137"/>
      <c r="C219" s="138"/>
      <c r="D219" s="55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8"/>
      <c r="T219" s="58"/>
    </row>
    <row r="220" spans="1:20" ht="13.8">
      <c r="A220" s="137"/>
      <c r="B220" s="137"/>
      <c r="C220" s="138"/>
      <c r="D220" s="55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8"/>
      <c r="T220" s="58"/>
    </row>
    <row r="221" spans="1:20" ht="13.8">
      <c r="A221" s="137"/>
      <c r="B221" s="137"/>
      <c r="C221" s="138"/>
      <c r="D221" s="55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8"/>
      <c r="T221" s="58"/>
    </row>
    <row r="222" spans="1:20" ht="13.8">
      <c r="A222" s="137"/>
      <c r="B222" s="137"/>
      <c r="C222" s="138"/>
      <c r="D222" s="55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8"/>
      <c r="T222" s="58"/>
    </row>
    <row r="223" spans="1:20" ht="13.8">
      <c r="A223" s="137"/>
      <c r="B223" s="137"/>
      <c r="C223" s="138"/>
      <c r="D223" s="55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8"/>
      <c r="T223" s="58"/>
    </row>
    <row r="224" spans="1:20" ht="13.8">
      <c r="A224" s="137"/>
      <c r="B224" s="137"/>
      <c r="C224" s="138"/>
      <c r="D224" s="55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8"/>
      <c r="T224" s="58"/>
    </row>
    <row r="225" spans="1:20" ht="13.2">
      <c r="A225" s="166"/>
      <c r="B225" s="166"/>
      <c r="C225" s="167"/>
      <c r="D225" s="103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5"/>
      <c r="T225" s="105"/>
    </row>
    <row r="226" spans="1:20" ht="13.2">
      <c r="A226" s="166"/>
      <c r="B226" s="166"/>
      <c r="C226" s="167"/>
      <c r="D226" s="103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5"/>
      <c r="T226" s="105"/>
    </row>
    <row r="227" spans="1:20" ht="13.2">
      <c r="A227" s="166"/>
      <c r="B227" s="166"/>
      <c r="C227" s="167"/>
      <c r="D227" s="103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5"/>
      <c r="T227" s="105"/>
    </row>
    <row r="228" spans="1:20" ht="13.2">
      <c r="A228" s="166"/>
      <c r="B228" s="166"/>
      <c r="C228" s="167"/>
      <c r="D228" s="103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5"/>
      <c r="T228" s="105"/>
    </row>
    <row r="229" spans="1:20" ht="13.2">
      <c r="A229" s="166"/>
      <c r="B229" s="166"/>
      <c r="C229" s="167"/>
      <c r="D229" s="103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5"/>
      <c r="T229" s="105"/>
    </row>
    <row r="230" spans="1:20" ht="13.2">
      <c r="A230" s="166"/>
      <c r="B230" s="166"/>
      <c r="C230" s="167"/>
      <c r="D230" s="103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5"/>
      <c r="T230" s="105"/>
    </row>
    <row r="231" spans="1:20" ht="13.2">
      <c r="A231" s="166"/>
      <c r="B231" s="166"/>
      <c r="C231" s="167"/>
      <c r="D231" s="103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5"/>
      <c r="T231" s="105"/>
    </row>
    <row r="232" spans="1:20" ht="13.2">
      <c r="A232" s="166"/>
      <c r="B232" s="166"/>
      <c r="C232" s="167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5"/>
      <c r="T232" s="105"/>
    </row>
    <row r="233" spans="1:20" ht="13.2">
      <c r="A233" s="166"/>
      <c r="B233" s="166"/>
      <c r="C233" s="167"/>
      <c r="D233" s="103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5"/>
      <c r="T233" s="105"/>
    </row>
    <row r="234" spans="1:20" ht="13.2">
      <c r="A234" s="166"/>
      <c r="B234" s="166"/>
      <c r="C234" s="167"/>
      <c r="D234" s="103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5"/>
      <c r="T234" s="105"/>
    </row>
    <row r="235" spans="1:20" ht="13.2">
      <c r="A235" s="166"/>
      <c r="B235" s="166"/>
      <c r="C235" s="167"/>
      <c r="D235" s="103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5"/>
      <c r="T235" s="105"/>
    </row>
    <row r="236" spans="1:20" ht="13.2">
      <c r="A236" s="166"/>
      <c r="B236" s="166"/>
      <c r="C236" s="167"/>
      <c r="D236" s="103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5"/>
      <c r="T236" s="105"/>
    </row>
    <row r="237" spans="1:20" ht="13.2">
      <c r="A237" s="166"/>
      <c r="B237" s="166"/>
      <c r="C237" s="167"/>
      <c r="D237" s="103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5"/>
      <c r="T237" s="105"/>
    </row>
    <row r="238" spans="1:20" ht="13.2">
      <c r="A238" s="166"/>
      <c r="B238" s="166"/>
      <c r="C238" s="167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5"/>
      <c r="T238" s="105"/>
    </row>
    <row r="239" spans="1:20" ht="13.2">
      <c r="A239" s="166"/>
      <c r="B239" s="166"/>
      <c r="C239" s="167"/>
      <c r="D239" s="103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5"/>
      <c r="T239" s="105"/>
    </row>
    <row r="240" spans="1:20" ht="13.2">
      <c r="A240" s="166"/>
      <c r="B240" s="166"/>
      <c r="C240" s="167"/>
      <c r="D240" s="103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5"/>
      <c r="T240" s="105"/>
    </row>
    <row r="241" spans="1:20" ht="13.2">
      <c r="A241" s="166"/>
      <c r="B241" s="166"/>
      <c r="C241" s="167"/>
      <c r="D241" s="103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5"/>
      <c r="T241" s="105"/>
    </row>
    <row r="242" spans="1:20" ht="13.2">
      <c r="A242" s="166"/>
      <c r="B242" s="166"/>
      <c r="C242" s="167"/>
      <c r="D242" s="103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5"/>
      <c r="T242" s="105"/>
    </row>
    <row r="243" spans="1:20" ht="13.2">
      <c r="A243" s="166"/>
      <c r="B243" s="166"/>
      <c r="C243" s="167"/>
      <c r="D243" s="103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5"/>
      <c r="T243" s="105"/>
    </row>
    <row r="244" spans="1:20" ht="13.2">
      <c r="A244" s="166"/>
      <c r="B244" s="166"/>
      <c r="C244" s="167"/>
      <c r="D244" s="103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5"/>
      <c r="T244" s="105"/>
    </row>
    <row r="245" spans="1:20" ht="13.2">
      <c r="A245" s="166"/>
      <c r="B245" s="166"/>
      <c r="C245" s="167"/>
      <c r="D245" s="103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5"/>
      <c r="T245" s="105"/>
    </row>
    <row r="246" spans="1:20" ht="13.2">
      <c r="A246" s="166"/>
      <c r="B246" s="166"/>
      <c r="C246" s="167"/>
      <c r="D246" s="103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5"/>
      <c r="T246" s="105"/>
    </row>
    <row r="247" spans="1:20" ht="13.2">
      <c r="A247" s="166"/>
      <c r="B247" s="166"/>
      <c r="C247" s="167"/>
      <c r="D247" s="103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5"/>
      <c r="T247" s="105"/>
    </row>
    <row r="248" spans="1:20" ht="13.2">
      <c r="A248" s="166"/>
      <c r="B248" s="166"/>
      <c r="C248" s="167"/>
      <c r="D248" s="103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5"/>
      <c r="T248" s="105"/>
    </row>
    <row r="249" spans="1:20" ht="13.2">
      <c r="A249" s="166"/>
      <c r="B249" s="166"/>
      <c r="C249" s="167"/>
      <c r="D249" s="103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5"/>
      <c r="T249" s="105"/>
    </row>
    <row r="250" spans="1:20" ht="13.2">
      <c r="A250" s="166"/>
      <c r="B250" s="166"/>
      <c r="C250" s="167"/>
      <c r="D250" s="103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5"/>
      <c r="T250" s="105"/>
    </row>
    <row r="251" spans="1:20" ht="13.2">
      <c r="A251" s="166"/>
      <c r="B251" s="166"/>
      <c r="C251" s="167"/>
      <c r="D251" s="103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5"/>
      <c r="T251" s="105"/>
    </row>
    <row r="252" spans="1:20" ht="13.2">
      <c r="A252" s="166"/>
      <c r="B252" s="166"/>
      <c r="C252" s="167"/>
      <c r="D252" s="103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5"/>
      <c r="T252" s="105"/>
    </row>
    <row r="253" spans="1:20" ht="13.2">
      <c r="A253" s="166"/>
      <c r="B253" s="166"/>
      <c r="C253" s="167"/>
      <c r="D253" s="103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5"/>
      <c r="T253" s="105"/>
    </row>
    <row r="254" spans="1:20" ht="13.2">
      <c r="A254" s="166"/>
      <c r="B254" s="166"/>
      <c r="C254" s="167"/>
      <c r="D254" s="103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5"/>
      <c r="T254" s="105"/>
    </row>
    <row r="255" spans="1:20" ht="13.2">
      <c r="A255" s="166"/>
      <c r="B255" s="166"/>
      <c r="C255" s="167"/>
      <c r="D255" s="103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5"/>
      <c r="T255" s="105"/>
    </row>
    <row r="256" spans="1:20" ht="13.2">
      <c r="A256" s="166"/>
      <c r="B256" s="166"/>
      <c r="C256" s="167"/>
      <c r="D256" s="103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5"/>
      <c r="T256" s="105"/>
    </row>
    <row r="257" spans="1:20" ht="13.2">
      <c r="A257" s="166"/>
      <c r="B257" s="166"/>
      <c r="C257" s="167"/>
      <c r="D257" s="103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5"/>
      <c r="T257" s="105"/>
    </row>
    <row r="258" spans="1:20" ht="13.2">
      <c r="A258" s="166"/>
      <c r="B258" s="166"/>
      <c r="C258" s="167"/>
      <c r="D258" s="103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5"/>
      <c r="T258" s="105"/>
    </row>
    <row r="259" spans="1:20" ht="13.2">
      <c r="A259" s="166"/>
      <c r="B259" s="166"/>
      <c r="C259" s="167"/>
      <c r="D259" s="103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5"/>
      <c r="T259" s="105"/>
    </row>
    <row r="260" spans="1:20" ht="13.2">
      <c r="A260" s="166"/>
      <c r="B260" s="166"/>
      <c r="C260" s="167"/>
      <c r="D260" s="103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5"/>
      <c r="T260" s="105"/>
    </row>
    <row r="261" spans="1:20" ht="13.2">
      <c r="A261" s="166"/>
      <c r="B261" s="166"/>
      <c r="C261" s="167"/>
      <c r="D261" s="103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5"/>
      <c r="T261" s="105"/>
    </row>
    <row r="262" spans="1:20" ht="13.2">
      <c r="A262" s="166"/>
      <c r="B262" s="166"/>
      <c r="C262" s="167"/>
      <c r="D262" s="103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5"/>
      <c r="T262" s="105"/>
    </row>
    <row r="263" spans="1:20" ht="13.2">
      <c r="A263" s="166"/>
      <c r="B263" s="166"/>
      <c r="C263" s="167"/>
      <c r="D263" s="103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5"/>
      <c r="T263" s="105"/>
    </row>
    <row r="264" spans="1:20" ht="13.2">
      <c r="A264" s="166"/>
      <c r="B264" s="166"/>
      <c r="C264" s="167"/>
      <c r="D264" s="103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5"/>
      <c r="T264" s="105"/>
    </row>
    <row r="265" spans="1:20" ht="13.2">
      <c r="A265" s="166"/>
      <c r="B265" s="166"/>
      <c r="C265" s="167"/>
      <c r="D265" s="103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5"/>
      <c r="T265" s="105"/>
    </row>
    <row r="266" spans="1:20" ht="13.2">
      <c r="A266" s="166"/>
      <c r="B266" s="166"/>
      <c r="C266" s="167"/>
      <c r="D266" s="103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5"/>
      <c r="T266" s="105"/>
    </row>
    <row r="267" spans="1:20" ht="13.2">
      <c r="A267" s="166"/>
      <c r="B267" s="166"/>
      <c r="C267" s="167"/>
      <c r="D267" s="103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5"/>
      <c r="T267" s="105"/>
    </row>
    <row r="268" spans="1:20" ht="13.2">
      <c r="A268" s="166"/>
      <c r="B268" s="166"/>
      <c r="C268" s="167"/>
      <c r="D268" s="103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5"/>
      <c r="T268" s="105"/>
    </row>
    <row r="269" spans="1:20" ht="13.2">
      <c r="A269" s="166"/>
      <c r="B269" s="166"/>
      <c r="C269" s="167"/>
      <c r="D269" s="103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5"/>
      <c r="T269" s="105"/>
    </row>
    <row r="270" spans="1:20" ht="13.2">
      <c r="A270" s="166"/>
      <c r="B270" s="166"/>
      <c r="C270" s="167"/>
      <c r="D270" s="103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5"/>
      <c r="T270" s="105"/>
    </row>
    <row r="271" spans="1:20" ht="13.2">
      <c r="A271" s="166"/>
      <c r="B271" s="166"/>
      <c r="C271" s="167"/>
      <c r="D271" s="103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5"/>
      <c r="T271" s="105"/>
    </row>
    <row r="272" spans="1:20" ht="13.2">
      <c r="A272" s="166"/>
      <c r="B272" s="166"/>
      <c r="C272" s="167"/>
      <c r="D272" s="103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5"/>
      <c r="T272" s="105"/>
    </row>
    <row r="273" spans="1:20" ht="13.2">
      <c r="A273" s="166"/>
      <c r="B273" s="166"/>
      <c r="C273" s="167"/>
      <c r="D273" s="103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5"/>
      <c r="T273" s="105"/>
    </row>
    <row r="274" spans="1:20" ht="13.2">
      <c r="A274" s="166"/>
      <c r="B274" s="166"/>
      <c r="C274" s="167"/>
      <c r="D274" s="103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5"/>
      <c r="T274" s="105"/>
    </row>
    <row r="275" spans="1:20" ht="13.2">
      <c r="A275" s="166"/>
      <c r="B275" s="166"/>
      <c r="C275" s="167"/>
      <c r="D275" s="103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5"/>
      <c r="T275" s="105"/>
    </row>
    <row r="276" spans="1:20" ht="13.2">
      <c r="A276" s="166"/>
      <c r="B276" s="166"/>
      <c r="C276" s="167"/>
      <c r="D276" s="103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5"/>
      <c r="T276" s="105"/>
    </row>
    <row r="277" spans="1:20" ht="13.2">
      <c r="A277" s="166"/>
      <c r="B277" s="166"/>
      <c r="C277" s="167"/>
      <c r="D277" s="103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5"/>
      <c r="T277" s="105"/>
    </row>
    <row r="278" spans="1:20" ht="13.2">
      <c r="A278" s="166"/>
      <c r="B278" s="166"/>
      <c r="C278" s="167"/>
      <c r="D278" s="103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5"/>
      <c r="T278" s="105"/>
    </row>
    <row r="279" spans="1:20" ht="13.2">
      <c r="A279" s="166"/>
      <c r="B279" s="166"/>
      <c r="C279" s="167"/>
      <c r="D279" s="103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5"/>
      <c r="T279" s="105"/>
    </row>
    <row r="280" spans="1:20" ht="13.2">
      <c r="A280" s="166"/>
      <c r="B280" s="166"/>
      <c r="C280" s="167"/>
      <c r="D280" s="103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5"/>
      <c r="T280" s="105"/>
    </row>
    <row r="281" spans="1:20" ht="13.2">
      <c r="A281" s="166"/>
      <c r="B281" s="166"/>
      <c r="C281" s="167"/>
      <c r="D281" s="103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5"/>
      <c r="T281" s="105"/>
    </row>
    <row r="282" spans="1:20" ht="13.2">
      <c r="A282" s="166"/>
      <c r="B282" s="166"/>
      <c r="C282" s="167"/>
      <c r="D282" s="103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5"/>
      <c r="T282" s="105"/>
    </row>
    <row r="283" spans="1:20" ht="13.2">
      <c r="A283" s="166"/>
      <c r="B283" s="166"/>
      <c r="C283" s="167"/>
      <c r="D283" s="103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5"/>
      <c r="T283" s="105"/>
    </row>
    <row r="284" spans="1:20" ht="13.2">
      <c r="A284" s="166"/>
      <c r="B284" s="166"/>
      <c r="C284" s="167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5"/>
      <c r="T284" s="105"/>
    </row>
    <row r="285" spans="1:20" ht="13.2">
      <c r="A285" s="166"/>
      <c r="B285" s="166"/>
      <c r="C285" s="167"/>
      <c r="D285" s="103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5"/>
      <c r="T285" s="105"/>
    </row>
    <row r="286" spans="1:20" ht="13.2">
      <c r="A286" s="166"/>
      <c r="B286" s="166"/>
      <c r="C286" s="167"/>
      <c r="D286" s="103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5"/>
      <c r="T286" s="105"/>
    </row>
    <row r="287" spans="1:20" ht="13.2">
      <c r="A287" s="166"/>
      <c r="B287" s="166"/>
      <c r="C287" s="167"/>
      <c r="D287" s="103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5"/>
      <c r="T287" s="105"/>
    </row>
    <row r="288" spans="1:20" ht="13.2">
      <c r="A288" s="166"/>
      <c r="B288" s="166"/>
      <c r="C288" s="167"/>
      <c r="D288" s="103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5"/>
      <c r="T288" s="105"/>
    </row>
    <row r="289" spans="1:20" ht="13.2">
      <c r="A289" s="166"/>
      <c r="B289" s="166"/>
      <c r="C289" s="167"/>
      <c r="D289" s="103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5"/>
      <c r="T289" s="105"/>
    </row>
    <row r="290" spans="1:20" ht="13.2">
      <c r="A290" s="166"/>
      <c r="B290" s="166"/>
      <c r="C290" s="167"/>
      <c r="D290" s="103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5"/>
      <c r="T290" s="105"/>
    </row>
    <row r="291" spans="1:20" ht="13.2">
      <c r="A291" s="166"/>
      <c r="B291" s="166"/>
      <c r="C291" s="167"/>
      <c r="D291" s="103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5"/>
      <c r="T291" s="105"/>
    </row>
    <row r="292" spans="1:20" ht="13.2">
      <c r="A292" s="166"/>
      <c r="B292" s="166"/>
      <c r="C292" s="167"/>
      <c r="D292" s="103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5"/>
      <c r="T292" s="105"/>
    </row>
    <row r="293" spans="1:20" ht="13.2">
      <c r="A293" s="166"/>
      <c r="B293" s="166"/>
      <c r="C293" s="167"/>
      <c r="D293" s="103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5"/>
      <c r="T293" s="105"/>
    </row>
    <row r="294" spans="1:20" ht="13.2">
      <c r="A294" s="166"/>
      <c r="B294" s="166"/>
      <c r="C294" s="167"/>
      <c r="D294" s="103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5"/>
      <c r="T294" s="105"/>
    </row>
    <row r="295" spans="1:20" ht="13.2">
      <c r="A295" s="166"/>
      <c r="B295" s="166"/>
      <c r="C295" s="167"/>
      <c r="D295" s="103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5"/>
      <c r="T295" s="105"/>
    </row>
    <row r="296" spans="1:20" ht="13.2">
      <c r="A296" s="166"/>
      <c r="B296" s="166"/>
      <c r="C296" s="167"/>
      <c r="D296" s="103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5"/>
      <c r="T296" s="105"/>
    </row>
    <row r="297" spans="1:20" ht="13.2">
      <c r="A297" s="166"/>
      <c r="B297" s="166"/>
      <c r="C297" s="167"/>
      <c r="D297" s="103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5"/>
      <c r="T297" s="105"/>
    </row>
    <row r="298" spans="1:20" ht="13.2">
      <c r="A298" s="166"/>
      <c r="B298" s="166"/>
      <c r="C298" s="167"/>
      <c r="D298" s="103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5"/>
      <c r="T298" s="105"/>
    </row>
    <row r="299" spans="1:20" ht="13.2">
      <c r="A299" s="166"/>
      <c r="B299" s="166"/>
      <c r="C299" s="167"/>
      <c r="D299" s="103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5"/>
      <c r="T299" s="105"/>
    </row>
    <row r="300" spans="1:20" ht="13.2">
      <c r="A300" s="166"/>
      <c r="B300" s="166"/>
      <c r="C300" s="167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5"/>
      <c r="T300" s="105"/>
    </row>
    <row r="301" spans="1:20" ht="13.2">
      <c r="A301" s="166"/>
      <c r="B301" s="166"/>
      <c r="C301" s="167"/>
      <c r="D301" s="103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5"/>
      <c r="T301" s="105"/>
    </row>
    <row r="302" spans="1:20" ht="13.2">
      <c r="A302" s="166"/>
      <c r="B302" s="166"/>
      <c r="C302" s="167"/>
      <c r="D302" s="103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5"/>
      <c r="T302" s="105"/>
    </row>
    <row r="303" spans="1:20" ht="13.2">
      <c r="A303" s="166"/>
      <c r="B303" s="166"/>
      <c r="C303" s="167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5"/>
      <c r="T303" s="105"/>
    </row>
    <row r="304" spans="1:20" ht="13.2">
      <c r="A304" s="166"/>
      <c r="B304" s="166"/>
      <c r="C304" s="167"/>
      <c r="D304" s="103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5"/>
      <c r="T304" s="105"/>
    </row>
    <row r="305" spans="1:20" ht="13.2">
      <c r="A305" s="166"/>
      <c r="B305" s="166"/>
      <c r="C305" s="167"/>
      <c r="D305" s="103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5"/>
      <c r="T305" s="105"/>
    </row>
    <row r="306" spans="1:20" ht="13.2">
      <c r="A306" s="166"/>
      <c r="B306" s="166"/>
      <c r="C306" s="167"/>
      <c r="D306" s="103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5"/>
      <c r="T306" s="105"/>
    </row>
    <row r="307" spans="1:20" ht="13.2">
      <c r="A307" s="166"/>
      <c r="B307" s="166"/>
      <c r="C307" s="167"/>
      <c r="D307" s="103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5"/>
      <c r="T307" s="105"/>
    </row>
    <row r="308" spans="1:20" ht="13.2">
      <c r="A308" s="166"/>
      <c r="B308" s="166"/>
      <c r="C308" s="167"/>
      <c r="D308" s="103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5"/>
      <c r="T308" s="105"/>
    </row>
    <row r="309" spans="1:20" ht="13.2">
      <c r="A309" s="166"/>
      <c r="B309" s="166"/>
      <c r="C309" s="167"/>
      <c r="D309" s="103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5"/>
      <c r="T309" s="105"/>
    </row>
    <row r="310" spans="1:20" ht="13.2">
      <c r="A310" s="166"/>
      <c r="B310" s="166"/>
      <c r="C310" s="167"/>
      <c r="D310" s="103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5"/>
      <c r="T310" s="105"/>
    </row>
    <row r="311" spans="1:20" ht="13.2">
      <c r="A311" s="166"/>
      <c r="B311" s="166"/>
      <c r="C311" s="167"/>
      <c r="D311" s="103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5"/>
      <c r="T311" s="105"/>
    </row>
    <row r="312" spans="1:20" ht="13.2">
      <c r="A312" s="166"/>
      <c r="B312" s="166"/>
      <c r="C312" s="167"/>
      <c r="D312" s="103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5"/>
      <c r="T312" s="105"/>
    </row>
    <row r="313" spans="1:20" ht="13.2">
      <c r="A313" s="166"/>
      <c r="B313" s="166"/>
      <c r="C313" s="167"/>
      <c r="D313" s="103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5"/>
      <c r="T313" s="105"/>
    </row>
    <row r="314" spans="1:20" ht="13.2">
      <c r="A314" s="166"/>
      <c r="B314" s="166"/>
      <c r="C314" s="167"/>
      <c r="D314" s="103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5"/>
      <c r="T314" s="105"/>
    </row>
    <row r="315" spans="1:20" ht="13.2">
      <c r="A315" s="166"/>
      <c r="B315" s="166"/>
      <c r="C315" s="167"/>
      <c r="D315" s="103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5"/>
      <c r="T315" s="105"/>
    </row>
    <row r="316" spans="1:20" ht="13.2">
      <c r="A316" s="166"/>
      <c r="B316" s="166"/>
      <c r="C316" s="167"/>
      <c r="D316" s="103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5"/>
      <c r="T316" s="105"/>
    </row>
    <row r="317" spans="1:20" ht="13.2">
      <c r="A317" s="166"/>
      <c r="B317" s="166"/>
      <c r="C317" s="167"/>
      <c r="D317" s="103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5"/>
      <c r="T317" s="105"/>
    </row>
    <row r="318" spans="1:20" ht="13.2">
      <c r="A318" s="166"/>
      <c r="B318" s="166"/>
      <c r="C318" s="167"/>
      <c r="D318" s="103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5"/>
      <c r="T318" s="105"/>
    </row>
    <row r="319" spans="1:20" ht="13.2">
      <c r="A319" s="166"/>
      <c r="B319" s="166"/>
      <c r="C319" s="167"/>
      <c r="D319" s="103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5"/>
      <c r="T319" s="105"/>
    </row>
    <row r="320" spans="1:20" ht="13.2">
      <c r="A320" s="166"/>
      <c r="B320" s="166"/>
      <c r="C320" s="167"/>
      <c r="D320" s="103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5"/>
      <c r="T320" s="105"/>
    </row>
    <row r="321" spans="1:20" ht="13.2">
      <c r="A321" s="166"/>
      <c r="B321" s="166"/>
      <c r="C321" s="167"/>
      <c r="D321" s="103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5"/>
      <c r="T321" s="105"/>
    </row>
    <row r="322" spans="1:20" ht="13.2">
      <c r="A322" s="166"/>
      <c r="B322" s="166"/>
      <c r="C322" s="167"/>
      <c r="D322" s="103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5"/>
      <c r="T322" s="105"/>
    </row>
    <row r="323" spans="1:20" ht="13.2">
      <c r="A323" s="166"/>
      <c r="B323" s="166"/>
      <c r="C323" s="167"/>
      <c r="D323" s="103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5"/>
      <c r="T323" s="105"/>
    </row>
    <row r="324" spans="1:20" ht="13.2">
      <c r="A324" s="166"/>
      <c r="B324" s="166"/>
      <c r="C324" s="167"/>
      <c r="D324" s="103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5"/>
      <c r="T324" s="105"/>
    </row>
    <row r="325" spans="1:20" ht="13.2">
      <c r="A325" s="166"/>
      <c r="B325" s="166"/>
      <c r="C325" s="167"/>
      <c r="D325" s="103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5"/>
      <c r="T325" s="105"/>
    </row>
    <row r="326" spans="1:20" ht="13.2">
      <c r="A326" s="166"/>
      <c r="B326" s="166"/>
      <c r="C326" s="167"/>
      <c r="D326" s="103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5"/>
      <c r="T326" s="105"/>
    </row>
    <row r="327" spans="1:20" ht="13.2">
      <c r="A327" s="166"/>
      <c r="B327" s="166"/>
      <c r="C327" s="167"/>
      <c r="D327" s="103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5"/>
      <c r="T327" s="105"/>
    </row>
    <row r="328" spans="1:20" ht="13.2">
      <c r="A328" s="166"/>
      <c r="B328" s="166"/>
      <c r="C328" s="167"/>
      <c r="D328" s="103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5"/>
      <c r="T328" s="105"/>
    </row>
    <row r="329" spans="1:20" ht="13.2">
      <c r="A329" s="166"/>
      <c r="B329" s="166"/>
      <c r="C329" s="167"/>
      <c r="D329" s="103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5"/>
      <c r="T329" s="105"/>
    </row>
    <row r="330" spans="1:20" ht="13.2">
      <c r="A330" s="166"/>
      <c r="B330" s="166"/>
      <c r="C330" s="167"/>
      <c r="D330" s="103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5"/>
      <c r="T330" s="105"/>
    </row>
    <row r="331" spans="1:20" ht="13.2">
      <c r="A331" s="166"/>
      <c r="B331" s="166"/>
      <c r="C331" s="167"/>
      <c r="D331" s="103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5"/>
      <c r="T331" s="105"/>
    </row>
    <row r="332" spans="1:20" ht="13.2">
      <c r="A332" s="166"/>
      <c r="B332" s="166"/>
      <c r="C332" s="167"/>
      <c r="D332" s="103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5"/>
      <c r="T332" s="105"/>
    </row>
    <row r="333" spans="1:20" ht="13.2">
      <c r="A333" s="166"/>
      <c r="B333" s="166"/>
      <c r="C333" s="167"/>
      <c r="D333" s="103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5"/>
      <c r="T333" s="105"/>
    </row>
    <row r="334" spans="1:20" ht="13.2">
      <c r="A334" s="166"/>
      <c r="B334" s="166"/>
      <c r="C334" s="167"/>
      <c r="D334" s="103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5"/>
      <c r="T334" s="105"/>
    </row>
    <row r="335" spans="1:20" ht="13.2">
      <c r="A335" s="166"/>
      <c r="B335" s="166"/>
      <c r="C335" s="167"/>
      <c r="D335" s="103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5"/>
      <c r="T335" s="105"/>
    </row>
    <row r="336" spans="1:20" ht="13.2">
      <c r="A336" s="166"/>
      <c r="B336" s="166"/>
      <c r="C336" s="167"/>
      <c r="D336" s="103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5"/>
      <c r="T336" s="105"/>
    </row>
    <row r="337" spans="1:20" ht="13.2">
      <c r="A337" s="166"/>
      <c r="B337" s="166"/>
      <c r="C337" s="167"/>
      <c r="D337" s="103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5"/>
      <c r="T337" s="105"/>
    </row>
    <row r="338" spans="1:20" ht="13.2">
      <c r="A338" s="166"/>
      <c r="B338" s="166"/>
      <c r="C338" s="167"/>
      <c r="D338" s="103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5"/>
      <c r="T338" s="105"/>
    </row>
    <row r="339" spans="1:20" ht="13.2">
      <c r="A339" s="166"/>
      <c r="B339" s="166"/>
      <c r="C339" s="167"/>
      <c r="D339" s="103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5"/>
      <c r="T339" s="105"/>
    </row>
    <row r="340" spans="1:20" ht="13.2">
      <c r="A340" s="166"/>
      <c r="B340" s="166"/>
      <c r="C340" s="167"/>
      <c r="D340" s="103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5"/>
      <c r="T340" s="105"/>
    </row>
    <row r="341" spans="1:20" ht="13.2">
      <c r="A341" s="166"/>
      <c r="B341" s="166"/>
      <c r="C341" s="167"/>
      <c r="D341" s="103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5"/>
      <c r="T341" s="105"/>
    </row>
    <row r="342" spans="1:20" ht="13.2">
      <c r="A342" s="166"/>
      <c r="B342" s="166"/>
      <c r="C342" s="167"/>
      <c r="D342" s="103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5"/>
      <c r="T342" s="105"/>
    </row>
    <row r="343" spans="1:20" ht="13.2">
      <c r="A343" s="166"/>
      <c r="B343" s="166"/>
      <c r="C343" s="167"/>
      <c r="D343" s="103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5"/>
      <c r="T343" s="105"/>
    </row>
    <row r="344" spans="1:20" ht="13.2">
      <c r="A344" s="166"/>
      <c r="B344" s="166"/>
      <c r="C344" s="167"/>
      <c r="D344" s="103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5"/>
      <c r="T344" s="105"/>
    </row>
    <row r="345" spans="1:20" ht="13.2">
      <c r="A345" s="166"/>
      <c r="B345" s="166"/>
      <c r="C345" s="167"/>
      <c r="D345" s="103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5"/>
      <c r="T345" s="105"/>
    </row>
    <row r="346" spans="1:20" ht="13.2">
      <c r="A346" s="166"/>
      <c r="B346" s="166"/>
      <c r="C346" s="167"/>
      <c r="D346" s="103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5"/>
      <c r="T346" s="105"/>
    </row>
    <row r="347" spans="1:20" ht="13.2">
      <c r="A347" s="166"/>
      <c r="B347" s="166"/>
      <c r="C347" s="167"/>
      <c r="D347" s="103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5"/>
      <c r="T347" s="105"/>
    </row>
    <row r="348" spans="1:20" ht="13.2">
      <c r="A348" s="166"/>
      <c r="B348" s="166"/>
      <c r="C348" s="167"/>
      <c r="D348" s="103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5"/>
      <c r="T348" s="105"/>
    </row>
    <row r="349" spans="1:20" ht="13.2">
      <c r="A349" s="166"/>
      <c r="B349" s="166"/>
      <c r="C349" s="167"/>
      <c r="D349" s="103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5"/>
      <c r="T349" s="105"/>
    </row>
    <row r="350" spans="1:20" ht="13.2">
      <c r="A350" s="166"/>
      <c r="B350" s="166"/>
      <c r="C350" s="167"/>
      <c r="D350" s="103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5"/>
      <c r="T350" s="105"/>
    </row>
    <row r="351" spans="1:20" ht="13.2">
      <c r="A351" s="166"/>
      <c r="B351" s="166"/>
      <c r="C351" s="167"/>
      <c r="D351" s="103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5"/>
      <c r="T351" s="105"/>
    </row>
    <row r="352" spans="1:20" ht="13.2">
      <c r="A352" s="166"/>
      <c r="B352" s="166"/>
      <c r="C352" s="167"/>
      <c r="D352" s="103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5"/>
      <c r="T352" s="105"/>
    </row>
    <row r="353" spans="1:20" ht="13.2">
      <c r="A353" s="166"/>
      <c r="B353" s="166"/>
      <c r="C353" s="167"/>
      <c r="D353" s="103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5"/>
      <c r="T353" s="105"/>
    </row>
    <row r="354" spans="1:20" ht="13.2">
      <c r="A354" s="166"/>
      <c r="B354" s="166"/>
      <c r="C354" s="167"/>
      <c r="D354" s="103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5"/>
      <c r="T354" s="105"/>
    </row>
    <row r="355" spans="1:20" ht="13.2">
      <c r="A355" s="166"/>
      <c r="B355" s="166"/>
      <c r="C355" s="167"/>
      <c r="D355" s="103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5"/>
      <c r="T355" s="105"/>
    </row>
    <row r="356" spans="1:20" ht="13.2">
      <c r="A356" s="166"/>
      <c r="B356" s="166"/>
      <c r="C356" s="167"/>
      <c r="D356" s="103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5"/>
      <c r="T356" s="105"/>
    </row>
    <row r="357" spans="1:20" ht="13.2">
      <c r="A357" s="166"/>
      <c r="B357" s="166"/>
      <c r="C357" s="167"/>
      <c r="D357" s="103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5"/>
      <c r="T357" s="105"/>
    </row>
    <row r="358" spans="1:20" ht="13.2">
      <c r="A358" s="166"/>
      <c r="B358" s="166"/>
      <c r="C358" s="167"/>
      <c r="D358" s="103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5"/>
      <c r="T358" s="105"/>
    </row>
    <row r="359" spans="1:20" ht="13.2">
      <c r="A359" s="166"/>
      <c r="B359" s="166"/>
      <c r="C359" s="167"/>
      <c r="D359" s="103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5"/>
      <c r="T359" s="105"/>
    </row>
    <row r="360" spans="1:20" ht="13.2">
      <c r="A360" s="166"/>
      <c r="B360" s="166"/>
      <c r="C360" s="167"/>
      <c r="D360" s="103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5"/>
      <c r="T360" s="105"/>
    </row>
    <row r="361" spans="1:20" ht="13.2">
      <c r="A361" s="166"/>
      <c r="B361" s="166"/>
      <c r="C361" s="167"/>
      <c r="D361" s="103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5"/>
      <c r="T361" s="105"/>
    </row>
    <row r="362" spans="1:20" ht="13.2">
      <c r="A362" s="166"/>
      <c r="B362" s="166"/>
      <c r="C362" s="167"/>
      <c r="D362" s="103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5"/>
      <c r="T362" s="105"/>
    </row>
    <row r="363" spans="1:20" ht="13.2">
      <c r="A363" s="166"/>
      <c r="B363" s="166"/>
      <c r="C363" s="167"/>
      <c r="D363" s="103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5"/>
      <c r="T363" s="105"/>
    </row>
    <row r="364" spans="1:20" ht="13.2">
      <c r="A364" s="166"/>
      <c r="B364" s="166"/>
      <c r="C364" s="167"/>
      <c r="D364" s="103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5"/>
      <c r="T364" s="105"/>
    </row>
    <row r="365" spans="1:20" ht="13.2">
      <c r="A365" s="166"/>
      <c r="B365" s="166"/>
      <c r="C365" s="167"/>
      <c r="D365" s="103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5"/>
      <c r="T365" s="105"/>
    </row>
    <row r="366" spans="1:20" ht="13.2">
      <c r="A366" s="166"/>
      <c r="B366" s="166"/>
      <c r="C366" s="167"/>
      <c r="D366" s="103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5"/>
      <c r="T366" s="105"/>
    </row>
    <row r="367" spans="1:20" ht="13.2">
      <c r="A367" s="166"/>
      <c r="B367" s="166"/>
      <c r="C367" s="167"/>
      <c r="D367" s="103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5"/>
      <c r="T367" s="105"/>
    </row>
    <row r="368" spans="1:20" ht="13.2">
      <c r="A368" s="166"/>
      <c r="B368" s="166"/>
      <c r="C368" s="167"/>
      <c r="D368" s="103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5"/>
      <c r="T368" s="105"/>
    </row>
    <row r="369" spans="1:20" ht="13.2">
      <c r="A369" s="166"/>
      <c r="B369" s="166"/>
      <c r="C369" s="167"/>
      <c r="D369" s="103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5"/>
      <c r="T369" s="105"/>
    </row>
    <row r="370" spans="1:20" ht="13.2">
      <c r="A370" s="166"/>
      <c r="B370" s="166"/>
      <c r="C370" s="167"/>
      <c r="D370" s="103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5"/>
      <c r="T370" s="105"/>
    </row>
    <row r="371" spans="1:20" ht="13.2">
      <c r="A371" s="166"/>
      <c r="B371" s="166"/>
      <c r="C371" s="167"/>
      <c r="D371" s="103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5"/>
      <c r="T371" s="105"/>
    </row>
    <row r="372" spans="1:20" ht="13.2">
      <c r="A372" s="166"/>
      <c r="B372" s="166"/>
      <c r="C372" s="167"/>
      <c r="D372" s="103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5"/>
      <c r="T372" s="105"/>
    </row>
    <row r="373" spans="1:20" ht="13.2">
      <c r="A373" s="166"/>
      <c r="B373" s="166"/>
      <c r="C373" s="167"/>
      <c r="D373" s="103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5"/>
      <c r="T373" s="105"/>
    </row>
    <row r="374" spans="1:20" ht="13.2">
      <c r="A374" s="166"/>
      <c r="B374" s="166"/>
      <c r="C374" s="167"/>
      <c r="D374" s="103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5"/>
      <c r="T374" s="105"/>
    </row>
    <row r="375" spans="1:20" ht="13.2">
      <c r="A375" s="166"/>
      <c r="B375" s="166"/>
      <c r="C375" s="167"/>
      <c r="D375" s="103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5"/>
      <c r="T375" s="105"/>
    </row>
    <row r="376" spans="1:20" ht="13.2">
      <c r="A376" s="166"/>
      <c r="B376" s="166"/>
      <c r="C376" s="167"/>
      <c r="D376" s="103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5"/>
      <c r="T376" s="105"/>
    </row>
    <row r="377" spans="1:20" ht="13.2">
      <c r="A377" s="166"/>
      <c r="B377" s="166"/>
      <c r="C377" s="167"/>
      <c r="D377" s="103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5"/>
      <c r="T377" s="105"/>
    </row>
    <row r="378" spans="1:20" ht="13.2">
      <c r="A378" s="166"/>
      <c r="B378" s="166"/>
      <c r="C378" s="167"/>
      <c r="D378" s="103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5"/>
      <c r="T378" s="105"/>
    </row>
    <row r="379" spans="1:20" ht="13.2">
      <c r="A379" s="166"/>
      <c r="B379" s="166"/>
      <c r="C379" s="167"/>
      <c r="D379" s="103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5"/>
      <c r="T379" s="105"/>
    </row>
    <row r="380" spans="1:20" ht="13.2">
      <c r="A380" s="166"/>
      <c r="B380" s="166"/>
      <c r="C380" s="167"/>
      <c r="D380" s="103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5"/>
      <c r="T380" s="105"/>
    </row>
    <row r="381" spans="1:20" ht="13.2">
      <c r="A381" s="166"/>
      <c r="B381" s="166"/>
      <c r="C381" s="167"/>
      <c r="D381" s="103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5"/>
      <c r="T381" s="105"/>
    </row>
    <row r="382" spans="1:20" ht="13.2">
      <c r="A382" s="166"/>
      <c r="B382" s="166"/>
      <c r="C382" s="167"/>
      <c r="D382" s="103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5"/>
      <c r="T382" s="105"/>
    </row>
    <row r="383" spans="1:20" ht="13.2">
      <c r="A383" s="166"/>
      <c r="B383" s="166"/>
      <c r="C383" s="167"/>
      <c r="D383" s="103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5"/>
      <c r="T383" s="105"/>
    </row>
    <row r="384" spans="1:20" ht="13.2">
      <c r="A384" s="166"/>
      <c r="B384" s="166"/>
      <c r="C384" s="167"/>
      <c r="D384" s="103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5"/>
      <c r="T384" s="105"/>
    </row>
    <row r="385" spans="1:20" ht="13.2">
      <c r="A385" s="166"/>
      <c r="B385" s="166"/>
      <c r="C385" s="167"/>
      <c r="D385" s="103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5"/>
      <c r="T385" s="105"/>
    </row>
    <row r="386" spans="1:20" ht="13.2">
      <c r="A386" s="166"/>
      <c r="B386" s="166"/>
      <c r="C386" s="167"/>
      <c r="D386" s="103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5"/>
      <c r="T386" s="105"/>
    </row>
    <row r="387" spans="1:20" ht="13.2">
      <c r="A387" s="166"/>
      <c r="B387" s="166"/>
      <c r="C387" s="167"/>
      <c r="D387" s="103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5"/>
      <c r="T387" s="105"/>
    </row>
    <row r="388" spans="1:20" ht="13.2">
      <c r="A388" s="166"/>
      <c r="B388" s="166"/>
      <c r="C388" s="167"/>
      <c r="D388" s="103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5"/>
      <c r="T388" s="105"/>
    </row>
    <row r="389" spans="1:20" ht="13.2">
      <c r="A389" s="166"/>
      <c r="B389" s="166"/>
      <c r="C389" s="167"/>
      <c r="D389" s="103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5"/>
      <c r="T389" s="105"/>
    </row>
    <row r="390" spans="1:20" ht="13.2">
      <c r="A390" s="166"/>
      <c r="B390" s="166"/>
      <c r="C390" s="167"/>
      <c r="D390" s="103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5"/>
      <c r="T390" s="105"/>
    </row>
    <row r="391" spans="1:20" ht="13.2">
      <c r="A391" s="166"/>
      <c r="B391" s="166"/>
      <c r="C391" s="167"/>
      <c r="D391" s="103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5"/>
      <c r="T391" s="105"/>
    </row>
    <row r="392" spans="1:20" ht="13.2">
      <c r="A392" s="166"/>
      <c r="B392" s="166"/>
      <c r="C392" s="167"/>
      <c r="D392" s="103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5"/>
      <c r="T392" s="105"/>
    </row>
    <row r="393" spans="1:20" ht="13.2">
      <c r="A393" s="166"/>
      <c r="B393" s="166"/>
      <c r="C393" s="167"/>
      <c r="D393" s="103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5"/>
      <c r="T393" s="105"/>
    </row>
    <row r="394" spans="1:20" ht="13.2">
      <c r="A394" s="166"/>
      <c r="B394" s="166"/>
      <c r="C394" s="167"/>
      <c r="D394" s="103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5"/>
      <c r="T394" s="105"/>
    </row>
    <row r="395" spans="1:20" ht="13.2">
      <c r="A395" s="166"/>
      <c r="B395" s="166"/>
      <c r="C395" s="167"/>
      <c r="D395" s="103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5"/>
      <c r="T395" s="105"/>
    </row>
    <row r="396" spans="1:20" ht="13.2">
      <c r="A396" s="166"/>
      <c r="B396" s="166"/>
      <c r="C396" s="167"/>
      <c r="D396" s="103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5"/>
      <c r="T396" s="105"/>
    </row>
    <row r="397" spans="1:20" ht="13.2">
      <c r="A397" s="166"/>
      <c r="B397" s="166"/>
      <c r="C397" s="167"/>
      <c r="D397" s="103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5"/>
      <c r="T397" s="105"/>
    </row>
    <row r="398" spans="1:20" ht="13.2">
      <c r="A398" s="166"/>
      <c r="B398" s="166"/>
      <c r="C398" s="167"/>
      <c r="D398" s="103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5"/>
      <c r="T398" s="105"/>
    </row>
    <row r="399" spans="1:20" ht="13.2">
      <c r="A399" s="166"/>
      <c r="B399" s="166"/>
      <c r="C399" s="167"/>
      <c r="D399" s="103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5"/>
      <c r="T399" s="105"/>
    </row>
    <row r="400" spans="1:20" ht="13.2">
      <c r="A400" s="166"/>
      <c r="B400" s="166"/>
      <c r="C400" s="167"/>
      <c r="D400" s="103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5"/>
      <c r="T400" s="105"/>
    </row>
    <row r="401" spans="1:20" ht="13.2">
      <c r="A401" s="166"/>
      <c r="B401" s="166"/>
      <c r="C401" s="167"/>
      <c r="D401" s="103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5"/>
      <c r="T401" s="105"/>
    </row>
    <row r="402" spans="1:20" ht="13.2">
      <c r="A402" s="166"/>
      <c r="B402" s="166"/>
      <c r="C402" s="167"/>
      <c r="D402" s="103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5"/>
      <c r="T402" s="105"/>
    </row>
    <row r="403" spans="1:20" ht="13.2">
      <c r="A403" s="166"/>
      <c r="B403" s="166"/>
      <c r="C403" s="167"/>
      <c r="D403" s="103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5"/>
      <c r="T403" s="105"/>
    </row>
    <row r="404" spans="1:20" ht="13.2">
      <c r="A404" s="166"/>
      <c r="B404" s="166"/>
      <c r="C404" s="167"/>
      <c r="D404" s="103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5"/>
      <c r="T404" s="105"/>
    </row>
    <row r="405" spans="1:20" ht="13.2">
      <c r="A405" s="166"/>
      <c r="B405" s="166"/>
      <c r="C405" s="167"/>
      <c r="D405" s="103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5"/>
      <c r="T405" s="105"/>
    </row>
    <row r="406" spans="1:20" ht="13.2">
      <c r="A406" s="166"/>
      <c r="B406" s="166"/>
      <c r="C406" s="167"/>
      <c r="D406" s="103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5"/>
      <c r="T406" s="105"/>
    </row>
    <row r="407" spans="1:20" ht="13.2">
      <c r="A407" s="166"/>
      <c r="B407" s="166"/>
      <c r="C407" s="167"/>
      <c r="D407" s="103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5"/>
      <c r="T407" s="105"/>
    </row>
    <row r="408" spans="1:20" ht="13.2">
      <c r="A408" s="166"/>
      <c r="B408" s="166"/>
      <c r="C408" s="167"/>
      <c r="D408" s="103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5"/>
      <c r="T408" s="105"/>
    </row>
    <row r="409" spans="1:20" ht="13.2">
      <c r="A409" s="166"/>
      <c r="B409" s="166"/>
      <c r="C409" s="167"/>
      <c r="D409" s="103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5"/>
      <c r="T409" s="105"/>
    </row>
    <row r="410" spans="1:20" ht="13.2">
      <c r="A410" s="166"/>
      <c r="B410" s="166"/>
      <c r="C410" s="167"/>
      <c r="D410" s="103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5"/>
      <c r="T410" s="105"/>
    </row>
    <row r="411" spans="1:20" ht="13.2">
      <c r="A411" s="166"/>
      <c r="B411" s="166"/>
      <c r="C411" s="167"/>
      <c r="D411" s="103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5"/>
      <c r="T411" s="105"/>
    </row>
    <row r="412" spans="1:20" ht="13.2">
      <c r="A412" s="166"/>
      <c r="B412" s="166"/>
      <c r="C412" s="167"/>
      <c r="D412" s="103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5"/>
      <c r="T412" s="105"/>
    </row>
    <row r="413" spans="1:20" ht="13.2">
      <c r="A413" s="166"/>
      <c r="B413" s="166"/>
      <c r="C413" s="167"/>
      <c r="D413" s="103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5"/>
      <c r="T413" s="105"/>
    </row>
    <row r="414" spans="1:20" ht="13.2">
      <c r="A414" s="166"/>
      <c r="B414" s="166"/>
      <c r="C414" s="167"/>
      <c r="D414" s="103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5"/>
      <c r="T414" s="105"/>
    </row>
    <row r="415" spans="1:20" ht="13.2">
      <c r="A415" s="166"/>
      <c r="B415" s="166"/>
      <c r="C415" s="167"/>
      <c r="D415" s="103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5"/>
      <c r="T415" s="105"/>
    </row>
    <row r="416" spans="1:20" ht="13.2">
      <c r="A416" s="166"/>
      <c r="B416" s="166"/>
      <c r="C416" s="167"/>
      <c r="D416" s="103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5"/>
      <c r="T416" s="105"/>
    </row>
    <row r="417" spans="1:20" ht="13.2">
      <c r="A417" s="166"/>
      <c r="B417" s="166"/>
      <c r="C417" s="167"/>
      <c r="D417" s="103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5"/>
      <c r="T417" s="105"/>
    </row>
    <row r="418" spans="1:20" ht="13.2">
      <c r="A418" s="166"/>
      <c r="B418" s="166"/>
      <c r="C418" s="167"/>
      <c r="D418" s="103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5"/>
      <c r="T418" s="105"/>
    </row>
    <row r="419" spans="1:20" ht="13.2">
      <c r="A419" s="166"/>
      <c r="B419" s="166"/>
      <c r="C419" s="167"/>
      <c r="D419" s="103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5"/>
      <c r="T419" s="105"/>
    </row>
    <row r="420" spans="1:20" ht="13.2">
      <c r="A420" s="166"/>
      <c r="B420" s="166"/>
      <c r="C420" s="167"/>
      <c r="D420" s="103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5"/>
      <c r="T420" s="105"/>
    </row>
    <row r="421" spans="1:20" ht="13.2">
      <c r="A421" s="166"/>
      <c r="B421" s="166"/>
      <c r="C421" s="167"/>
      <c r="D421" s="103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5"/>
      <c r="T421" s="105"/>
    </row>
    <row r="422" spans="1:20" ht="13.2">
      <c r="A422" s="166"/>
      <c r="B422" s="166"/>
      <c r="C422" s="167"/>
      <c r="D422" s="103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5"/>
      <c r="T422" s="105"/>
    </row>
    <row r="423" spans="1:20" ht="13.2">
      <c r="A423" s="166"/>
      <c r="B423" s="166"/>
      <c r="C423" s="167"/>
      <c r="D423" s="103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5"/>
      <c r="T423" s="105"/>
    </row>
    <row r="424" spans="1:20" ht="13.2">
      <c r="A424" s="166"/>
      <c r="B424" s="166"/>
      <c r="C424" s="167"/>
      <c r="D424" s="103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5"/>
      <c r="T424" s="105"/>
    </row>
    <row r="425" spans="1:20" ht="13.2">
      <c r="A425" s="166"/>
      <c r="B425" s="166"/>
      <c r="C425" s="167"/>
      <c r="D425" s="103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5"/>
      <c r="T425" s="105"/>
    </row>
    <row r="426" spans="1:20" ht="13.2">
      <c r="A426" s="166"/>
      <c r="B426" s="166"/>
      <c r="C426" s="167"/>
      <c r="D426" s="103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5"/>
      <c r="T426" s="105"/>
    </row>
    <row r="427" spans="1:20" ht="13.2">
      <c r="A427" s="166"/>
      <c r="B427" s="166"/>
      <c r="C427" s="167"/>
      <c r="D427" s="103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5"/>
      <c r="T427" s="105"/>
    </row>
    <row r="428" spans="1:20" ht="13.2">
      <c r="A428" s="166"/>
      <c r="B428" s="166"/>
      <c r="C428" s="167"/>
      <c r="D428" s="103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5"/>
      <c r="T428" s="105"/>
    </row>
    <row r="429" spans="1:20" ht="13.2">
      <c r="A429" s="166"/>
      <c r="B429" s="166"/>
      <c r="C429" s="167"/>
      <c r="D429" s="103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5"/>
      <c r="T429" s="105"/>
    </row>
    <row r="430" spans="1:20" ht="13.2">
      <c r="A430" s="166"/>
      <c r="B430" s="166"/>
      <c r="C430" s="167"/>
      <c r="D430" s="103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5"/>
      <c r="T430" s="105"/>
    </row>
    <row r="431" spans="1:20" ht="13.2">
      <c r="A431" s="166"/>
      <c r="B431" s="166"/>
      <c r="C431" s="167"/>
      <c r="D431" s="103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5"/>
      <c r="T431" s="105"/>
    </row>
    <row r="432" spans="1:20" ht="13.2">
      <c r="A432" s="166"/>
      <c r="B432" s="166"/>
      <c r="C432" s="167"/>
      <c r="D432" s="103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5"/>
      <c r="T432" s="105"/>
    </row>
    <row r="433" spans="1:20" ht="13.2">
      <c r="A433" s="166"/>
      <c r="B433" s="166"/>
      <c r="C433" s="167"/>
      <c r="D433" s="103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5"/>
      <c r="T433" s="105"/>
    </row>
    <row r="434" spans="1:20" ht="13.2">
      <c r="A434" s="166"/>
      <c r="B434" s="166"/>
      <c r="C434" s="167"/>
      <c r="D434" s="103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5"/>
      <c r="T434" s="105"/>
    </row>
    <row r="435" spans="1:20" ht="13.2">
      <c r="A435" s="166"/>
      <c r="B435" s="166"/>
      <c r="C435" s="167"/>
      <c r="D435" s="103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5"/>
      <c r="T435" s="105"/>
    </row>
    <row r="436" spans="1:20" ht="13.2">
      <c r="A436" s="166"/>
      <c r="B436" s="166"/>
      <c r="C436" s="167"/>
      <c r="D436" s="103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5"/>
      <c r="T436" s="105"/>
    </row>
    <row r="437" spans="1:20" ht="13.2">
      <c r="A437" s="166"/>
      <c r="B437" s="166"/>
      <c r="C437" s="167"/>
      <c r="D437" s="103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5"/>
      <c r="T437" s="105"/>
    </row>
    <row r="438" spans="1:20" ht="13.2">
      <c r="A438" s="166"/>
      <c r="B438" s="166"/>
      <c r="C438" s="167"/>
      <c r="D438" s="103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5"/>
      <c r="T438" s="105"/>
    </row>
    <row r="439" spans="1:20" ht="13.2">
      <c r="A439" s="166"/>
      <c r="B439" s="166"/>
      <c r="C439" s="167"/>
      <c r="D439" s="103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5"/>
      <c r="T439" s="105"/>
    </row>
    <row r="440" spans="1:20" ht="13.2">
      <c r="A440" s="166"/>
      <c r="B440" s="166"/>
      <c r="C440" s="167"/>
      <c r="D440" s="103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5"/>
      <c r="T440" s="105"/>
    </row>
    <row r="441" spans="1:20" ht="13.2">
      <c r="A441" s="166"/>
      <c r="B441" s="166"/>
      <c r="C441" s="167"/>
      <c r="D441" s="103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5"/>
      <c r="T441" s="105"/>
    </row>
    <row r="442" spans="1:20" ht="13.2">
      <c r="A442" s="166"/>
      <c r="B442" s="166"/>
      <c r="C442" s="167"/>
      <c r="D442" s="103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5"/>
      <c r="T442" s="105"/>
    </row>
    <row r="443" spans="1:20" ht="13.2">
      <c r="A443" s="166"/>
      <c r="B443" s="166"/>
      <c r="C443" s="167"/>
      <c r="D443" s="103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5"/>
      <c r="T443" s="105"/>
    </row>
    <row r="444" spans="1:20" ht="13.2">
      <c r="A444" s="166"/>
      <c r="B444" s="166"/>
      <c r="C444" s="167"/>
      <c r="D444" s="103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5"/>
      <c r="T444" s="105"/>
    </row>
    <row r="445" spans="1:20" ht="13.2">
      <c r="A445" s="166"/>
      <c r="B445" s="166"/>
      <c r="C445" s="167"/>
      <c r="D445" s="103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5"/>
      <c r="T445" s="105"/>
    </row>
    <row r="446" spans="1:20" ht="13.2">
      <c r="A446" s="166"/>
      <c r="B446" s="166"/>
      <c r="C446" s="167"/>
      <c r="D446" s="103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5"/>
      <c r="T446" s="105"/>
    </row>
    <row r="447" spans="1:20" ht="13.2">
      <c r="A447" s="166"/>
      <c r="B447" s="166"/>
      <c r="C447" s="167"/>
      <c r="D447" s="103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5"/>
      <c r="T447" s="105"/>
    </row>
    <row r="448" spans="1:20" ht="13.2">
      <c r="A448" s="166"/>
      <c r="B448" s="166"/>
      <c r="C448" s="167"/>
      <c r="D448" s="103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5"/>
      <c r="T448" s="105"/>
    </row>
    <row r="449" spans="1:20" ht="13.2">
      <c r="A449" s="166"/>
      <c r="B449" s="166"/>
      <c r="C449" s="167"/>
      <c r="D449" s="103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5"/>
      <c r="T449" s="105"/>
    </row>
    <row r="450" spans="1:20" ht="13.2">
      <c r="A450" s="166"/>
      <c r="B450" s="166"/>
      <c r="C450" s="167"/>
      <c r="D450" s="103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5"/>
      <c r="T450" s="105"/>
    </row>
    <row r="451" spans="1:20" ht="13.2">
      <c r="A451" s="166"/>
      <c r="B451" s="166"/>
      <c r="C451" s="167"/>
      <c r="D451" s="103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5"/>
      <c r="T451" s="105"/>
    </row>
    <row r="452" spans="1:20" ht="13.2">
      <c r="A452" s="166"/>
      <c r="B452" s="166"/>
      <c r="C452" s="167"/>
      <c r="D452" s="103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5"/>
      <c r="T452" s="105"/>
    </row>
    <row r="453" spans="1:20" ht="13.2">
      <c r="A453" s="166"/>
      <c r="B453" s="166"/>
      <c r="C453" s="167"/>
      <c r="D453" s="103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5"/>
      <c r="T453" s="105"/>
    </row>
    <row r="454" spans="1:20" ht="13.2">
      <c r="A454" s="166"/>
      <c r="B454" s="166"/>
      <c r="C454" s="167"/>
      <c r="D454" s="103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5"/>
      <c r="T454" s="105"/>
    </row>
    <row r="455" spans="1:20" ht="13.2">
      <c r="A455" s="166"/>
      <c r="B455" s="166"/>
      <c r="C455" s="167"/>
      <c r="D455" s="103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5"/>
      <c r="T455" s="105"/>
    </row>
    <row r="456" spans="1:20" ht="13.2">
      <c r="A456" s="166"/>
      <c r="B456" s="166"/>
      <c r="C456" s="167"/>
      <c r="D456" s="103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5"/>
      <c r="T456" s="105"/>
    </row>
    <row r="457" spans="1:20" ht="13.2">
      <c r="A457" s="166"/>
      <c r="B457" s="166"/>
      <c r="C457" s="167"/>
      <c r="D457" s="103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5"/>
      <c r="T457" s="105"/>
    </row>
    <row r="458" spans="1:20" ht="13.2">
      <c r="A458" s="166"/>
      <c r="B458" s="166"/>
      <c r="C458" s="167"/>
      <c r="D458" s="103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5"/>
      <c r="T458" s="105"/>
    </row>
    <row r="459" spans="1:20" ht="13.2">
      <c r="A459" s="166"/>
      <c r="B459" s="166"/>
      <c r="C459" s="167"/>
      <c r="D459" s="103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5"/>
      <c r="T459" s="105"/>
    </row>
    <row r="460" spans="1:20" ht="13.2">
      <c r="A460" s="166"/>
      <c r="B460" s="166"/>
      <c r="C460" s="167"/>
      <c r="D460" s="103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5"/>
      <c r="T460" s="105"/>
    </row>
    <row r="461" spans="1:20" ht="13.2">
      <c r="A461" s="166"/>
      <c r="B461" s="166"/>
      <c r="C461" s="167"/>
      <c r="D461" s="103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5"/>
      <c r="T461" s="105"/>
    </row>
    <row r="462" spans="1:20" ht="13.2">
      <c r="A462" s="166"/>
      <c r="B462" s="166"/>
      <c r="C462" s="167"/>
      <c r="D462" s="103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5"/>
      <c r="T462" s="105"/>
    </row>
    <row r="463" spans="1:20" ht="13.2">
      <c r="A463" s="166"/>
      <c r="B463" s="166"/>
      <c r="C463" s="167"/>
      <c r="D463" s="103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5"/>
      <c r="T463" s="105"/>
    </row>
    <row r="464" spans="1:20" ht="13.2">
      <c r="A464" s="166"/>
      <c r="B464" s="166"/>
      <c r="C464" s="167"/>
      <c r="D464" s="103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5"/>
      <c r="T464" s="105"/>
    </row>
    <row r="465" spans="1:20" ht="13.2">
      <c r="A465" s="166"/>
      <c r="B465" s="166"/>
      <c r="C465" s="167"/>
      <c r="D465" s="103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5"/>
      <c r="T465" s="105"/>
    </row>
    <row r="466" spans="1:20" ht="13.2">
      <c r="A466" s="166"/>
      <c r="B466" s="166"/>
      <c r="C466" s="167"/>
      <c r="D466" s="103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5"/>
      <c r="T466" s="105"/>
    </row>
    <row r="467" spans="1:20" ht="13.2">
      <c r="A467" s="166"/>
      <c r="B467" s="166"/>
      <c r="C467" s="167"/>
      <c r="D467" s="103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5"/>
      <c r="T467" s="105"/>
    </row>
    <row r="468" spans="1:20" ht="13.2">
      <c r="A468" s="166"/>
      <c r="B468" s="166"/>
      <c r="C468" s="167"/>
      <c r="D468" s="103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5"/>
      <c r="T468" s="105"/>
    </row>
    <row r="469" spans="1:20" ht="13.2">
      <c r="A469" s="166"/>
      <c r="B469" s="166"/>
      <c r="C469" s="167"/>
      <c r="D469" s="103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5"/>
      <c r="T469" s="105"/>
    </row>
    <row r="470" spans="1:20" ht="13.2">
      <c r="A470" s="166"/>
      <c r="B470" s="166"/>
      <c r="C470" s="167"/>
      <c r="D470" s="103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5"/>
      <c r="T470" s="105"/>
    </row>
    <row r="471" spans="1:20" ht="13.2">
      <c r="A471" s="166"/>
      <c r="B471" s="166"/>
      <c r="C471" s="167"/>
      <c r="D471" s="103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5"/>
      <c r="T471" s="105"/>
    </row>
    <row r="472" spans="1:20" ht="13.2">
      <c r="A472" s="166"/>
      <c r="B472" s="166"/>
      <c r="C472" s="167"/>
      <c r="D472" s="103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5"/>
      <c r="T472" s="105"/>
    </row>
    <row r="473" spans="1:20" ht="13.2">
      <c r="A473" s="166"/>
      <c r="B473" s="166"/>
      <c r="C473" s="167"/>
      <c r="D473" s="103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5"/>
      <c r="T473" s="105"/>
    </row>
    <row r="474" spans="1:20" ht="13.2">
      <c r="A474" s="166"/>
      <c r="B474" s="166"/>
      <c r="C474" s="167"/>
      <c r="D474" s="103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5"/>
      <c r="T474" s="105"/>
    </row>
    <row r="475" spans="1:20" ht="13.2">
      <c r="A475" s="166"/>
      <c r="B475" s="166"/>
      <c r="C475" s="167"/>
      <c r="D475" s="103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5"/>
      <c r="T475" s="105"/>
    </row>
    <row r="476" spans="1:20" ht="13.2">
      <c r="A476" s="166"/>
      <c r="B476" s="166"/>
      <c r="C476" s="167"/>
      <c r="D476" s="103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5"/>
      <c r="T476" s="105"/>
    </row>
    <row r="477" spans="1:20" ht="13.2">
      <c r="A477" s="166"/>
      <c r="B477" s="166"/>
      <c r="C477" s="167"/>
      <c r="D477" s="103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5"/>
      <c r="T477" s="105"/>
    </row>
    <row r="478" spans="1:20" ht="13.2">
      <c r="A478" s="166"/>
      <c r="B478" s="166"/>
      <c r="C478" s="167"/>
      <c r="D478" s="103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5"/>
      <c r="T478" s="105"/>
    </row>
    <row r="479" spans="1:20" ht="13.2">
      <c r="A479" s="166"/>
      <c r="B479" s="166"/>
      <c r="C479" s="167"/>
      <c r="D479" s="103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5"/>
      <c r="T479" s="105"/>
    </row>
    <row r="480" spans="1:20" ht="13.2">
      <c r="A480" s="166"/>
      <c r="B480" s="166"/>
      <c r="C480" s="167"/>
      <c r="D480" s="103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5"/>
      <c r="T480" s="105"/>
    </row>
    <row r="481" spans="1:20" ht="13.2">
      <c r="A481" s="166"/>
      <c r="B481" s="166"/>
      <c r="C481" s="167"/>
      <c r="D481" s="103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5"/>
      <c r="T481" s="105"/>
    </row>
    <row r="482" spans="1:20" ht="13.2">
      <c r="A482" s="166"/>
      <c r="B482" s="166"/>
      <c r="C482" s="167"/>
      <c r="D482" s="103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5"/>
      <c r="T482" s="105"/>
    </row>
    <row r="483" spans="1:20" ht="13.2">
      <c r="A483" s="166"/>
      <c r="B483" s="166"/>
      <c r="C483" s="167"/>
      <c r="D483" s="103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5"/>
      <c r="T483" s="105"/>
    </row>
    <row r="484" spans="1:20" ht="13.2">
      <c r="A484" s="166"/>
      <c r="B484" s="166"/>
      <c r="C484" s="167"/>
      <c r="D484" s="103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5"/>
      <c r="T484" s="105"/>
    </row>
    <row r="485" spans="1:20" ht="13.2">
      <c r="A485" s="166"/>
      <c r="B485" s="166"/>
      <c r="C485" s="167"/>
      <c r="D485" s="103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5"/>
      <c r="T485" s="105"/>
    </row>
    <row r="486" spans="1:20" ht="13.2">
      <c r="A486" s="166"/>
      <c r="B486" s="166"/>
      <c r="C486" s="167"/>
      <c r="D486" s="103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5"/>
      <c r="T486" s="105"/>
    </row>
    <row r="487" spans="1:20" ht="13.2">
      <c r="A487" s="166"/>
      <c r="B487" s="166"/>
      <c r="C487" s="167"/>
      <c r="D487" s="103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5"/>
      <c r="T487" s="105"/>
    </row>
    <row r="488" spans="1:20" ht="13.2">
      <c r="A488" s="166"/>
      <c r="B488" s="166"/>
      <c r="C488" s="167"/>
      <c r="D488" s="103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5"/>
      <c r="T488" s="105"/>
    </row>
    <row r="489" spans="1:20" ht="13.2">
      <c r="A489" s="166"/>
      <c r="B489" s="166"/>
      <c r="C489" s="167"/>
      <c r="D489" s="103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5"/>
      <c r="T489" s="105"/>
    </row>
    <row r="490" spans="1:20" ht="13.2">
      <c r="A490" s="166"/>
      <c r="B490" s="166"/>
      <c r="C490" s="167"/>
      <c r="D490" s="103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5"/>
      <c r="T490" s="105"/>
    </row>
    <row r="491" spans="1:20" ht="13.2">
      <c r="A491" s="166"/>
      <c r="B491" s="166"/>
      <c r="C491" s="167"/>
      <c r="D491" s="103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5"/>
      <c r="T491" s="105"/>
    </row>
    <row r="492" spans="1:20" ht="13.2">
      <c r="A492" s="166"/>
      <c r="B492" s="166"/>
      <c r="C492" s="167"/>
      <c r="D492" s="103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5"/>
      <c r="T492" s="105"/>
    </row>
    <row r="493" spans="1:20" ht="13.2">
      <c r="A493" s="166"/>
      <c r="B493" s="166"/>
      <c r="C493" s="167"/>
      <c r="D493" s="103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5"/>
      <c r="T493" s="105"/>
    </row>
    <row r="494" spans="1:20" ht="13.2">
      <c r="A494" s="166"/>
      <c r="B494" s="166"/>
      <c r="C494" s="167"/>
      <c r="D494" s="103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5"/>
      <c r="T494" s="105"/>
    </row>
    <row r="495" spans="1:20" ht="13.2">
      <c r="A495" s="166"/>
      <c r="B495" s="166"/>
      <c r="C495" s="167"/>
      <c r="D495" s="103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5"/>
      <c r="T495" s="105"/>
    </row>
    <row r="496" spans="1:20" ht="13.2">
      <c r="A496" s="166"/>
      <c r="B496" s="166"/>
      <c r="C496" s="167"/>
      <c r="D496" s="103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5"/>
      <c r="T496" s="105"/>
    </row>
    <row r="497" spans="1:20" ht="13.2">
      <c r="A497" s="166"/>
      <c r="B497" s="166"/>
      <c r="C497" s="167"/>
      <c r="D497" s="103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5"/>
      <c r="T497" s="105"/>
    </row>
    <row r="498" spans="1:20" ht="13.2">
      <c r="A498" s="166"/>
      <c r="B498" s="166"/>
      <c r="C498" s="167"/>
      <c r="D498" s="103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5"/>
      <c r="T498" s="105"/>
    </row>
    <row r="499" spans="1:20" ht="13.2">
      <c r="A499" s="166"/>
      <c r="B499" s="166"/>
      <c r="C499" s="167"/>
      <c r="D499" s="103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5"/>
      <c r="T499" s="105"/>
    </row>
    <row r="500" spans="1:20" ht="13.2">
      <c r="A500" s="166"/>
      <c r="B500" s="166"/>
      <c r="C500" s="167"/>
      <c r="D500" s="103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5"/>
      <c r="T500" s="105"/>
    </row>
    <row r="501" spans="1:20" ht="13.2">
      <c r="A501" s="166"/>
      <c r="B501" s="166"/>
      <c r="C501" s="167"/>
      <c r="D501" s="103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5"/>
      <c r="T501" s="105"/>
    </row>
    <row r="502" spans="1:20" ht="13.2">
      <c r="A502" s="166"/>
      <c r="B502" s="166"/>
      <c r="C502" s="167"/>
      <c r="D502" s="103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5"/>
      <c r="T502" s="105"/>
    </row>
    <row r="503" spans="1:20" ht="13.2">
      <c r="A503" s="166"/>
      <c r="B503" s="166"/>
      <c r="C503" s="167"/>
      <c r="D503" s="103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5"/>
      <c r="T503" s="105"/>
    </row>
    <row r="504" spans="1:20" ht="13.2">
      <c r="A504" s="166"/>
      <c r="B504" s="166"/>
      <c r="C504" s="167"/>
      <c r="D504" s="103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5"/>
      <c r="T504" s="105"/>
    </row>
    <row r="505" spans="1:20" ht="13.2">
      <c r="A505" s="166"/>
      <c r="B505" s="166"/>
      <c r="C505" s="167"/>
      <c r="D505" s="103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5"/>
      <c r="T505" s="105"/>
    </row>
    <row r="506" spans="1:20" ht="13.2">
      <c r="A506" s="166"/>
      <c r="B506" s="166"/>
      <c r="C506" s="167"/>
      <c r="D506" s="103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5"/>
      <c r="T506" s="105"/>
    </row>
    <row r="507" spans="1:20" ht="13.2">
      <c r="A507" s="166"/>
      <c r="B507" s="166"/>
      <c r="C507" s="167"/>
      <c r="D507" s="103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5"/>
      <c r="T507" s="105"/>
    </row>
    <row r="508" spans="1:20" ht="13.2">
      <c r="A508" s="166"/>
      <c r="B508" s="166"/>
      <c r="C508" s="167"/>
      <c r="D508" s="103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5"/>
      <c r="T508" s="105"/>
    </row>
    <row r="509" spans="1:20" ht="13.2">
      <c r="A509" s="166"/>
      <c r="B509" s="166"/>
      <c r="C509" s="167"/>
      <c r="D509" s="103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5"/>
      <c r="T509" s="105"/>
    </row>
    <row r="510" spans="1:20" ht="13.2">
      <c r="A510" s="166"/>
      <c r="B510" s="166"/>
      <c r="C510" s="167"/>
      <c r="D510" s="103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5"/>
      <c r="T510" s="105"/>
    </row>
    <row r="511" spans="1:20" ht="13.2">
      <c r="A511" s="166"/>
      <c r="B511" s="166"/>
      <c r="C511" s="167"/>
      <c r="D511" s="103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5"/>
      <c r="T511" s="105"/>
    </row>
    <row r="512" spans="1:20" ht="13.2">
      <c r="A512" s="166"/>
      <c r="B512" s="166"/>
      <c r="C512" s="167"/>
      <c r="D512" s="103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5"/>
      <c r="T512" s="105"/>
    </row>
    <row r="513" spans="1:20" ht="13.2">
      <c r="A513" s="166"/>
      <c r="B513" s="166"/>
      <c r="C513" s="167"/>
      <c r="D513" s="103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5"/>
      <c r="T513" s="105"/>
    </row>
    <row r="514" spans="1:20" ht="13.2">
      <c r="A514" s="166"/>
      <c r="B514" s="166"/>
      <c r="C514" s="167"/>
      <c r="D514" s="103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5"/>
      <c r="T514" s="105"/>
    </row>
    <row r="515" spans="1:20" ht="13.2">
      <c r="A515" s="166"/>
      <c r="B515" s="166"/>
      <c r="C515" s="167"/>
      <c r="D515" s="103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5"/>
      <c r="T515" s="105"/>
    </row>
    <row r="516" spans="1:20" ht="13.2">
      <c r="A516" s="166"/>
      <c r="B516" s="166"/>
      <c r="C516" s="167"/>
      <c r="D516" s="103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5"/>
      <c r="T516" s="105"/>
    </row>
    <row r="517" spans="1:20" ht="13.2">
      <c r="A517" s="166"/>
      <c r="B517" s="166"/>
      <c r="C517" s="167"/>
      <c r="D517" s="103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5"/>
      <c r="T517" s="105"/>
    </row>
    <row r="518" spans="1:20" ht="13.2">
      <c r="A518" s="166"/>
      <c r="B518" s="166"/>
      <c r="C518" s="167"/>
      <c r="D518" s="103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5"/>
      <c r="T518" s="105"/>
    </row>
    <row r="519" spans="1:20" ht="13.2">
      <c r="A519" s="166"/>
      <c r="B519" s="166"/>
      <c r="C519" s="167"/>
      <c r="D519" s="103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5"/>
      <c r="T519" s="105"/>
    </row>
    <row r="520" spans="1:20" ht="13.2">
      <c r="A520" s="166"/>
      <c r="B520" s="166"/>
      <c r="C520" s="167"/>
      <c r="D520" s="103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5"/>
      <c r="T520" s="105"/>
    </row>
    <row r="521" spans="1:20" ht="13.2">
      <c r="A521" s="166"/>
      <c r="B521" s="166"/>
      <c r="C521" s="167"/>
      <c r="D521" s="103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5"/>
      <c r="T521" s="105"/>
    </row>
    <row r="522" spans="1:20" ht="13.2">
      <c r="A522" s="166"/>
      <c r="B522" s="166"/>
      <c r="C522" s="167"/>
      <c r="D522" s="103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5"/>
      <c r="T522" s="105"/>
    </row>
    <row r="523" spans="1:20" ht="13.2">
      <c r="A523" s="166"/>
      <c r="B523" s="166"/>
      <c r="C523" s="167"/>
      <c r="D523" s="103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5"/>
      <c r="T523" s="105"/>
    </row>
    <row r="524" spans="1:20" ht="13.2">
      <c r="A524" s="166"/>
      <c r="B524" s="166"/>
      <c r="C524" s="167"/>
      <c r="D524" s="103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5"/>
      <c r="T524" s="105"/>
    </row>
    <row r="525" spans="1:20" ht="13.2">
      <c r="A525" s="166"/>
      <c r="B525" s="166"/>
      <c r="C525" s="167"/>
      <c r="D525" s="103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5"/>
      <c r="T525" s="105"/>
    </row>
    <row r="526" spans="1:20" ht="13.2">
      <c r="A526" s="166"/>
      <c r="B526" s="166"/>
      <c r="C526" s="167"/>
      <c r="D526" s="103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5"/>
      <c r="T526" s="105"/>
    </row>
    <row r="527" spans="1:20" ht="13.2">
      <c r="A527" s="166"/>
      <c r="B527" s="166"/>
      <c r="C527" s="167"/>
      <c r="D527" s="103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5"/>
      <c r="T527" s="105"/>
    </row>
    <row r="528" spans="1:20" ht="13.2">
      <c r="A528" s="166"/>
      <c r="B528" s="166"/>
      <c r="C528" s="167"/>
      <c r="D528" s="103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5"/>
      <c r="T528" s="105"/>
    </row>
    <row r="529" spans="1:20" ht="13.2">
      <c r="A529" s="166"/>
      <c r="B529" s="166"/>
      <c r="C529" s="167"/>
      <c r="D529" s="103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5"/>
      <c r="T529" s="105"/>
    </row>
    <row r="530" spans="1:20" ht="13.2">
      <c r="A530" s="166"/>
      <c r="B530" s="166"/>
      <c r="C530" s="167"/>
      <c r="D530" s="103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5"/>
      <c r="T530" s="105"/>
    </row>
    <row r="531" spans="1:20" ht="13.2">
      <c r="A531" s="166"/>
      <c r="B531" s="166"/>
      <c r="C531" s="167"/>
      <c r="D531" s="103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5"/>
      <c r="T531" s="105"/>
    </row>
    <row r="532" spans="1:20" ht="13.2">
      <c r="A532" s="166"/>
      <c r="B532" s="166"/>
      <c r="C532" s="167"/>
      <c r="D532" s="103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5"/>
      <c r="T532" s="105"/>
    </row>
    <row r="533" spans="1:20" ht="13.2">
      <c r="A533" s="166"/>
      <c r="B533" s="166"/>
      <c r="C533" s="167"/>
      <c r="D533" s="103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5"/>
      <c r="T533" s="105"/>
    </row>
    <row r="534" spans="1:20" ht="13.2">
      <c r="A534" s="166"/>
      <c r="B534" s="166"/>
      <c r="C534" s="167"/>
      <c r="D534" s="103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5"/>
      <c r="T534" s="105"/>
    </row>
    <row r="535" spans="1:20" ht="13.2">
      <c r="A535" s="166"/>
      <c r="B535" s="166"/>
      <c r="C535" s="167"/>
      <c r="D535" s="103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5"/>
      <c r="T535" s="105"/>
    </row>
    <row r="536" spans="1:20" ht="13.2">
      <c r="A536" s="166"/>
      <c r="B536" s="166"/>
      <c r="C536" s="167"/>
      <c r="D536" s="103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5"/>
      <c r="T536" s="105"/>
    </row>
    <row r="537" spans="1:20" ht="13.2">
      <c r="A537" s="166"/>
      <c r="B537" s="166"/>
      <c r="C537" s="167"/>
      <c r="D537" s="103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5"/>
      <c r="T537" s="105"/>
    </row>
    <row r="538" spans="1:20" ht="13.2">
      <c r="A538" s="166"/>
      <c r="B538" s="166"/>
      <c r="C538" s="167"/>
      <c r="D538" s="103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5"/>
      <c r="T538" s="105"/>
    </row>
    <row r="539" spans="1:20" ht="13.2">
      <c r="A539" s="166"/>
      <c r="B539" s="166"/>
      <c r="C539" s="167"/>
      <c r="D539" s="103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5"/>
      <c r="T539" s="105"/>
    </row>
    <row r="540" spans="1:20" ht="13.2">
      <c r="A540" s="166"/>
      <c r="B540" s="166"/>
      <c r="C540" s="167"/>
      <c r="D540" s="103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5"/>
      <c r="T540" s="105"/>
    </row>
    <row r="541" spans="1:20" ht="13.2">
      <c r="A541" s="166"/>
      <c r="B541" s="166"/>
      <c r="C541" s="167"/>
      <c r="D541" s="103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5"/>
      <c r="T541" s="105"/>
    </row>
    <row r="542" spans="1:20" ht="13.2">
      <c r="A542" s="166"/>
      <c r="B542" s="166"/>
      <c r="C542" s="167"/>
      <c r="D542" s="103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5"/>
      <c r="T542" s="105"/>
    </row>
    <row r="543" spans="1:20" ht="13.2">
      <c r="A543" s="166"/>
      <c r="B543" s="166"/>
      <c r="C543" s="167"/>
      <c r="D543" s="103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5"/>
      <c r="T543" s="105"/>
    </row>
    <row r="544" spans="1:20" ht="13.2">
      <c r="A544" s="166"/>
      <c r="B544" s="166"/>
      <c r="C544" s="167"/>
      <c r="D544" s="103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5"/>
      <c r="T544" s="105"/>
    </row>
    <row r="545" spans="1:20" ht="13.2">
      <c r="A545" s="166"/>
      <c r="B545" s="166"/>
      <c r="C545" s="167"/>
      <c r="D545" s="103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5"/>
      <c r="T545" s="105"/>
    </row>
    <row r="546" spans="1:20" ht="13.2">
      <c r="A546" s="166"/>
      <c r="B546" s="166"/>
      <c r="C546" s="167"/>
      <c r="D546" s="103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5"/>
      <c r="T546" s="105"/>
    </row>
    <row r="547" spans="1:20" ht="13.2">
      <c r="A547" s="166"/>
      <c r="B547" s="166"/>
      <c r="C547" s="167"/>
      <c r="D547" s="103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5"/>
      <c r="T547" s="105"/>
    </row>
    <row r="548" spans="1:20" ht="13.2">
      <c r="A548" s="166"/>
      <c r="B548" s="166"/>
      <c r="C548" s="167"/>
      <c r="D548" s="103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5"/>
      <c r="T548" s="105"/>
    </row>
    <row r="549" spans="1:20" ht="13.2">
      <c r="A549" s="166"/>
      <c r="B549" s="166"/>
      <c r="C549" s="167"/>
      <c r="D549" s="103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5"/>
      <c r="T549" s="105"/>
    </row>
    <row r="550" spans="1:20" ht="13.2">
      <c r="A550" s="166"/>
      <c r="B550" s="166"/>
      <c r="C550" s="167"/>
      <c r="D550" s="103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5"/>
      <c r="T550" s="105"/>
    </row>
    <row r="551" spans="1:20" ht="13.2">
      <c r="A551" s="166"/>
      <c r="B551" s="166"/>
      <c r="C551" s="167"/>
      <c r="D551" s="103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5"/>
      <c r="T551" s="105"/>
    </row>
    <row r="552" spans="1:20" ht="13.2">
      <c r="A552" s="166"/>
      <c r="B552" s="166"/>
      <c r="C552" s="167"/>
      <c r="D552" s="103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5"/>
      <c r="T552" s="105"/>
    </row>
    <row r="553" spans="1:20" ht="13.2">
      <c r="A553" s="166"/>
      <c r="B553" s="166"/>
      <c r="C553" s="167"/>
      <c r="D553" s="103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5"/>
      <c r="T553" s="105"/>
    </row>
    <row r="554" spans="1:20" ht="13.2">
      <c r="A554" s="166"/>
      <c r="B554" s="166"/>
      <c r="C554" s="167"/>
      <c r="D554" s="103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5"/>
      <c r="T554" s="105"/>
    </row>
    <row r="555" spans="1:20" ht="13.2">
      <c r="A555" s="166"/>
      <c r="B555" s="166"/>
      <c r="C555" s="167"/>
      <c r="D555" s="103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5"/>
      <c r="T555" s="105"/>
    </row>
    <row r="556" spans="1:20" ht="13.2">
      <c r="A556" s="166"/>
      <c r="B556" s="166"/>
      <c r="C556" s="167"/>
      <c r="D556" s="103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5"/>
      <c r="T556" s="105"/>
    </row>
    <row r="557" spans="1:20" ht="13.2">
      <c r="A557" s="166"/>
      <c r="B557" s="166"/>
      <c r="C557" s="167"/>
      <c r="D557" s="103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5"/>
      <c r="T557" s="105"/>
    </row>
    <row r="558" spans="1:20" ht="13.2">
      <c r="A558" s="166"/>
      <c r="B558" s="166"/>
      <c r="C558" s="167"/>
      <c r="D558" s="103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5"/>
      <c r="T558" s="105"/>
    </row>
    <row r="559" spans="1:20" ht="13.2">
      <c r="A559" s="166"/>
      <c r="B559" s="166"/>
      <c r="C559" s="167"/>
      <c r="D559" s="103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5"/>
      <c r="T559" s="105"/>
    </row>
    <row r="560" spans="1:20" ht="13.2">
      <c r="A560" s="166"/>
      <c r="B560" s="166"/>
      <c r="C560" s="167"/>
      <c r="D560" s="103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5"/>
      <c r="T560" s="105"/>
    </row>
    <row r="561" spans="1:20" ht="13.2">
      <c r="A561" s="166"/>
      <c r="B561" s="166"/>
      <c r="C561" s="167"/>
      <c r="D561" s="103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5"/>
      <c r="T561" s="105"/>
    </row>
    <row r="562" spans="1:20" ht="13.2">
      <c r="A562" s="166"/>
      <c r="B562" s="166"/>
      <c r="C562" s="167"/>
      <c r="D562" s="103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5"/>
      <c r="T562" s="105"/>
    </row>
    <row r="563" spans="1:20" ht="13.2">
      <c r="A563" s="166"/>
      <c r="B563" s="166"/>
      <c r="C563" s="167"/>
      <c r="D563" s="103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5"/>
      <c r="T563" s="105"/>
    </row>
    <row r="564" spans="1:20" ht="13.2">
      <c r="A564" s="166"/>
      <c r="B564" s="166"/>
      <c r="C564" s="167"/>
      <c r="D564" s="103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5"/>
      <c r="T564" s="105"/>
    </row>
    <row r="565" spans="1:20" ht="13.2">
      <c r="A565" s="166"/>
      <c r="B565" s="166"/>
      <c r="C565" s="167"/>
      <c r="D565" s="103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5"/>
      <c r="T565" s="105"/>
    </row>
    <row r="566" spans="1:20" ht="13.2">
      <c r="A566" s="166"/>
      <c r="B566" s="166"/>
      <c r="C566" s="167"/>
      <c r="D566" s="103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5"/>
      <c r="T566" s="105"/>
    </row>
    <row r="567" spans="1:20" ht="13.2">
      <c r="A567" s="166"/>
      <c r="B567" s="166"/>
      <c r="C567" s="167"/>
      <c r="D567" s="103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5"/>
      <c r="T567" s="105"/>
    </row>
    <row r="568" spans="1:20" ht="13.2">
      <c r="A568" s="166"/>
      <c r="B568" s="166"/>
      <c r="C568" s="167"/>
      <c r="D568" s="103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5"/>
      <c r="T568" s="105"/>
    </row>
    <row r="569" spans="1:20" ht="13.2">
      <c r="A569" s="166"/>
      <c r="B569" s="166"/>
      <c r="C569" s="167"/>
      <c r="D569" s="103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5"/>
      <c r="T569" s="105"/>
    </row>
    <row r="570" spans="1:20" ht="13.2">
      <c r="A570" s="166"/>
      <c r="B570" s="166"/>
      <c r="C570" s="167"/>
      <c r="D570" s="103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5"/>
      <c r="T570" s="105"/>
    </row>
    <row r="571" spans="1:20" ht="13.2">
      <c r="A571" s="166"/>
      <c r="B571" s="166"/>
      <c r="C571" s="167"/>
      <c r="D571" s="103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5"/>
      <c r="T571" s="105"/>
    </row>
    <row r="572" spans="1:20" ht="13.2">
      <c r="A572" s="166"/>
      <c r="B572" s="166"/>
      <c r="C572" s="167"/>
      <c r="D572" s="103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5"/>
      <c r="T572" s="105"/>
    </row>
    <row r="573" spans="1:20" ht="13.2">
      <c r="A573" s="166"/>
      <c r="B573" s="166"/>
      <c r="C573" s="167"/>
      <c r="D573" s="103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5"/>
      <c r="T573" s="105"/>
    </row>
    <row r="574" spans="1:20" ht="13.2">
      <c r="A574" s="166"/>
      <c r="B574" s="166"/>
      <c r="C574" s="167"/>
      <c r="D574" s="103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5"/>
      <c r="T574" s="105"/>
    </row>
    <row r="575" spans="1:20" ht="13.2">
      <c r="A575" s="166"/>
      <c r="B575" s="166"/>
      <c r="C575" s="167"/>
      <c r="D575" s="103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5"/>
      <c r="T575" s="105"/>
    </row>
    <row r="576" spans="1:20" ht="13.2">
      <c r="A576" s="166"/>
      <c r="B576" s="166"/>
      <c r="C576" s="167"/>
      <c r="D576" s="103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5"/>
      <c r="T576" s="105"/>
    </row>
    <row r="577" spans="1:20" ht="13.2">
      <c r="A577" s="166"/>
      <c r="B577" s="166"/>
      <c r="C577" s="167"/>
      <c r="D577" s="103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5"/>
      <c r="T577" s="105"/>
    </row>
    <row r="578" spans="1:20" ht="13.2">
      <c r="A578" s="166"/>
      <c r="B578" s="166"/>
      <c r="C578" s="167"/>
      <c r="D578" s="103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5"/>
      <c r="T578" s="105"/>
    </row>
    <row r="579" spans="1:20" ht="13.2">
      <c r="A579" s="166"/>
      <c r="B579" s="166"/>
      <c r="C579" s="167"/>
      <c r="D579" s="103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5"/>
      <c r="T579" s="105"/>
    </row>
    <row r="580" spans="1:20" ht="13.2">
      <c r="A580" s="166"/>
      <c r="B580" s="166"/>
      <c r="C580" s="167"/>
      <c r="D580" s="103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5"/>
      <c r="T580" s="105"/>
    </row>
    <row r="581" spans="1:20" ht="13.2">
      <c r="A581" s="166"/>
      <c r="B581" s="166"/>
      <c r="C581" s="167"/>
      <c r="D581" s="103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5"/>
      <c r="T581" s="105"/>
    </row>
    <row r="582" spans="1:20" ht="13.2">
      <c r="A582" s="166"/>
      <c r="B582" s="166"/>
      <c r="C582" s="167"/>
      <c r="D582" s="103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5"/>
      <c r="T582" s="105"/>
    </row>
    <row r="583" spans="1:20" ht="13.2">
      <c r="A583" s="166"/>
      <c r="B583" s="166"/>
      <c r="C583" s="167"/>
      <c r="D583" s="103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5"/>
      <c r="T583" s="105"/>
    </row>
    <row r="584" spans="1:20" ht="13.2">
      <c r="A584" s="166"/>
      <c r="B584" s="166"/>
      <c r="C584" s="167"/>
      <c r="D584" s="103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5"/>
      <c r="T584" s="105"/>
    </row>
    <row r="585" spans="1:20" ht="13.2">
      <c r="A585" s="166"/>
      <c r="B585" s="166"/>
      <c r="C585" s="167"/>
      <c r="D585" s="103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5"/>
      <c r="T585" s="105"/>
    </row>
    <row r="586" spans="1:20" ht="13.2">
      <c r="A586" s="166"/>
      <c r="B586" s="166"/>
      <c r="C586" s="167"/>
      <c r="D586" s="103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5"/>
      <c r="T586" s="105"/>
    </row>
    <row r="587" spans="1:20" ht="13.2">
      <c r="A587" s="166"/>
      <c r="B587" s="166"/>
      <c r="C587" s="167"/>
      <c r="D587" s="103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5"/>
      <c r="T587" s="105"/>
    </row>
    <row r="588" spans="1:20" ht="13.2">
      <c r="A588" s="166"/>
      <c r="B588" s="166"/>
      <c r="C588" s="167"/>
      <c r="D588" s="103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5"/>
      <c r="T588" s="105"/>
    </row>
    <row r="589" spans="1:20" ht="13.2">
      <c r="A589" s="166"/>
      <c r="B589" s="166"/>
      <c r="C589" s="167"/>
      <c r="D589" s="103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5"/>
      <c r="T589" s="105"/>
    </row>
    <row r="590" spans="1:20" ht="13.2">
      <c r="A590" s="166"/>
      <c r="B590" s="166"/>
      <c r="C590" s="167"/>
      <c r="D590" s="103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5"/>
      <c r="T590" s="105"/>
    </row>
    <row r="591" spans="1:20" ht="13.2">
      <c r="A591" s="166"/>
      <c r="B591" s="166"/>
      <c r="C591" s="167"/>
      <c r="D591" s="103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5"/>
      <c r="T591" s="105"/>
    </row>
    <row r="592" spans="1:20" ht="13.2">
      <c r="A592" s="166"/>
      <c r="B592" s="166"/>
      <c r="C592" s="167"/>
      <c r="D592" s="103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5"/>
      <c r="T592" s="105"/>
    </row>
    <row r="593" spans="1:20" ht="13.2">
      <c r="A593" s="166"/>
      <c r="B593" s="166"/>
      <c r="C593" s="167"/>
      <c r="D593" s="103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5"/>
      <c r="T593" s="105"/>
    </row>
    <row r="594" spans="1:20" ht="13.2">
      <c r="A594" s="166"/>
      <c r="B594" s="166"/>
      <c r="C594" s="167"/>
      <c r="D594" s="103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5"/>
      <c r="T594" s="105"/>
    </row>
    <row r="595" spans="1:20" ht="13.2">
      <c r="A595" s="166"/>
      <c r="B595" s="166"/>
      <c r="C595" s="167"/>
      <c r="D595" s="103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5"/>
      <c r="T595" s="105"/>
    </row>
    <row r="596" spans="1:20" ht="13.2">
      <c r="A596" s="166"/>
      <c r="B596" s="166"/>
      <c r="C596" s="167"/>
      <c r="D596" s="103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5"/>
      <c r="T596" s="105"/>
    </row>
    <row r="597" spans="1:20" ht="13.2">
      <c r="A597" s="166"/>
      <c r="B597" s="166"/>
      <c r="C597" s="167"/>
      <c r="D597" s="103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5"/>
      <c r="T597" s="105"/>
    </row>
    <row r="598" spans="1:20" ht="13.2">
      <c r="A598" s="166"/>
      <c r="B598" s="166"/>
      <c r="C598" s="167"/>
      <c r="D598" s="103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5"/>
      <c r="T598" s="105"/>
    </row>
    <row r="599" spans="1:20" ht="13.2">
      <c r="A599" s="166"/>
      <c r="B599" s="166"/>
      <c r="C599" s="167"/>
      <c r="D599" s="103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5"/>
      <c r="T599" s="105"/>
    </row>
    <row r="600" spans="1:20" ht="13.2">
      <c r="A600" s="166"/>
      <c r="B600" s="166"/>
      <c r="C600" s="167"/>
      <c r="D600" s="103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5"/>
      <c r="T600" s="105"/>
    </row>
    <row r="601" spans="1:20" ht="13.2">
      <c r="A601" s="166"/>
      <c r="B601" s="166"/>
      <c r="C601" s="167"/>
      <c r="D601" s="103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5"/>
      <c r="T601" s="105"/>
    </row>
    <row r="602" spans="1:20" ht="13.2">
      <c r="A602" s="166"/>
      <c r="B602" s="166"/>
      <c r="C602" s="167"/>
      <c r="D602" s="103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5"/>
      <c r="T602" s="105"/>
    </row>
    <row r="603" spans="1:20" ht="13.2">
      <c r="A603" s="166"/>
      <c r="B603" s="166"/>
      <c r="C603" s="167"/>
      <c r="D603" s="103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5"/>
      <c r="T603" s="105"/>
    </row>
    <row r="604" spans="1:20" ht="13.2">
      <c r="A604" s="166"/>
      <c r="B604" s="166"/>
      <c r="C604" s="167"/>
      <c r="D604" s="103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5"/>
      <c r="T604" s="105"/>
    </row>
    <row r="605" spans="1:20" ht="13.2">
      <c r="A605" s="166"/>
      <c r="B605" s="166"/>
      <c r="C605" s="167"/>
      <c r="D605" s="103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5"/>
      <c r="T605" s="105"/>
    </row>
    <row r="606" spans="1:20" ht="13.2">
      <c r="A606" s="166"/>
      <c r="B606" s="166"/>
      <c r="C606" s="167"/>
      <c r="D606" s="103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5"/>
      <c r="T606" s="105"/>
    </row>
    <row r="607" spans="1:20" ht="13.2">
      <c r="A607" s="166"/>
      <c r="B607" s="166"/>
      <c r="C607" s="167"/>
      <c r="D607" s="103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5"/>
      <c r="T607" s="105"/>
    </row>
    <row r="608" spans="1:20" ht="13.2">
      <c r="A608" s="166"/>
      <c r="B608" s="166"/>
      <c r="C608" s="167"/>
      <c r="D608" s="103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5"/>
      <c r="T608" s="105"/>
    </row>
    <row r="609" spans="1:20" ht="13.2">
      <c r="A609" s="166"/>
      <c r="B609" s="166"/>
      <c r="C609" s="167"/>
      <c r="D609" s="103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5"/>
      <c r="T609" s="105"/>
    </row>
    <row r="610" spans="1:20" ht="13.2">
      <c r="A610" s="166"/>
      <c r="B610" s="166"/>
      <c r="C610" s="167"/>
      <c r="D610" s="103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5"/>
      <c r="T610" s="105"/>
    </row>
    <row r="611" spans="1:20" ht="13.2">
      <c r="A611" s="166"/>
      <c r="B611" s="166"/>
      <c r="C611" s="167"/>
      <c r="D611" s="103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5"/>
      <c r="T611" s="105"/>
    </row>
    <row r="612" spans="1:20" ht="13.2">
      <c r="A612" s="166"/>
      <c r="B612" s="166"/>
      <c r="C612" s="167"/>
      <c r="D612" s="103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5"/>
      <c r="T612" s="105"/>
    </row>
    <row r="613" spans="1:20" ht="13.2">
      <c r="A613" s="166"/>
      <c r="B613" s="166"/>
      <c r="C613" s="167"/>
      <c r="D613" s="103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5"/>
      <c r="T613" s="105"/>
    </row>
    <row r="614" spans="1:20" ht="13.2">
      <c r="A614" s="166"/>
      <c r="B614" s="166"/>
      <c r="C614" s="167"/>
      <c r="D614" s="103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5"/>
      <c r="T614" s="105"/>
    </row>
    <row r="615" spans="1:20" ht="13.2">
      <c r="A615" s="166"/>
      <c r="B615" s="166"/>
      <c r="C615" s="167"/>
      <c r="D615" s="103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5"/>
      <c r="T615" s="105"/>
    </row>
    <row r="616" spans="1:20" ht="13.2">
      <c r="A616" s="166"/>
      <c r="B616" s="166"/>
      <c r="C616" s="167"/>
      <c r="D616" s="103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5"/>
      <c r="T616" s="105"/>
    </row>
    <row r="617" spans="1:20" ht="13.2">
      <c r="A617" s="166"/>
      <c r="B617" s="166"/>
      <c r="C617" s="167"/>
      <c r="D617" s="103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5"/>
      <c r="T617" s="105"/>
    </row>
    <row r="618" spans="1:20" ht="13.2">
      <c r="A618" s="166"/>
      <c r="B618" s="166"/>
      <c r="C618" s="167"/>
      <c r="D618" s="103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5"/>
      <c r="T618" s="105"/>
    </row>
    <row r="619" spans="1:20" ht="13.2">
      <c r="A619" s="166"/>
      <c r="B619" s="166"/>
      <c r="C619" s="167"/>
      <c r="D619" s="103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5"/>
      <c r="T619" s="105"/>
    </row>
    <row r="620" spans="1:20" ht="13.2">
      <c r="A620" s="166"/>
      <c r="B620" s="166"/>
      <c r="C620" s="167"/>
      <c r="D620" s="103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5"/>
      <c r="T620" s="105"/>
    </row>
    <row r="621" spans="1:20" ht="13.2">
      <c r="A621" s="166"/>
      <c r="B621" s="166"/>
      <c r="C621" s="167"/>
      <c r="D621" s="103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5"/>
      <c r="T621" s="105"/>
    </row>
    <row r="622" spans="1:20" ht="13.2">
      <c r="A622" s="166"/>
      <c r="B622" s="166"/>
      <c r="C622" s="167"/>
      <c r="D622" s="103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5"/>
      <c r="T622" s="105"/>
    </row>
    <row r="623" spans="1:20" ht="13.2">
      <c r="A623" s="166"/>
      <c r="B623" s="166"/>
      <c r="C623" s="167"/>
      <c r="D623" s="103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5"/>
      <c r="T623" s="105"/>
    </row>
    <row r="624" spans="1:20" ht="13.2">
      <c r="A624" s="166"/>
      <c r="B624" s="166"/>
      <c r="C624" s="167"/>
      <c r="D624" s="103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5"/>
      <c r="T624" s="105"/>
    </row>
    <row r="625" spans="1:20" ht="13.2">
      <c r="A625" s="166"/>
      <c r="B625" s="166"/>
      <c r="C625" s="167"/>
      <c r="D625" s="103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5"/>
      <c r="T625" s="105"/>
    </row>
    <row r="626" spans="1:20" ht="13.2">
      <c r="A626" s="166"/>
      <c r="B626" s="166"/>
      <c r="C626" s="167"/>
      <c r="D626" s="103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5"/>
      <c r="T626" s="105"/>
    </row>
    <row r="627" spans="1:20" ht="13.2">
      <c r="A627" s="166"/>
      <c r="B627" s="166"/>
      <c r="C627" s="167"/>
      <c r="D627" s="103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5"/>
      <c r="T627" s="105"/>
    </row>
    <row r="628" spans="1:20" ht="13.2">
      <c r="A628" s="166"/>
      <c r="B628" s="166"/>
      <c r="C628" s="167"/>
      <c r="D628" s="103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5"/>
      <c r="T628" s="105"/>
    </row>
    <row r="629" spans="1:20" ht="13.2">
      <c r="A629" s="166"/>
      <c r="B629" s="166"/>
      <c r="C629" s="167"/>
      <c r="D629" s="103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5"/>
      <c r="T629" s="105"/>
    </row>
    <row r="630" spans="1:20" ht="13.2">
      <c r="A630" s="166"/>
      <c r="B630" s="166"/>
      <c r="C630" s="167"/>
      <c r="D630" s="103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5"/>
      <c r="T630" s="105"/>
    </row>
    <row r="631" spans="1:20" ht="13.2">
      <c r="A631" s="166"/>
      <c r="B631" s="166"/>
      <c r="C631" s="167"/>
      <c r="D631" s="103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5"/>
      <c r="T631" s="105"/>
    </row>
    <row r="632" spans="1:20" ht="13.2">
      <c r="A632" s="166"/>
      <c r="B632" s="166"/>
      <c r="C632" s="167"/>
      <c r="D632" s="103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5"/>
      <c r="T632" s="105"/>
    </row>
    <row r="633" spans="1:20" ht="13.2">
      <c r="A633" s="166"/>
      <c r="B633" s="166"/>
      <c r="C633" s="167"/>
      <c r="D633" s="103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5"/>
      <c r="T633" s="105"/>
    </row>
    <row r="634" spans="1:20" ht="13.2">
      <c r="A634" s="166"/>
      <c r="B634" s="166"/>
      <c r="C634" s="167"/>
      <c r="D634" s="103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5"/>
      <c r="T634" s="105"/>
    </row>
    <row r="635" spans="1:20" ht="13.2">
      <c r="A635" s="166"/>
      <c r="B635" s="166"/>
      <c r="C635" s="167"/>
      <c r="D635" s="103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5"/>
      <c r="T635" s="105"/>
    </row>
    <row r="636" spans="1:20" ht="13.2">
      <c r="A636" s="166"/>
      <c r="B636" s="166"/>
      <c r="C636" s="167"/>
      <c r="D636" s="103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5"/>
      <c r="T636" s="105"/>
    </row>
    <row r="637" spans="1:20" ht="13.2">
      <c r="A637" s="166"/>
      <c r="B637" s="166"/>
      <c r="C637" s="167"/>
      <c r="D637" s="103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5"/>
      <c r="T637" s="105"/>
    </row>
    <row r="638" spans="1:20" ht="13.2">
      <c r="A638" s="166"/>
      <c r="B638" s="166"/>
      <c r="C638" s="167"/>
      <c r="D638" s="103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5"/>
      <c r="T638" s="105"/>
    </row>
    <row r="639" spans="1:20" ht="13.2">
      <c r="A639" s="166"/>
      <c r="B639" s="166"/>
      <c r="C639" s="167"/>
      <c r="D639" s="103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5"/>
      <c r="T639" s="105"/>
    </row>
    <row r="640" spans="1:20" ht="13.2">
      <c r="A640" s="166"/>
      <c r="B640" s="166"/>
      <c r="C640" s="167"/>
      <c r="D640" s="103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5"/>
      <c r="T640" s="105"/>
    </row>
    <row r="641" spans="1:20" ht="13.2">
      <c r="A641" s="166"/>
      <c r="B641" s="166"/>
      <c r="C641" s="167"/>
      <c r="D641" s="103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5"/>
      <c r="T641" s="105"/>
    </row>
    <row r="642" spans="1:20" ht="13.2">
      <c r="A642" s="166"/>
      <c r="B642" s="166"/>
      <c r="C642" s="167"/>
      <c r="D642" s="103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5"/>
      <c r="T642" s="105"/>
    </row>
    <row r="643" spans="1:20" ht="13.2">
      <c r="A643" s="166"/>
      <c r="B643" s="166"/>
      <c r="C643" s="167"/>
      <c r="D643" s="103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5"/>
      <c r="T643" s="105"/>
    </row>
    <row r="644" spans="1:20" ht="13.2">
      <c r="A644" s="166"/>
      <c r="B644" s="166"/>
      <c r="C644" s="167"/>
      <c r="D644" s="103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5"/>
      <c r="T644" s="105"/>
    </row>
    <row r="645" spans="1:20" ht="13.2">
      <c r="A645" s="166"/>
      <c r="B645" s="166"/>
      <c r="C645" s="167"/>
      <c r="D645" s="103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5"/>
      <c r="T645" s="105"/>
    </row>
    <row r="646" spans="1:20" ht="13.2">
      <c r="A646" s="166"/>
      <c r="B646" s="166"/>
      <c r="C646" s="167"/>
      <c r="D646" s="103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5"/>
      <c r="T646" s="105"/>
    </row>
    <row r="647" spans="1:20" ht="13.2">
      <c r="A647" s="166"/>
      <c r="B647" s="166"/>
      <c r="C647" s="167"/>
      <c r="D647" s="103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5"/>
      <c r="T647" s="105"/>
    </row>
    <row r="648" spans="1:20" ht="13.2">
      <c r="A648" s="166"/>
      <c r="B648" s="166"/>
      <c r="C648" s="167"/>
      <c r="D648" s="103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5"/>
      <c r="T648" s="105"/>
    </row>
    <row r="649" spans="1:20" ht="13.2">
      <c r="A649" s="166"/>
      <c r="B649" s="166"/>
      <c r="C649" s="167"/>
      <c r="D649" s="103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5"/>
      <c r="T649" s="105"/>
    </row>
    <row r="650" spans="1:20" ht="13.2">
      <c r="A650" s="166"/>
      <c r="B650" s="166"/>
      <c r="C650" s="167"/>
      <c r="D650" s="103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5"/>
      <c r="T650" s="105"/>
    </row>
    <row r="651" spans="1:20" ht="13.2">
      <c r="A651" s="166"/>
      <c r="B651" s="166"/>
      <c r="C651" s="167"/>
      <c r="D651" s="103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5"/>
      <c r="T651" s="105"/>
    </row>
    <row r="652" spans="1:20" ht="13.2">
      <c r="A652" s="166"/>
      <c r="B652" s="166"/>
      <c r="C652" s="167"/>
      <c r="D652" s="103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5"/>
      <c r="T652" s="105"/>
    </row>
    <row r="653" spans="1:20" ht="13.2">
      <c r="A653" s="166"/>
      <c r="B653" s="166"/>
      <c r="C653" s="167"/>
      <c r="D653" s="103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5"/>
      <c r="T653" s="105"/>
    </row>
    <row r="654" spans="1:20" ht="13.2">
      <c r="A654" s="166"/>
      <c r="B654" s="166"/>
      <c r="C654" s="167"/>
      <c r="D654" s="103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5"/>
      <c r="T654" s="105"/>
    </row>
    <row r="655" spans="1:20" ht="13.2">
      <c r="A655" s="166"/>
      <c r="B655" s="166"/>
      <c r="C655" s="167"/>
      <c r="D655" s="103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5"/>
      <c r="T655" s="105"/>
    </row>
    <row r="656" spans="1:20" ht="13.2">
      <c r="A656" s="166"/>
      <c r="B656" s="166"/>
      <c r="C656" s="167"/>
      <c r="D656" s="103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5"/>
      <c r="T656" s="105"/>
    </row>
    <row r="657" spans="1:20" ht="13.2">
      <c r="A657" s="166"/>
      <c r="B657" s="166"/>
      <c r="C657" s="167"/>
      <c r="D657" s="103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5"/>
      <c r="T657" s="105"/>
    </row>
    <row r="658" spans="1:20" ht="13.2">
      <c r="A658" s="166"/>
      <c r="B658" s="166"/>
      <c r="C658" s="167"/>
      <c r="D658" s="103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5"/>
      <c r="T658" s="105"/>
    </row>
    <row r="659" spans="1:20" ht="13.2">
      <c r="A659" s="166"/>
      <c r="B659" s="166"/>
      <c r="C659" s="167"/>
      <c r="D659" s="103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5"/>
      <c r="T659" s="105"/>
    </row>
    <row r="660" spans="1:20" ht="13.2">
      <c r="A660" s="166"/>
      <c r="B660" s="166"/>
      <c r="C660" s="167"/>
      <c r="D660" s="103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5"/>
      <c r="T660" s="105"/>
    </row>
    <row r="661" spans="1:20" ht="13.2">
      <c r="A661" s="166"/>
      <c r="B661" s="166"/>
      <c r="C661" s="167"/>
      <c r="D661" s="103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5"/>
      <c r="T661" s="105"/>
    </row>
    <row r="662" spans="1:20" ht="13.2">
      <c r="A662" s="166"/>
      <c r="B662" s="166"/>
      <c r="C662" s="167"/>
      <c r="D662" s="103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5"/>
      <c r="T662" s="105"/>
    </row>
    <row r="663" spans="1:20" ht="13.2">
      <c r="A663" s="166"/>
      <c r="B663" s="166"/>
      <c r="C663" s="167"/>
      <c r="D663" s="103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5"/>
      <c r="T663" s="105"/>
    </row>
    <row r="664" spans="1:20" ht="13.2">
      <c r="A664" s="166"/>
      <c r="B664" s="166"/>
      <c r="C664" s="167"/>
      <c r="D664" s="103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5"/>
      <c r="T664" s="105"/>
    </row>
    <row r="665" spans="1:20" ht="13.2">
      <c r="A665" s="166"/>
      <c r="B665" s="166"/>
      <c r="C665" s="167"/>
      <c r="D665" s="103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5"/>
      <c r="T665" s="105"/>
    </row>
    <row r="666" spans="1:20" ht="13.2">
      <c r="A666" s="166"/>
      <c r="B666" s="166"/>
      <c r="C666" s="167"/>
      <c r="D666" s="103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5"/>
      <c r="T666" s="105"/>
    </row>
    <row r="667" spans="1:20" ht="13.2">
      <c r="A667" s="166"/>
      <c r="B667" s="166"/>
      <c r="C667" s="167"/>
      <c r="D667" s="103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5"/>
      <c r="T667" s="105"/>
    </row>
    <row r="668" spans="1:20" ht="13.2">
      <c r="A668" s="166"/>
      <c r="B668" s="166"/>
      <c r="C668" s="167"/>
      <c r="D668" s="103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5"/>
      <c r="T668" s="105"/>
    </row>
    <row r="669" spans="1:20" ht="13.2">
      <c r="A669" s="166"/>
      <c r="B669" s="166"/>
      <c r="C669" s="167"/>
      <c r="D669" s="103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5"/>
      <c r="T669" s="105"/>
    </row>
    <row r="670" spans="1:20" ht="13.2">
      <c r="A670" s="166"/>
      <c r="B670" s="166"/>
      <c r="C670" s="167"/>
      <c r="D670" s="103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5"/>
      <c r="T670" s="105"/>
    </row>
    <row r="671" spans="1:20" ht="13.2">
      <c r="A671" s="166"/>
      <c r="B671" s="166"/>
      <c r="C671" s="167"/>
      <c r="D671" s="103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5"/>
      <c r="T671" s="105"/>
    </row>
    <row r="672" spans="1:20" ht="13.2">
      <c r="A672" s="166"/>
      <c r="B672" s="166"/>
      <c r="C672" s="167"/>
      <c r="D672" s="103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5"/>
      <c r="T672" s="105"/>
    </row>
    <row r="673" spans="1:20" ht="13.2">
      <c r="A673" s="166"/>
      <c r="B673" s="166"/>
      <c r="C673" s="167"/>
      <c r="D673" s="103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5"/>
      <c r="T673" s="105"/>
    </row>
    <row r="674" spans="1:20" ht="13.2">
      <c r="A674" s="166"/>
      <c r="B674" s="166"/>
      <c r="C674" s="167"/>
      <c r="D674" s="103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5"/>
      <c r="T674" s="105"/>
    </row>
    <row r="675" spans="1:20" ht="13.2">
      <c r="A675" s="166"/>
      <c r="B675" s="166"/>
      <c r="C675" s="167"/>
      <c r="D675" s="103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5"/>
      <c r="T675" s="105"/>
    </row>
    <row r="676" spans="1:20" ht="13.2">
      <c r="A676" s="166"/>
      <c r="B676" s="166"/>
      <c r="C676" s="167"/>
      <c r="D676" s="103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5"/>
      <c r="T676" s="105"/>
    </row>
    <row r="677" spans="1:20" ht="13.2">
      <c r="A677" s="166"/>
      <c r="B677" s="166"/>
      <c r="C677" s="167"/>
      <c r="D677" s="103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5"/>
      <c r="T677" s="105"/>
    </row>
    <row r="678" spans="1:20" ht="13.2">
      <c r="A678" s="166"/>
      <c r="B678" s="166"/>
      <c r="C678" s="167"/>
      <c r="D678" s="103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5"/>
      <c r="T678" s="105"/>
    </row>
    <row r="679" spans="1:20" ht="13.2">
      <c r="A679" s="166"/>
      <c r="B679" s="166"/>
      <c r="C679" s="167"/>
      <c r="D679" s="103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5"/>
      <c r="T679" s="105"/>
    </row>
    <row r="680" spans="1:20" ht="13.2">
      <c r="A680" s="166"/>
      <c r="B680" s="166"/>
      <c r="C680" s="167"/>
      <c r="D680" s="103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5"/>
      <c r="T680" s="105"/>
    </row>
    <row r="681" spans="1:20" ht="13.2">
      <c r="A681" s="166"/>
      <c r="B681" s="166"/>
      <c r="C681" s="167"/>
      <c r="D681" s="103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5"/>
      <c r="T681" s="105"/>
    </row>
    <row r="682" spans="1:20" ht="13.2">
      <c r="A682" s="166"/>
      <c r="B682" s="166"/>
      <c r="C682" s="167"/>
      <c r="D682" s="103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5"/>
      <c r="T682" s="105"/>
    </row>
    <row r="683" spans="1:20" ht="13.2">
      <c r="A683" s="166"/>
      <c r="B683" s="166"/>
      <c r="C683" s="167"/>
      <c r="D683" s="103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5"/>
      <c r="T683" s="105"/>
    </row>
    <row r="684" spans="1:20" ht="13.2">
      <c r="A684" s="166"/>
      <c r="B684" s="166"/>
      <c r="C684" s="167"/>
      <c r="D684" s="103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5"/>
      <c r="T684" s="105"/>
    </row>
    <row r="685" spans="1:20" ht="13.2">
      <c r="A685" s="166"/>
      <c r="B685" s="166"/>
      <c r="C685" s="167"/>
      <c r="D685" s="103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5"/>
      <c r="T685" s="105"/>
    </row>
    <row r="686" spans="1:20" ht="13.2">
      <c r="A686" s="166"/>
      <c r="B686" s="166"/>
      <c r="C686" s="167"/>
      <c r="D686" s="103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5"/>
      <c r="T686" s="105"/>
    </row>
    <row r="687" spans="1:20" ht="13.2">
      <c r="A687" s="166"/>
      <c r="B687" s="166"/>
      <c r="C687" s="167"/>
      <c r="D687" s="103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5"/>
      <c r="T687" s="105"/>
    </row>
    <row r="688" spans="1:20" ht="13.2">
      <c r="A688" s="166"/>
      <c r="B688" s="166"/>
      <c r="C688" s="167"/>
      <c r="D688" s="103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5"/>
      <c r="T688" s="105"/>
    </row>
    <row r="689" spans="1:20" ht="13.2">
      <c r="A689" s="166"/>
      <c r="B689" s="166"/>
      <c r="C689" s="167"/>
      <c r="D689" s="103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5"/>
      <c r="T689" s="105"/>
    </row>
    <row r="690" spans="1:20" ht="13.2">
      <c r="A690" s="166"/>
      <c r="B690" s="166"/>
      <c r="C690" s="167"/>
      <c r="D690" s="103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5"/>
      <c r="T690" s="105"/>
    </row>
    <row r="691" spans="1:20" ht="13.2">
      <c r="A691" s="166"/>
      <c r="B691" s="166"/>
      <c r="C691" s="167"/>
      <c r="D691" s="103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5"/>
      <c r="T691" s="105"/>
    </row>
    <row r="692" spans="1:20" ht="13.2">
      <c r="A692" s="166"/>
      <c r="B692" s="166"/>
      <c r="C692" s="167"/>
      <c r="D692" s="103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5"/>
      <c r="T692" s="105"/>
    </row>
    <row r="693" spans="1:20" ht="13.2">
      <c r="A693" s="166"/>
      <c r="B693" s="166"/>
      <c r="C693" s="167"/>
      <c r="D693" s="103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5"/>
      <c r="T693" s="105"/>
    </row>
    <row r="694" spans="1:20" ht="13.2">
      <c r="A694" s="166"/>
      <c r="B694" s="166"/>
      <c r="C694" s="167"/>
      <c r="D694" s="103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5"/>
      <c r="T694" s="105"/>
    </row>
    <row r="695" spans="1:20" ht="13.2">
      <c r="A695" s="166"/>
      <c r="B695" s="166"/>
      <c r="C695" s="167"/>
      <c r="D695" s="103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5"/>
      <c r="T695" s="105"/>
    </row>
    <row r="696" spans="1:20" ht="13.2">
      <c r="A696" s="166"/>
      <c r="B696" s="166"/>
      <c r="C696" s="167"/>
      <c r="D696" s="103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5"/>
      <c r="T696" s="105"/>
    </row>
    <row r="697" spans="1:20" ht="13.2">
      <c r="A697" s="166"/>
      <c r="B697" s="166"/>
      <c r="C697" s="167"/>
      <c r="D697" s="103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5"/>
      <c r="T697" s="105"/>
    </row>
    <row r="698" spans="1:20" ht="13.2">
      <c r="A698" s="166"/>
      <c r="B698" s="166"/>
      <c r="C698" s="167"/>
      <c r="D698" s="103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5"/>
      <c r="T698" s="105"/>
    </row>
    <row r="699" spans="1:20" ht="13.2">
      <c r="A699" s="166"/>
      <c r="B699" s="166"/>
      <c r="C699" s="167"/>
      <c r="D699" s="103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5"/>
      <c r="T699" s="105"/>
    </row>
    <row r="700" spans="1:20" ht="13.2">
      <c r="A700" s="166"/>
      <c r="B700" s="166"/>
      <c r="C700" s="167"/>
      <c r="D700" s="103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5"/>
      <c r="T700" s="105"/>
    </row>
    <row r="701" spans="1:20" ht="13.2">
      <c r="A701" s="166"/>
      <c r="B701" s="166"/>
      <c r="C701" s="167"/>
      <c r="D701" s="103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5"/>
      <c r="T701" s="105"/>
    </row>
    <row r="702" spans="1:20" ht="13.2">
      <c r="A702" s="166"/>
      <c r="B702" s="166"/>
      <c r="C702" s="167"/>
      <c r="D702" s="103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5"/>
      <c r="T702" s="105"/>
    </row>
    <row r="703" spans="1:20" ht="13.2">
      <c r="A703" s="166"/>
      <c r="B703" s="166"/>
      <c r="C703" s="167"/>
      <c r="D703" s="103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5"/>
      <c r="T703" s="105"/>
    </row>
    <row r="704" spans="1:20" ht="13.2">
      <c r="A704" s="166"/>
      <c r="B704" s="166"/>
      <c r="C704" s="167"/>
      <c r="D704" s="103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5"/>
      <c r="T704" s="105"/>
    </row>
    <row r="705" spans="1:20" ht="13.2">
      <c r="A705" s="166"/>
      <c r="B705" s="166"/>
      <c r="C705" s="167"/>
      <c r="D705" s="103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5"/>
      <c r="T705" s="105"/>
    </row>
    <row r="706" spans="1:20" ht="13.2">
      <c r="A706" s="166"/>
      <c r="B706" s="166"/>
      <c r="C706" s="167"/>
      <c r="D706" s="103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5"/>
      <c r="T706" s="105"/>
    </row>
    <row r="707" spans="1:20" ht="13.2">
      <c r="A707" s="166"/>
      <c r="B707" s="166"/>
      <c r="C707" s="167"/>
      <c r="D707" s="103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5"/>
      <c r="T707" s="105"/>
    </row>
    <row r="708" spans="1:20" ht="13.2">
      <c r="A708" s="166"/>
      <c r="B708" s="166"/>
      <c r="C708" s="167"/>
      <c r="D708" s="103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5"/>
      <c r="T708" s="105"/>
    </row>
    <row r="709" spans="1:20" ht="13.2">
      <c r="A709" s="166"/>
      <c r="B709" s="166"/>
      <c r="C709" s="167"/>
      <c r="D709" s="103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5"/>
      <c r="T709" s="105"/>
    </row>
    <row r="710" spans="1:20" ht="13.2">
      <c r="A710" s="166"/>
      <c r="B710" s="166"/>
      <c r="C710" s="167"/>
      <c r="D710" s="103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5"/>
      <c r="T710" s="105"/>
    </row>
    <row r="711" spans="1:20" ht="13.2">
      <c r="A711" s="166"/>
      <c r="B711" s="166"/>
      <c r="C711" s="167"/>
      <c r="D711" s="103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5"/>
      <c r="T711" s="105"/>
    </row>
    <row r="712" spans="1:20" ht="13.2">
      <c r="A712" s="166"/>
      <c r="B712" s="166"/>
      <c r="C712" s="167"/>
      <c r="D712" s="103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5"/>
      <c r="T712" s="105"/>
    </row>
    <row r="713" spans="1:20" ht="13.2">
      <c r="A713" s="166"/>
      <c r="B713" s="166"/>
      <c r="C713" s="167"/>
      <c r="D713" s="103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5"/>
      <c r="T713" s="105"/>
    </row>
    <row r="714" spans="1:20" ht="13.2">
      <c r="A714" s="166"/>
      <c r="B714" s="166"/>
      <c r="C714" s="167"/>
      <c r="D714" s="103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5"/>
      <c r="T714" s="105"/>
    </row>
    <row r="715" spans="1:20" ht="13.2">
      <c r="A715" s="166"/>
      <c r="B715" s="166"/>
      <c r="C715" s="167"/>
      <c r="D715" s="103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5"/>
      <c r="T715" s="105"/>
    </row>
    <row r="716" spans="1:20" ht="13.2">
      <c r="A716" s="166"/>
      <c r="B716" s="166"/>
      <c r="C716" s="167"/>
      <c r="D716" s="103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5"/>
      <c r="T716" s="105"/>
    </row>
    <row r="717" spans="1:20" ht="13.2">
      <c r="A717" s="166"/>
      <c r="B717" s="166"/>
      <c r="C717" s="167"/>
      <c r="D717" s="103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5"/>
      <c r="T717" s="105"/>
    </row>
    <row r="718" spans="1:20" ht="13.2">
      <c r="A718" s="166"/>
      <c r="B718" s="166"/>
      <c r="C718" s="167"/>
      <c r="D718" s="103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5"/>
      <c r="T718" s="105"/>
    </row>
    <row r="719" spans="1:20" ht="13.2">
      <c r="A719" s="166"/>
      <c r="B719" s="166"/>
      <c r="C719" s="167"/>
      <c r="D719" s="103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5"/>
      <c r="T719" s="105"/>
    </row>
    <row r="720" spans="1:20" ht="13.2">
      <c r="A720" s="166"/>
      <c r="B720" s="166"/>
      <c r="C720" s="167"/>
      <c r="D720" s="103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5"/>
      <c r="T720" s="105"/>
    </row>
    <row r="721" spans="1:20" ht="13.2">
      <c r="A721" s="166"/>
      <c r="B721" s="166"/>
      <c r="C721" s="167"/>
      <c r="D721" s="103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5"/>
      <c r="T721" s="105"/>
    </row>
    <row r="722" spans="1:20" ht="13.2">
      <c r="A722" s="166"/>
      <c r="B722" s="166"/>
      <c r="C722" s="167"/>
      <c r="D722" s="103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5"/>
      <c r="T722" s="105"/>
    </row>
    <row r="723" spans="1:20" ht="13.2">
      <c r="A723" s="166"/>
      <c r="B723" s="166"/>
      <c r="C723" s="167"/>
      <c r="D723" s="103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5"/>
      <c r="T723" s="105"/>
    </row>
    <row r="724" spans="1:20" ht="13.2">
      <c r="A724" s="166"/>
      <c r="B724" s="166"/>
      <c r="C724" s="167"/>
      <c r="D724" s="103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5"/>
      <c r="T724" s="105"/>
    </row>
    <row r="725" spans="1:20" ht="13.2">
      <c r="A725" s="166"/>
      <c r="B725" s="166"/>
      <c r="C725" s="167"/>
      <c r="D725" s="103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5"/>
      <c r="T725" s="105"/>
    </row>
    <row r="726" spans="1:20" ht="13.2">
      <c r="A726" s="166"/>
      <c r="B726" s="166"/>
      <c r="C726" s="167"/>
      <c r="D726" s="103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5"/>
      <c r="T726" s="105"/>
    </row>
    <row r="727" spans="1:20" ht="13.2">
      <c r="A727" s="166"/>
      <c r="B727" s="166"/>
      <c r="C727" s="167"/>
      <c r="D727" s="103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5"/>
      <c r="T727" s="105"/>
    </row>
    <row r="728" spans="1:20" ht="13.2">
      <c r="A728" s="166"/>
      <c r="B728" s="166"/>
      <c r="C728" s="167"/>
      <c r="D728" s="103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5"/>
      <c r="T728" s="105"/>
    </row>
    <row r="729" spans="1:20" ht="13.2">
      <c r="A729" s="166"/>
      <c r="B729" s="166"/>
      <c r="C729" s="167"/>
      <c r="D729" s="103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5"/>
      <c r="T729" s="105"/>
    </row>
    <row r="730" spans="1:20" ht="13.2">
      <c r="A730" s="166"/>
      <c r="B730" s="166"/>
      <c r="C730" s="167"/>
      <c r="D730" s="103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5"/>
      <c r="T730" s="105"/>
    </row>
    <row r="731" spans="1:20" ht="13.2">
      <c r="A731" s="166"/>
      <c r="B731" s="166"/>
      <c r="C731" s="167"/>
      <c r="D731" s="103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5"/>
      <c r="T731" s="105"/>
    </row>
    <row r="732" spans="1:20" ht="13.2">
      <c r="A732" s="166"/>
      <c r="B732" s="166"/>
      <c r="C732" s="167"/>
      <c r="D732" s="103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5"/>
      <c r="T732" s="105"/>
    </row>
    <row r="733" spans="1:20" ht="13.2">
      <c r="A733" s="166"/>
      <c r="B733" s="166"/>
      <c r="C733" s="167"/>
      <c r="D733" s="103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5"/>
      <c r="T733" s="105"/>
    </row>
    <row r="734" spans="1:20" ht="13.2">
      <c r="A734" s="166"/>
      <c r="B734" s="166"/>
      <c r="C734" s="167"/>
      <c r="D734" s="103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5"/>
      <c r="T734" s="105"/>
    </row>
    <row r="735" spans="1:20" ht="13.2">
      <c r="A735" s="166"/>
      <c r="B735" s="166"/>
      <c r="C735" s="167"/>
      <c r="D735" s="103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5"/>
      <c r="T735" s="105"/>
    </row>
    <row r="736" spans="1:20" ht="13.2">
      <c r="A736" s="166"/>
      <c r="B736" s="166"/>
      <c r="C736" s="167"/>
      <c r="D736" s="103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5"/>
      <c r="T736" s="105"/>
    </row>
    <row r="737" spans="1:20" ht="13.2">
      <c r="A737" s="166"/>
      <c r="B737" s="166"/>
      <c r="C737" s="167"/>
      <c r="D737" s="103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5"/>
      <c r="T737" s="105"/>
    </row>
    <row r="738" spans="1:20" ht="13.2">
      <c r="A738" s="166"/>
      <c r="B738" s="166"/>
      <c r="C738" s="167"/>
      <c r="D738" s="103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5"/>
      <c r="T738" s="105"/>
    </row>
    <row r="739" spans="1:20" ht="13.2">
      <c r="A739" s="166"/>
      <c r="B739" s="166"/>
      <c r="C739" s="167"/>
      <c r="D739" s="103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5"/>
      <c r="T739" s="105"/>
    </row>
    <row r="740" spans="1:20" ht="13.2">
      <c r="A740" s="166"/>
      <c r="B740" s="166"/>
      <c r="C740" s="167"/>
      <c r="D740" s="103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5"/>
      <c r="T740" s="105"/>
    </row>
    <row r="741" spans="1:20" ht="13.2">
      <c r="A741" s="166"/>
      <c r="B741" s="166"/>
      <c r="C741" s="167"/>
      <c r="D741" s="103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5"/>
      <c r="T741" s="105"/>
    </row>
    <row r="742" spans="1:20" ht="13.2">
      <c r="A742" s="166"/>
      <c r="B742" s="166"/>
      <c r="C742" s="167"/>
      <c r="D742" s="103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5"/>
      <c r="T742" s="105"/>
    </row>
    <row r="743" spans="1:20" ht="13.2">
      <c r="A743" s="166"/>
      <c r="B743" s="166"/>
      <c r="C743" s="167"/>
      <c r="D743" s="103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5"/>
      <c r="T743" s="105"/>
    </row>
    <row r="744" spans="1:20" ht="13.2">
      <c r="A744" s="166"/>
      <c r="B744" s="166"/>
      <c r="C744" s="167"/>
      <c r="D744" s="103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5"/>
      <c r="T744" s="105"/>
    </row>
    <row r="745" spans="1:20" ht="13.2">
      <c r="A745" s="166"/>
      <c r="B745" s="166"/>
      <c r="C745" s="167"/>
      <c r="D745" s="103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5"/>
      <c r="T745" s="105"/>
    </row>
    <row r="746" spans="1:20" ht="13.2">
      <c r="A746" s="166"/>
      <c r="B746" s="166"/>
      <c r="C746" s="167"/>
      <c r="D746" s="103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5"/>
      <c r="T746" s="105"/>
    </row>
    <row r="747" spans="1:20" ht="13.2">
      <c r="A747" s="166"/>
      <c r="B747" s="166"/>
      <c r="C747" s="167"/>
      <c r="D747" s="103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5"/>
      <c r="T747" s="105"/>
    </row>
    <row r="748" spans="1:20" ht="13.2">
      <c r="A748" s="166"/>
      <c r="B748" s="166"/>
      <c r="C748" s="167"/>
      <c r="D748" s="103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5"/>
      <c r="T748" s="105"/>
    </row>
    <row r="749" spans="1:20" ht="13.2">
      <c r="A749" s="166"/>
      <c r="B749" s="166"/>
      <c r="C749" s="167"/>
      <c r="D749" s="103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5"/>
      <c r="T749" s="105"/>
    </row>
    <row r="750" spans="1:20" ht="13.2">
      <c r="A750" s="166"/>
      <c r="B750" s="166"/>
      <c r="C750" s="167"/>
      <c r="D750" s="103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5"/>
      <c r="T750" s="105"/>
    </row>
    <row r="751" spans="1:20" ht="13.2">
      <c r="A751" s="166"/>
      <c r="B751" s="166"/>
      <c r="C751" s="167"/>
      <c r="D751" s="103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5"/>
      <c r="T751" s="105"/>
    </row>
    <row r="752" spans="1:20" ht="13.2">
      <c r="A752" s="166"/>
      <c r="B752" s="166"/>
      <c r="C752" s="167"/>
      <c r="D752" s="103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5"/>
      <c r="T752" s="105"/>
    </row>
    <row r="753" spans="1:20" ht="13.2">
      <c r="A753" s="166"/>
      <c r="B753" s="166"/>
      <c r="C753" s="167"/>
      <c r="D753" s="103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5"/>
      <c r="T753" s="105"/>
    </row>
    <row r="754" spans="1:20" ht="13.2">
      <c r="A754" s="166"/>
      <c r="B754" s="166"/>
      <c r="C754" s="167"/>
      <c r="D754" s="103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5"/>
      <c r="T754" s="105"/>
    </row>
    <row r="755" spans="1:20" ht="13.2">
      <c r="A755" s="166"/>
      <c r="B755" s="166"/>
      <c r="C755" s="167"/>
      <c r="D755" s="103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5"/>
      <c r="T755" s="105"/>
    </row>
    <row r="756" spans="1:20" ht="13.2">
      <c r="A756" s="166"/>
      <c r="B756" s="166"/>
      <c r="C756" s="167"/>
      <c r="D756" s="103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5"/>
      <c r="T756" s="105"/>
    </row>
    <row r="757" spans="1:20" ht="13.2">
      <c r="A757" s="166"/>
      <c r="B757" s="166"/>
      <c r="C757" s="167"/>
      <c r="D757" s="103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5"/>
      <c r="T757" s="105"/>
    </row>
    <row r="758" spans="1:20" ht="13.2">
      <c r="A758" s="166"/>
      <c r="B758" s="166"/>
      <c r="C758" s="167"/>
      <c r="D758" s="103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5"/>
      <c r="T758" s="105"/>
    </row>
    <row r="759" spans="1:20" ht="13.2">
      <c r="A759" s="166"/>
      <c r="B759" s="166"/>
      <c r="C759" s="167"/>
      <c r="D759" s="103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5"/>
      <c r="T759" s="105"/>
    </row>
    <row r="760" spans="1:20" ht="13.2">
      <c r="A760" s="166"/>
      <c r="B760" s="166"/>
      <c r="C760" s="167"/>
      <c r="D760" s="103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5"/>
      <c r="T760" s="105"/>
    </row>
    <row r="761" spans="1:20" ht="13.2">
      <c r="A761" s="166"/>
      <c r="B761" s="166"/>
      <c r="C761" s="167"/>
      <c r="D761" s="103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5"/>
      <c r="T761" s="105"/>
    </row>
    <row r="762" spans="1:20" ht="13.2">
      <c r="A762" s="166"/>
      <c r="B762" s="166"/>
      <c r="C762" s="167"/>
      <c r="D762" s="103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5"/>
      <c r="T762" s="105"/>
    </row>
    <row r="763" spans="1:20" ht="13.2">
      <c r="A763" s="166"/>
      <c r="B763" s="166"/>
      <c r="C763" s="167"/>
      <c r="D763" s="103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5"/>
      <c r="T763" s="105"/>
    </row>
    <row r="764" spans="1:20" ht="13.2">
      <c r="A764" s="166"/>
      <c r="B764" s="166"/>
      <c r="C764" s="167"/>
      <c r="D764" s="103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5"/>
      <c r="T764" s="105"/>
    </row>
    <row r="765" spans="1:20" ht="13.2">
      <c r="A765" s="166"/>
      <c r="B765" s="166"/>
      <c r="C765" s="167"/>
      <c r="D765" s="103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5"/>
      <c r="T765" s="105"/>
    </row>
    <row r="766" spans="1:20" ht="13.2">
      <c r="A766" s="166"/>
      <c r="B766" s="166"/>
      <c r="C766" s="167"/>
      <c r="D766" s="103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5"/>
      <c r="T766" s="105"/>
    </row>
    <row r="767" spans="1:20" ht="13.2">
      <c r="A767" s="166"/>
      <c r="B767" s="166"/>
      <c r="C767" s="167"/>
      <c r="D767" s="103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5"/>
      <c r="T767" s="105"/>
    </row>
    <row r="768" spans="1:20" ht="13.2">
      <c r="A768" s="166"/>
      <c r="B768" s="166"/>
      <c r="C768" s="167"/>
      <c r="D768" s="103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5"/>
      <c r="T768" s="105"/>
    </row>
    <row r="769" spans="1:20" ht="13.2">
      <c r="A769" s="166"/>
      <c r="B769" s="166"/>
      <c r="C769" s="167"/>
      <c r="D769" s="103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5"/>
      <c r="T769" s="105"/>
    </row>
    <row r="770" spans="1:20" ht="13.2">
      <c r="A770" s="166"/>
      <c r="B770" s="166"/>
      <c r="C770" s="167"/>
      <c r="D770" s="103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5"/>
      <c r="T770" s="105"/>
    </row>
    <row r="771" spans="1:20" ht="13.2">
      <c r="A771" s="166"/>
      <c r="B771" s="166"/>
      <c r="C771" s="167"/>
      <c r="D771" s="103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5"/>
      <c r="T771" s="105"/>
    </row>
    <row r="772" spans="1:20" ht="13.2">
      <c r="A772" s="166"/>
      <c r="B772" s="166"/>
      <c r="C772" s="167"/>
      <c r="D772" s="103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5"/>
      <c r="T772" s="105"/>
    </row>
    <row r="773" spans="1:20" ht="13.2">
      <c r="A773" s="166"/>
      <c r="B773" s="166"/>
      <c r="C773" s="167"/>
      <c r="D773" s="103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5"/>
      <c r="T773" s="105"/>
    </row>
    <row r="774" spans="1:20" ht="13.2">
      <c r="A774" s="166"/>
      <c r="B774" s="166"/>
      <c r="C774" s="167"/>
      <c r="D774" s="103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5"/>
      <c r="T774" s="105"/>
    </row>
    <row r="775" spans="1:20" ht="13.2">
      <c r="A775" s="166"/>
      <c r="B775" s="166"/>
      <c r="C775" s="167"/>
      <c r="D775" s="103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5"/>
      <c r="T775" s="105"/>
    </row>
    <row r="776" spans="1:20" ht="13.2">
      <c r="A776" s="166"/>
      <c r="B776" s="166"/>
      <c r="C776" s="167"/>
      <c r="D776" s="103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5"/>
      <c r="T776" s="105"/>
    </row>
    <row r="777" spans="1:20" ht="13.2">
      <c r="A777" s="166"/>
      <c r="B777" s="166"/>
      <c r="C777" s="167"/>
      <c r="D777" s="103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5"/>
      <c r="T777" s="105"/>
    </row>
    <row r="778" spans="1:20" ht="13.2">
      <c r="A778" s="166"/>
      <c r="B778" s="166"/>
      <c r="C778" s="167"/>
      <c r="D778" s="103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5"/>
      <c r="T778" s="105"/>
    </row>
    <row r="779" spans="1:20" ht="13.2">
      <c r="A779" s="166"/>
      <c r="B779" s="166"/>
      <c r="C779" s="167"/>
      <c r="D779" s="103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5"/>
      <c r="T779" s="105"/>
    </row>
    <row r="780" spans="1:20" ht="13.2">
      <c r="A780" s="166"/>
      <c r="B780" s="166"/>
      <c r="C780" s="167"/>
      <c r="D780" s="103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5"/>
      <c r="T780" s="105"/>
    </row>
    <row r="781" spans="1:20" ht="13.2">
      <c r="A781" s="166"/>
      <c r="B781" s="166"/>
      <c r="C781" s="167"/>
      <c r="D781" s="103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5"/>
      <c r="T781" s="105"/>
    </row>
    <row r="782" spans="1:20" ht="13.2">
      <c r="A782" s="166"/>
      <c r="B782" s="166"/>
      <c r="C782" s="167"/>
      <c r="D782" s="103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5"/>
      <c r="T782" s="105"/>
    </row>
    <row r="783" spans="1:20" ht="13.2">
      <c r="A783" s="166"/>
      <c r="B783" s="166"/>
      <c r="C783" s="167"/>
      <c r="D783" s="103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5"/>
      <c r="T783" s="105"/>
    </row>
    <row r="784" spans="1:20" ht="13.2">
      <c r="A784" s="166"/>
      <c r="B784" s="166"/>
      <c r="C784" s="167"/>
      <c r="D784" s="103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5"/>
      <c r="T784" s="105"/>
    </row>
    <row r="785" spans="1:20" ht="13.2">
      <c r="A785" s="166"/>
      <c r="B785" s="166"/>
      <c r="C785" s="167"/>
      <c r="D785" s="103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5"/>
      <c r="T785" s="105"/>
    </row>
    <row r="786" spans="1:20" ht="13.2">
      <c r="A786" s="166"/>
      <c r="B786" s="166"/>
      <c r="C786" s="167"/>
      <c r="D786" s="103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5"/>
      <c r="T786" s="105"/>
    </row>
    <row r="787" spans="1:20" ht="13.2">
      <c r="A787" s="166"/>
      <c r="B787" s="166"/>
      <c r="C787" s="167"/>
      <c r="D787" s="103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5"/>
      <c r="T787" s="105"/>
    </row>
    <row r="788" spans="1:20" ht="13.2">
      <c r="A788" s="166"/>
      <c r="B788" s="166"/>
      <c r="C788" s="167"/>
      <c r="D788" s="103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5"/>
      <c r="T788" s="105"/>
    </row>
    <row r="789" spans="1:20" ht="13.2">
      <c r="A789" s="166"/>
      <c r="B789" s="166"/>
      <c r="C789" s="167"/>
      <c r="D789" s="103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5"/>
      <c r="T789" s="105"/>
    </row>
    <row r="790" spans="1:20" ht="13.2">
      <c r="A790" s="166"/>
      <c r="B790" s="166"/>
      <c r="C790" s="167"/>
      <c r="D790" s="103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5"/>
      <c r="T790" s="105"/>
    </row>
    <row r="791" spans="1:20" ht="13.2">
      <c r="A791" s="166"/>
      <c r="B791" s="166"/>
      <c r="C791" s="167"/>
      <c r="D791" s="103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5"/>
      <c r="T791" s="105"/>
    </row>
    <row r="792" spans="1:20" ht="13.2">
      <c r="A792" s="166"/>
      <c r="B792" s="166"/>
      <c r="C792" s="167"/>
      <c r="D792" s="103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5"/>
      <c r="T792" s="105"/>
    </row>
    <row r="793" spans="1:20" ht="13.2">
      <c r="A793" s="166"/>
      <c r="B793" s="166"/>
      <c r="C793" s="167"/>
      <c r="D793" s="103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5"/>
      <c r="T793" s="105"/>
    </row>
    <row r="794" spans="1:20" ht="13.2">
      <c r="A794" s="166"/>
      <c r="B794" s="166"/>
      <c r="C794" s="167"/>
      <c r="D794" s="103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5"/>
      <c r="T794" s="105"/>
    </row>
    <row r="795" spans="1:20" ht="13.2">
      <c r="A795" s="166"/>
      <c r="B795" s="166"/>
      <c r="C795" s="167"/>
      <c r="D795" s="103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5"/>
      <c r="T795" s="105"/>
    </row>
    <row r="796" spans="1:20" ht="13.2">
      <c r="A796" s="166"/>
      <c r="B796" s="166"/>
      <c r="C796" s="167"/>
      <c r="D796" s="103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5"/>
      <c r="T796" s="105"/>
    </row>
    <row r="797" spans="1:20" ht="13.2">
      <c r="A797" s="166"/>
      <c r="B797" s="166"/>
      <c r="C797" s="167"/>
      <c r="D797" s="103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5"/>
      <c r="T797" s="105"/>
    </row>
    <row r="798" spans="1:20" ht="13.2">
      <c r="A798" s="166"/>
      <c r="B798" s="166"/>
      <c r="C798" s="167"/>
      <c r="D798" s="103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5"/>
      <c r="T798" s="105"/>
    </row>
    <row r="799" spans="1:20" ht="13.2">
      <c r="A799" s="166"/>
      <c r="B799" s="166"/>
      <c r="C799" s="167"/>
      <c r="D799" s="103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5"/>
      <c r="T799" s="105"/>
    </row>
    <row r="800" spans="1:20" ht="13.2">
      <c r="A800" s="166"/>
      <c r="B800" s="166"/>
      <c r="C800" s="167"/>
      <c r="D800" s="103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5"/>
      <c r="T800" s="105"/>
    </row>
    <row r="801" spans="1:20" ht="13.2">
      <c r="A801" s="166"/>
      <c r="B801" s="166"/>
      <c r="C801" s="167"/>
      <c r="D801" s="103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5"/>
      <c r="T801" s="105"/>
    </row>
    <row r="802" spans="1:20" ht="13.2">
      <c r="A802" s="166"/>
      <c r="B802" s="166"/>
      <c r="C802" s="167"/>
      <c r="D802" s="103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5"/>
      <c r="T802" s="105"/>
    </row>
    <row r="803" spans="1:20" ht="13.2">
      <c r="A803" s="166"/>
      <c r="B803" s="166"/>
      <c r="C803" s="167"/>
      <c r="D803" s="103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5"/>
      <c r="T803" s="105"/>
    </row>
    <row r="804" spans="1:20" ht="13.2">
      <c r="A804" s="166"/>
      <c r="B804" s="166"/>
      <c r="C804" s="167"/>
      <c r="D804" s="103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5"/>
      <c r="T804" s="105"/>
    </row>
    <row r="805" spans="1:20" ht="13.2">
      <c r="A805" s="166"/>
      <c r="B805" s="166"/>
      <c r="C805" s="167"/>
      <c r="D805" s="103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5"/>
      <c r="T805" s="105"/>
    </row>
    <row r="806" spans="1:20" ht="13.2">
      <c r="A806" s="166"/>
      <c r="B806" s="166"/>
      <c r="C806" s="167"/>
      <c r="D806" s="103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5"/>
      <c r="T806" s="105"/>
    </row>
    <row r="807" spans="1:20" ht="13.2">
      <c r="A807" s="166"/>
      <c r="B807" s="166"/>
      <c r="C807" s="167"/>
      <c r="D807" s="103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5"/>
      <c r="T807" s="105"/>
    </row>
    <row r="808" spans="1:20" ht="13.2">
      <c r="A808" s="166"/>
      <c r="B808" s="166"/>
      <c r="C808" s="167"/>
      <c r="D808" s="103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5"/>
      <c r="T808" s="105"/>
    </row>
    <row r="809" spans="1:20" ht="13.2">
      <c r="A809" s="166"/>
      <c r="B809" s="166"/>
      <c r="C809" s="167"/>
      <c r="D809" s="103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5"/>
      <c r="T809" s="105"/>
    </row>
    <row r="810" spans="1:20" ht="13.2">
      <c r="A810" s="166"/>
      <c r="B810" s="166"/>
      <c r="C810" s="167"/>
      <c r="D810" s="103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5"/>
      <c r="T810" s="105"/>
    </row>
    <row r="811" spans="1:20" ht="13.2">
      <c r="A811" s="166"/>
      <c r="B811" s="166"/>
      <c r="C811" s="167"/>
      <c r="D811" s="103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5"/>
      <c r="T811" s="105"/>
    </row>
    <row r="812" spans="1:20" ht="13.2">
      <c r="A812" s="166"/>
      <c r="B812" s="166"/>
      <c r="C812" s="167"/>
      <c r="D812" s="103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5"/>
      <c r="T812" s="105"/>
    </row>
    <row r="813" spans="1:20" ht="13.2">
      <c r="A813" s="166"/>
      <c r="B813" s="166"/>
      <c r="C813" s="167"/>
      <c r="D813" s="103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5"/>
      <c r="T813" s="105"/>
    </row>
    <row r="814" spans="1:20" ht="13.2">
      <c r="A814" s="166"/>
      <c r="B814" s="166"/>
      <c r="C814" s="167"/>
      <c r="D814" s="103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5"/>
      <c r="T814" s="105"/>
    </row>
    <row r="815" spans="1:20" ht="13.2">
      <c r="A815" s="166"/>
      <c r="B815" s="166"/>
      <c r="C815" s="167"/>
      <c r="D815" s="103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5"/>
      <c r="T815" s="105"/>
    </row>
    <row r="816" spans="1:20" ht="13.2">
      <c r="A816" s="166"/>
      <c r="B816" s="166"/>
      <c r="C816" s="167"/>
      <c r="D816" s="103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5"/>
      <c r="T816" s="105"/>
    </row>
    <row r="817" spans="1:20" ht="13.2">
      <c r="A817" s="166"/>
      <c r="B817" s="166"/>
      <c r="C817" s="167"/>
      <c r="D817" s="103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5"/>
      <c r="T817" s="105"/>
    </row>
    <row r="818" spans="1:20" ht="13.2">
      <c r="A818" s="166"/>
      <c r="B818" s="166"/>
      <c r="C818" s="167"/>
      <c r="D818" s="103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5"/>
      <c r="T818" s="105"/>
    </row>
    <row r="819" spans="1:20" ht="13.2">
      <c r="A819" s="166"/>
      <c r="B819" s="166"/>
      <c r="C819" s="167"/>
      <c r="D819" s="103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5"/>
      <c r="T819" s="105"/>
    </row>
    <row r="820" spans="1:20" ht="13.2">
      <c r="A820" s="166"/>
      <c r="B820" s="166"/>
      <c r="C820" s="167"/>
      <c r="D820" s="103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5"/>
      <c r="T820" s="105"/>
    </row>
    <row r="821" spans="1:20" ht="13.2">
      <c r="A821" s="166"/>
      <c r="B821" s="166"/>
      <c r="C821" s="167"/>
      <c r="D821" s="103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5"/>
      <c r="T821" s="105"/>
    </row>
    <row r="822" spans="1:20" ht="13.2">
      <c r="A822" s="166"/>
      <c r="B822" s="166"/>
      <c r="C822" s="167"/>
      <c r="D822" s="103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5"/>
      <c r="T822" s="105"/>
    </row>
    <row r="823" spans="1:20" ht="13.2">
      <c r="A823" s="166"/>
      <c r="B823" s="166"/>
      <c r="C823" s="167"/>
      <c r="D823" s="103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5"/>
      <c r="T823" s="105"/>
    </row>
    <row r="824" spans="1:20" ht="13.2">
      <c r="A824" s="166"/>
      <c r="B824" s="166"/>
      <c r="C824" s="167"/>
      <c r="D824" s="103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5"/>
      <c r="T824" s="105"/>
    </row>
    <row r="825" spans="1:20" ht="13.2">
      <c r="A825" s="166"/>
      <c r="B825" s="166"/>
      <c r="C825" s="167"/>
      <c r="D825" s="103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5"/>
      <c r="T825" s="105"/>
    </row>
    <row r="826" spans="1:20" ht="13.2">
      <c r="A826" s="166"/>
      <c r="B826" s="166"/>
      <c r="C826" s="167"/>
      <c r="D826" s="103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5"/>
      <c r="T826" s="105"/>
    </row>
    <row r="827" spans="1:20" ht="13.2">
      <c r="A827" s="166"/>
      <c r="B827" s="166"/>
      <c r="C827" s="167"/>
      <c r="D827" s="103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5"/>
      <c r="T827" s="105"/>
    </row>
    <row r="828" spans="1:20" ht="13.2">
      <c r="A828" s="166"/>
      <c r="B828" s="166"/>
      <c r="C828" s="167"/>
      <c r="D828" s="103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5"/>
      <c r="T828" s="105"/>
    </row>
    <row r="829" spans="1:20" ht="13.2">
      <c r="A829" s="166"/>
      <c r="B829" s="166"/>
      <c r="C829" s="167"/>
      <c r="D829" s="103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5"/>
      <c r="T829" s="105"/>
    </row>
    <row r="830" spans="1:20" ht="13.2">
      <c r="A830" s="166"/>
      <c r="B830" s="166"/>
      <c r="C830" s="167"/>
      <c r="D830" s="103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5"/>
      <c r="T830" s="105"/>
    </row>
    <row r="831" spans="1:20" ht="13.2">
      <c r="A831" s="166"/>
      <c r="B831" s="166"/>
      <c r="C831" s="167"/>
      <c r="D831" s="103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5"/>
      <c r="T831" s="105"/>
    </row>
    <row r="832" spans="1:20" ht="13.2">
      <c r="A832" s="166"/>
      <c r="B832" s="166"/>
      <c r="C832" s="167"/>
      <c r="D832" s="103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5"/>
      <c r="T832" s="105"/>
    </row>
    <row r="833" spans="1:20" ht="13.2">
      <c r="A833" s="166"/>
      <c r="B833" s="166"/>
      <c r="C833" s="167"/>
      <c r="D833" s="103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5"/>
      <c r="T833" s="105"/>
    </row>
    <row r="834" spans="1:20" ht="13.2">
      <c r="A834" s="166"/>
      <c r="B834" s="166"/>
      <c r="C834" s="167"/>
      <c r="D834" s="103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5"/>
      <c r="T834" s="105"/>
    </row>
    <row r="835" spans="1:20" ht="13.2">
      <c r="A835" s="166"/>
      <c r="B835" s="166"/>
      <c r="C835" s="167"/>
      <c r="D835" s="103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5"/>
      <c r="T835" s="105"/>
    </row>
    <row r="836" spans="1:20" ht="13.2">
      <c r="A836" s="166"/>
      <c r="B836" s="166"/>
      <c r="C836" s="167"/>
      <c r="D836" s="103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5"/>
      <c r="T836" s="105"/>
    </row>
    <row r="837" spans="1:20" ht="13.2">
      <c r="A837" s="166"/>
      <c r="B837" s="166"/>
      <c r="C837" s="167"/>
      <c r="D837" s="103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5"/>
      <c r="T837" s="105"/>
    </row>
    <row r="838" spans="1:20" ht="13.2">
      <c r="A838" s="166"/>
      <c r="B838" s="166"/>
      <c r="C838" s="167"/>
      <c r="D838" s="103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5"/>
      <c r="T838" s="105"/>
    </row>
    <row r="839" spans="1:20" ht="13.2">
      <c r="A839" s="166"/>
      <c r="B839" s="166"/>
      <c r="C839" s="167"/>
      <c r="D839" s="103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5"/>
      <c r="T839" s="105"/>
    </row>
    <row r="840" spans="1:20" ht="13.2">
      <c r="A840" s="166"/>
      <c r="B840" s="166"/>
      <c r="C840" s="167"/>
      <c r="D840" s="103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5"/>
      <c r="T840" s="105"/>
    </row>
    <row r="841" spans="1:20" ht="13.2">
      <c r="A841" s="166"/>
      <c r="B841" s="166"/>
      <c r="C841" s="167"/>
      <c r="D841" s="103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5"/>
      <c r="T841" s="105"/>
    </row>
    <row r="842" spans="1:20" ht="13.2">
      <c r="A842" s="166"/>
      <c r="B842" s="166"/>
      <c r="C842" s="167"/>
      <c r="D842" s="103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5"/>
      <c r="T842" s="105"/>
    </row>
    <row r="843" spans="1:20" ht="13.2">
      <c r="A843" s="166"/>
      <c r="B843" s="166"/>
      <c r="C843" s="167"/>
      <c r="D843" s="103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5"/>
      <c r="T843" s="105"/>
    </row>
    <row r="844" spans="1:20" ht="13.2">
      <c r="A844" s="166"/>
      <c r="B844" s="166"/>
      <c r="C844" s="167"/>
      <c r="D844" s="103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5"/>
      <c r="T844" s="105"/>
    </row>
    <row r="845" spans="1:20" ht="13.2">
      <c r="A845" s="166"/>
      <c r="B845" s="166"/>
      <c r="C845" s="167"/>
      <c r="D845" s="103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5"/>
      <c r="T845" s="105"/>
    </row>
    <row r="846" spans="1:20" ht="13.2">
      <c r="A846" s="166"/>
      <c r="B846" s="166"/>
      <c r="C846" s="167"/>
      <c r="D846" s="103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5"/>
      <c r="T846" s="105"/>
    </row>
    <row r="847" spans="1:20" ht="13.2">
      <c r="A847" s="166"/>
      <c r="B847" s="166"/>
      <c r="C847" s="167"/>
      <c r="D847" s="103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5"/>
      <c r="T847" s="105"/>
    </row>
    <row r="848" spans="1:20" ht="13.2">
      <c r="A848" s="166"/>
      <c r="B848" s="166"/>
      <c r="C848" s="167"/>
      <c r="D848" s="103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5"/>
      <c r="T848" s="105"/>
    </row>
    <row r="849" spans="1:20" ht="13.2">
      <c r="A849" s="166"/>
      <c r="B849" s="166"/>
      <c r="C849" s="167"/>
      <c r="D849" s="103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5"/>
      <c r="T849" s="105"/>
    </row>
    <row r="850" spans="1:20" ht="13.2">
      <c r="A850" s="166"/>
      <c r="B850" s="166"/>
      <c r="C850" s="167"/>
      <c r="D850" s="103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5"/>
      <c r="T850" s="105"/>
    </row>
    <row r="851" spans="1:20" ht="13.2">
      <c r="A851" s="166"/>
      <c r="B851" s="166"/>
      <c r="C851" s="167"/>
      <c r="D851" s="103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5"/>
      <c r="T851" s="105"/>
    </row>
    <row r="852" spans="1:20" ht="13.2">
      <c r="A852" s="166"/>
      <c r="B852" s="166"/>
      <c r="C852" s="167"/>
      <c r="D852" s="103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5"/>
      <c r="T852" s="105"/>
    </row>
    <row r="853" spans="1:20" ht="13.2">
      <c r="A853" s="166"/>
      <c r="B853" s="166"/>
      <c r="C853" s="167"/>
      <c r="D853" s="103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5"/>
      <c r="T853" s="105"/>
    </row>
    <row r="854" spans="1:20" ht="13.2">
      <c r="A854" s="166"/>
      <c r="B854" s="166"/>
      <c r="C854" s="167"/>
      <c r="D854" s="103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5"/>
      <c r="T854" s="105"/>
    </row>
    <row r="855" spans="1:20" ht="13.2">
      <c r="A855" s="166"/>
      <c r="B855" s="166"/>
      <c r="C855" s="167"/>
      <c r="D855" s="103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5"/>
      <c r="T855" s="105"/>
    </row>
    <row r="856" spans="1:20" ht="13.2">
      <c r="A856" s="166"/>
      <c r="B856" s="166"/>
      <c r="C856" s="167"/>
      <c r="D856" s="103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5"/>
      <c r="T856" s="105"/>
    </row>
    <row r="857" spans="1:20" ht="13.2">
      <c r="A857" s="166"/>
      <c r="B857" s="166"/>
      <c r="C857" s="167"/>
      <c r="D857" s="103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5"/>
      <c r="T857" s="105"/>
    </row>
    <row r="858" spans="1:20" ht="13.2">
      <c r="A858" s="166"/>
      <c r="B858" s="166"/>
      <c r="C858" s="167"/>
      <c r="D858" s="103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5"/>
      <c r="T858" s="105"/>
    </row>
    <row r="859" spans="1:20" ht="13.2">
      <c r="A859" s="166"/>
      <c r="B859" s="166"/>
      <c r="C859" s="167"/>
      <c r="D859" s="103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5"/>
      <c r="T859" s="105"/>
    </row>
    <row r="860" spans="1:20" ht="13.2">
      <c r="A860" s="166"/>
      <c r="B860" s="166"/>
      <c r="C860" s="167"/>
      <c r="D860" s="103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5"/>
      <c r="T860" s="105"/>
    </row>
    <row r="861" spans="1:20" ht="13.2">
      <c r="A861" s="166"/>
      <c r="B861" s="166"/>
      <c r="C861" s="167"/>
      <c r="D861" s="103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5"/>
      <c r="T861" s="105"/>
    </row>
    <row r="862" spans="1:20" ht="13.2">
      <c r="A862" s="166"/>
      <c r="B862" s="166"/>
      <c r="C862" s="167"/>
      <c r="D862" s="103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5"/>
      <c r="T862" s="105"/>
    </row>
    <row r="863" spans="1:20" ht="13.2">
      <c r="A863" s="166"/>
      <c r="B863" s="166"/>
      <c r="C863" s="167"/>
      <c r="D863" s="103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5"/>
      <c r="T863" s="105"/>
    </row>
    <row r="864" spans="1:20" ht="13.2">
      <c r="A864" s="166"/>
      <c r="B864" s="166"/>
      <c r="C864" s="167"/>
      <c r="D864" s="103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5"/>
      <c r="T864" s="105"/>
    </row>
    <row r="865" spans="1:20" ht="13.2">
      <c r="A865" s="166"/>
      <c r="B865" s="166"/>
      <c r="C865" s="167"/>
      <c r="D865" s="103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5"/>
      <c r="T865" s="105"/>
    </row>
    <row r="866" spans="1:20" ht="13.2">
      <c r="A866" s="166"/>
      <c r="B866" s="166"/>
      <c r="C866" s="167"/>
      <c r="D866" s="103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5"/>
      <c r="T866" s="105"/>
    </row>
    <row r="867" spans="1:20" ht="13.2">
      <c r="A867" s="166"/>
      <c r="B867" s="166"/>
      <c r="C867" s="167"/>
      <c r="D867" s="103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5"/>
      <c r="T867" s="105"/>
    </row>
    <row r="868" spans="1:20" ht="13.2">
      <c r="A868" s="166"/>
      <c r="B868" s="166"/>
      <c r="C868" s="167"/>
      <c r="D868" s="103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5"/>
      <c r="T868" s="105"/>
    </row>
    <row r="869" spans="1:20" ht="13.2">
      <c r="A869" s="166"/>
      <c r="B869" s="166"/>
      <c r="C869" s="167"/>
      <c r="D869" s="103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5"/>
      <c r="T869" s="105"/>
    </row>
    <row r="870" spans="1:20" ht="13.2">
      <c r="A870" s="166"/>
      <c r="B870" s="166"/>
      <c r="C870" s="167"/>
      <c r="D870" s="103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5"/>
      <c r="T870" s="105"/>
    </row>
    <row r="871" spans="1:20" ht="13.2">
      <c r="A871" s="166"/>
      <c r="B871" s="166"/>
      <c r="C871" s="167"/>
      <c r="D871" s="103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5"/>
      <c r="T871" s="105"/>
    </row>
    <row r="872" spans="1:20" ht="13.2">
      <c r="A872" s="166"/>
      <c r="B872" s="166"/>
      <c r="C872" s="167"/>
      <c r="D872" s="103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5"/>
      <c r="T872" s="105"/>
    </row>
    <row r="873" spans="1:20" ht="13.2">
      <c r="A873" s="166"/>
      <c r="B873" s="166"/>
      <c r="C873" s="167"/>
      <c r="D873" s="103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5"/>
      <c r="T873" s="105"/>
    </row>
    <row r="874" spans="1:20" ht="13.2">
      <c r="A874" s="166"/>
      <c r="B874" s="166"/>
      <c r="C874" s="167"/>
      <c r="D874" s="103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5"/>
      <c r="T874" s="105"/>
    </row>
    <row r="875" spans="1:20" ht="13.2">
      <c r="A875" s="166"/>
      <c r="B875" s="166"/>
      <c r="C875" s="167"/>
      <c r="D875" s="103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5"/>
      <c r="T875" s="105"/>
    </row>
    <row r="876" spans="1:20" ht="13.2">
      <c r="A876" s="166"/>
      <c r="B876" s="166"/>
      <c r="C876" s="167"/>
      <c r="D876" s="103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5"/>
      <c r="T876" s="105"/>
    </row>
    <row r="877" spans="1:20" ht="13.2">
      <c r="A877" s="166"/>
      <c r="B877" s="166"/>
      <c r="C877" s="167"/>
      <c r="D877" s="103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5"/>
      <c r="T877" s="105"/>
    </row>
    <row r="878" spans="1:20" ht="13.2">
      <c r="A878" s="166"/>
      <c r="B878" s="166"/>
      <c r="C878" s="167"/>
      <c r="D878" s="103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5"/>
      <c r="T878" s="105"/>
    </row>
    <row r="879" spans="1:20" ht="13.2">
      <c r="A879" s="166"/>
      <c r="B879" s="166"/>
      <c r="C879" s="167"/>
      <c r="D879" s="103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5"/>
      <c r="T879" s="105"/>
    </row>
    <row r="880" spans="1:20" ht="13.2">
      <c r="A880" s="166"/>
      <c r="B880" s="166"/>
      <c r="C880" s="167"/>
      <c r="D880" s="103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5"/>
      <c r="T880" s="105"/>
    </row>
    <row r="881" spans="1:20" ht="13.2">
      <c r="A881" s="166"/>
      <c r="B881" s="166"/>
      <c r="C881" s="167"/>
      <c r="D881" s="103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5"/>
      <c r="T881" s="105"/>
    </row>
    <row r="882" spans="1:20" ht="13.2">
      <c r="A882" s="166"/>
      <c r="B882" s="166"/>
      <c r="C882" s="167"/>
      <c r="D882" s="103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5"/>
      <c r="T882" s="105"/>
    </row>
    <row r="883" spans="1:20" ht="13.2">
      <c r="A883" s="166"/>
      <c r="B883" s="166"/>
      <c r="C883" s="167"/>
      <c r="D883" s="103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5"/>
      <c r="T883" s="105"/>
    </row>
    <row r="884" spans="1:20" ht="13.2">
      <c r="A884" s="166"/>
      <c r="B884" s="166"/>
      <c r="C884" s="167"/>
      <c r="D884" s="103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5"/>
      <c r="T884" s="105"/>
    </row>
    <row r="885" spans="1:20" ht="13.2">
      <c r="A885" s="166"/>
      <c r="B885" s="166"/>
      <c r="C885" s="167"/>
      <c r="D885" s="103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5"/>
      <c r="T885" s="105"/>
    </row>
    <row r="886" spans="1:20" ht="13.2">
      <c r="A886" s="166"/>
      <c r="B886" s="166"/>
      <c r="C886" s="167"/>
      <c r="D886" s="103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5"/>
      <c r="T886" s="105"/>
    </row>
    <row r="887" spans="1:20" ht="13.2">
      <c r="A887" s="166"/>
      <c r="B887" s="166"/>
      <c r="C887" s="167"/>
      <c r="D887" s="103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5"/>
      <c r="T887" s="105"/>
    </row>
    <row r="888" spans="1:20" ht="13.2">
      <c r="A888" s="166"/>
      <c r="B888" s="166"/>
      <c r="C888" s="167"/>
      <c r="D888" s="103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5"/>
      <c r="T888" s="105"/>
    </row>
    <row r="889" spans="1:20" ht="13.2">
      <c r="A889" s="166"/>
      <c r="B889" s="166"/>
      <c r="C889" s="167"/>
      <c r="D889" s="103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5"/>
      <c r="T889" s="105"/>
    </row>
    <row r="890" spans="1:20" ht="13.2">
      <c r="A890" s="166"/>
      <c r="B890" s="166"/>
      <c r="C890" s="167"/>
      <c r="D890" s="103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5"/>
      <c r="T890" s="105"/>
    </row>
    <row r="891" spans="1:20" ht="13.2">
      <c r="A891" s="166"/>
      <c r="B891" s="166"/>
      <c r="C891" s="167"/>
      <c r="D891" s="103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5"/>
      <c r="T891" s="105"/>
    </row>
    <row r="892" spans="1:20" ht="13.2">
      <c r="A892" s="166"/>
      <c r="B892" s="166"/>
      <c r="C892" s="167"/>
      <c r="D892" s="103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5"/>
      <c r="T892" s="105"/>
    </row>
    <row r="893" spans="1:20" ht="13.2">
      <c r="A893" s="166"/>
      <c r="B893" s="166"/>
      <c r="C893" s="167"/>
      <c r="D893" s="103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5"/>
      <c r="T893" s="105"/>
    </row>
    <row r="894" spans="1:20" ht="13.2">
      <c r="A894" s="166"/>
      <c r="B894" s="166"/>
      <c r="C894" s="167"/>
      <c r="D894" s="103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5"/>
      <c r="T894" s="105"/>
    </row>
    <row r="895" spans="1:20" ht="13.2">
      <c r="A895" s="166"/>
      <c r="B895" s="166"/>
      <c r="C895" s="167"/>
      <c r="D895" s="103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5"/>
      <c r="T895" s="105"/>
    </row>
    <row r="896" spans="1:20" ht="13.2">
      <c r="A896" s="166"/>
      <c r="B896" s="166"/>
      <c r="C896" s="167"/>
      <c r="D896" s="103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5"/>
      <c r="T896" s="105"/>
    </row>
    <row r="897" spans="1:20" ht="13.2">
      <c r="A897" s="166"/>
      <c r="B897" s="166"/>
      <c r="C897" s="167"/>
      <c r="D897" s="103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5"/>
      <c r="T897" s="105"/>
    </row>
    <row r="898" spans="1:20" ht="13.2">
      <c r="A898" s="166"/>
      <c r="B898" s="166"/>
      <c r="C898" s="167"/>
      <c r="D898" s="103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5"/>
      <c r="T898" s="105"/>
    </row>
    <row r="899" spans="1:20" ht="13.2">
      <c r="A899" s="166"/>
      <c r="B899" s="166"/>
      <c r="C899" s="167"/>
      <c r="D899" s="103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5"/>
      <c r="T899" s="105"/>
    </row>
    <row r="900" spans="1:20" ht="13.2">
      <c r="A900" s="166"/>
      <c r="B900" s="166"/>
      <c r="C900" s="167"/>
      <c r="D900" s="103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5"/>
      <c r="T900" s="105"/>
    </row>
    <row r="901" spans="1:20" ht="13.2">
      <c r="A901" s="166"/>
      <c r="B901" s="166"/>
      <c r="C901" s="167"/>
      <c r="D901" s="103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5"/>
      <c r="T901" s="105"/>
    </row>
    <row r="902" spans="1:20" ht="13.2">
      <c r="A902" s="166"/>
      <c r="B902" s="166"/>
      <c r="C902" s="167"/>
      <c r="D902" s="103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5"/>
      <c r="T902" s="105"/>
    </row>
    <row r="903" spans="1:20" ht="13.2">
      <c r="A903" s="166"/>
      <c r="B903" s="166"/>
      <c r="C903" s="167"/>
      <c r="D903" s="103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5"/>
      <c r="T903" s="105"/>
    </row>
    <row r="904" spans="1:20" ht="13.2">
      <c r="A904" s="166"/>
      <c r="B904" s="166"/>
      <c r="C904" s="167"/>
      <c r="D904" s="103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5"/>
      <c r="T904" s="105"/>
    </row>
    <row r="905" spans="1:20" ht="13.2">
      <c r="A905" s="166"/>
      <c r="B905" s="166"/>
      <c r="C905" s="167"/>
      <c r="D905" s="103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5"/>
      <c r="T905" s="105"/>
    </row>
    <row r="906" spans="1:20" ht="13.2">
      <c r="A906" s="166"/>
      <c r="B906" s="166"/>
      <c r="C906" s="167"/>
      <c r="D906" s="103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5"/>
      <c r="T906" s="105"/>
    </row>
    <row r="907" spans="1:20" ht="13.2">
      <c r="A907" s="166"/>
      <c r="B907" s="166"/>
      <c r="C907" s="167"/>
      <c r="D907" s="103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5"/>
      <c r="T907" s="105"/>
    </row>
    <row r="908" spans="1:20" ht="13.2">
      <c r="A908" s="166"/>
      <c r="B908" s="166"/>
      <c r="C908" s="167"/>
      <c r="D908" s="103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5"/>
      <c r="T908" s="105"/>
    </row>
    <row r="909" spans="1:20" ht="13.2">
      <c r="A909" s="166"/>
      <c r="B909" s="166"/>
      <c r="C909" s="167"/>
      <c r="D909" s="103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5"/>
      <c r="T909" s="105"/>
    </row>
    <row r="910" spans="1:20" ht="13.2">
      <c r="A910" s="166"/>
      <c r="B910" s="166"/>
      <c r="C910" s="167"/>
      <c r="D910" s="103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5"/>
      <c r="T910" s="105"/>
    </row>
    <row r="911" spans="1:20" ht="13.2">
      <c r="A911" s="166"/>
      <c r="B911" s="166"/>
      <c r="C911" s="167"/>
      <c r="D911" s="103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5"/>
      <c r="T911" s="105"/>
    </row>
    <row r="912" spans="1:20" ht="13.2">
      <c r="A912" s="166"/>
      <c r="B912" s="166"/>
      <c r="C912" s="167"/>
      <c r="D912" s="103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5"/>
      <c r="T912" s="105"/>
    </row>
    <row r="913" spans="1:20" ht="13.2">
      <c r="A913" s="166"/>
      <c r="B913" s="166"/>
      <c r="C913" s="167"/>
      <c r="D913" s="103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5"/>
      <c r="T913" s="105"/>
    </row>
    <row r="914" spans="1:20" ht="13.2">
      <c r="A914" s="166"/>
      <c r="B914" s="166"/>
      <c r="C914" s="167"/>
      <c r="D914" s="103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5"/>
      <c r="T914" s="105"/>
    </row>
    <row r="915" spans="1:20" ht="13.2">
      <c r="A915" s="166"/>
      <c r="B915" s="166"/>
      <c r="C915" s="167"/>
      <c r="D915" s="103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5"/>
      <c r="T915" s="105"/>
    </row>
    <row r="916" spans="1:20" ht="13.2">
      <c r="A916" s="166"/>
      <c r="B916" s="166"/>
      <c r="C916" s="167"/>
      <c r="D916" s="103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5"/>
      <c r="T916" s="105"/>
    </row>
    <row r="917" spans="1:20" ht="13.2">
      <c r="A917" s="166"/>
      <c r="B917" s="166"/>
      <c r="C917" s="167"/>
      <c r="D917" s="103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5"/>
      <c r="T917" s="105"/>
    </row>
    <row r="918" spans="1:20" ht="13.2">
      <c r="A918" s="166"/>
      <c r="B918" s="166"/>
      <c r="C918" s="167"/>
      <c r="D918" s="103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5"/>
      <c r="T918" s="105"/>
    </row>
    <row r="919" spans="1:20" ht="13.2">
      <c r="A919" s="166"/>
      <c r="B919" s="166"/>
      <c r="C919" s="167"/>
      <c r="D919" s="103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5"/>
      <c r="T919" s="105"/>
    </row>
    <row r="920" spans="1:20" ht="13.2">
      <c r="A920" s="166"/>
      <c r="B920" s="166"/>
      <c r="C920" s="167"/>
      <c r="D920" s="103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5"/>
      <c r="T920" s="105"/>
    </row>
    <row r="921" spans="1:20" ht="13.2">
      <c r="A921" s="166"/>
      <c r="B921" s="166"/>
      <c r="C921" s="167"/>
      <c r="D921" s="103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5"/>
      <c r="T921" s="105"/>
    </row>
    <row r="922" spans="1:20" ht="13.2">
      <c r="A922" s="166"/>
      <c r="B922" s="166"/>
      <c r="C922" s="167"/>
      <c r="D922" s="103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5"/>
      <c r="T922" s="105"/>
    </row>
    <row r="923" spans="1:20" ht="13.2">
      <c r="A923" s="166"/>
      <c r="B923" s="166"/>
      <c r="C923" s="167"/>
      <c r="D923" s="103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5"/>
      <c r="T923" s="105"/>
    </row>
    <row r="924" spans="1:20" ht="13.2">
      <c r="A924" s="166"/>
      <c r="B924" s="166"/>
      <c r="C924" s="167"/>
      <c r="D924" s="103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5"/>
      <c r="T924" s="105"/>
    </row>
    <row r="925" spans="1:20" ht="13.2">
      <c r="A925" s="166"/>
      <c r="B925" s="166"/>
      <c r="C925" s="167"/>
      <c r="D925" s="103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5"/>
      <c r="T925" s="105"/>
    </row>
    <row r="926" spans="1:20" ht="13.2">
      <c r="A926" s="166"/>
      <c r="B926" s="166"/>
      <c r="C926" s="167"/>
      <c r="D926" s="103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5"/>
      <c r="T926" s="105"/>
    </row>
    <row r="927" spans="1:20" ht="13.2">
      <c r="A927" s="166"/>
      <c r="B927" s="166"/>
      <c r="C927" s="167"/>
      <c r="D927" s="103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5"/>
      <c r="T927" s="105"/>
    </row>
    <row r="928" spans="1:20" ht="13.2">
      <c r="A928" s="166"/>
      <c r="B928" s="166"/>
      <c r="C928" s="167"/>
      <c r="D928" s="103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5"/>
      <c r="T928" s="105"/>
    </row>
    <row r="929" spans="1:20" ht="13.2">
      <c r="A929" s="166"/>
      <c r="B929" s="166"/>
      <c r="C929" s="167"/>
      <c r="D929" s="103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5"/>
      <c r="T929" s="105"/>
    </row>
    <row r="930" spans="1:20" ht="13.2">
      <c r="A930" s="166"/>
      <c r="B930" s="166"/>
      <c r="C930" s="167"/>
      <c r="D930" s="103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5"/>
      <c r="T930" s="105"/>
    </row>
    <row r="931" spans="1:20" ht="13.2">
      <c r="A931" s="166"/>
      <c r="B931" s="166"/>
      <c r="C931" s="167"/>
      <c r="D931" s="103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5"/>
      <c r="T931" s="105"/>
    </row>
    <row r="932" spans="1:20" ht="13.2">
      <c r="A932" s="166"/>
      <c r="B932" s="166"/>
      <c r="C932" s="167"/>
      <c r="D932" s="103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5"/>
      <c r="T932" s="105"/>
    </row>
    <row r="933" spans="1:20" ht="13.2">
      <c r="A933" s="166"/>
      <c r="B933" s="166"/>
      <c r="C933" s="167"/>
      <c r="D933" s="103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5"/>
      <c r="T933" s="105"/>
    </row>
    <row r="934" spans="1:20" ht="13.2">
      <c r="A934" s="166"/>
      <c r="B934" s="166"/>
      <c r="C934" s="167"/>
      <c r="D934" s="103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5"/>
      <c r="T934" s="105"/>
    </row>
    <row r="935" spans="1:20" ht="13.2">
      <c r="A935" s="166"/>
      <c r="B935" s="166"/>
      <c r="C935" s="167"/>
      <c r="D935" s="103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5"/>
      <c r="T935" s="105"/>
    </row>
    <row r="936" spans="1:20" ht="13.2">
      <c r="A936" s="166"/>
      <c r="B936" s="166"/>
      <c r="C936" s="167"/>
      <c r="D936" s="103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5"/>
      <c r="T936" s="105"/>
    </row>
    <row r="937" spans="1:20" ht="13.2">
      <c r="A937" s="166"/>
      <c r="B937" s="166"/>
      <c r="C937" s="167"/>
      <c r="D937" s="103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5"/>
      <c r="T937" s="105"/>
    </row>
    <row r="938" spans="1:20" ht="13.2">
      <c r="A938" s="166"/>
      <c r="B938" s="166"/>
      <c r="C938" s="167"/>
      <c r="D938" s="103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5"/>
      <c r="T938" s="105"/>
    </row>
    <row r="939" spans="1:20" ht="13.2">
      <c r="A939" s="166"/>
      <c r="B939" s="166"/>
      <c r="C939" s="167"/>
      <c r="D939" s="103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5"/>
      <c r="T939" s="105"/>
    </row>
    <row r="940" spans="1:20" ht="13.2">
      <c r="A940" s="166"/>
      <c r="B940" s="166"/>
      <c r="C940" s="167"/>
      <c r="D940" s="103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5"/>
      <c r="T940" s="105"/>
    </row>
    <row r="941" spans="1:20" ht="13.2">
      <c r="A941" s="166"/>
      <c r="B941" s="166"/>
      <c r="C941" s="167"/>
      <c r="D941" s="103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5"/>
      <c r="T941" s="105"/>
    </row>
    <row r="942" spans="1:20" ht="13.2">
      <c r="A942" s="166"/>
      <c r="B942" s="166"/>
      <c r="C942" s="167"/>
      <c r="D942" s="103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5"/>
      <c r="T942" s="105"/>
    </row>
    <row r="943" spans="1:20" ht="13.2">
      <c r="A943" s="166"/>
      <c r="B943" s="166"/>
      <c r="C943" s="167"/>
      <c r="D943" s="103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5"/>
      <c r="T943" s="105"/>
    </row>
    <row r="944" spans="1:20" ht="13.2">
      <c r="A944" s="166"/>
      <c r="B944" s="166"/>
      <c r="C944" s="167"/>
      <c r="D944" s="103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5"/>
      <c r="T944" s="105"/>
    </row>
    <row r="945" spans="1:20" ht="13.2">
      <c r="A945" s="166"/>
      <c r="B945" s="166"/>
      <c r="C945" s="167"/>
      <c r="D945" s="103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5"/>
      <c r="T945" s="105"/>
    </row>
    <row r="946" spans="1:20" ht="13.2">
      <c r="A946" s="166"/>
      <c r="B946" s="166"/>
      <c r="C946" s="167"/>
      <c r="D946" s="103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5"/>
      <c r="T946" s="105"/>
    </row>
    <row r="947" spans="1:20" ht="13.2">
      <c r="A947" s="166"/>
      <c r="B947" s="166"/>
      <c r="C947" s="167"/>
      <c r="D947" s="103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5"/>
      <c r="T947" s="105"/>
    </row>
    <row r="948" spans="1:20" ht="13.2">
      <c r="A948" s="166"/>
      <c r="B948" s="166"/>
      <c r="C948" s="167"/>
      <c r="D948" s="103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5"/>
      <c r="T948" s="105"/>
    </row>
    <row r="949" spans="1:20" ht="13.2">
      <c r="A949" s="166"/>
      <c r="B949" s="166"/>
      <c r="C949" s="167"/>
      <c r="D949" s="103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5"/>
      <c r="T949" s="105"/>
    </row>
    <row r="950" spans="1:20" ht="13.2">
      <c r="A950" s="166"/>
      <c r="B950" s="166"/>
      <c r="C950" s="167"/>
      <c r="D950" s="103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5"/>
      <c r="T950" s="105"/>
    </row>
    <row r="951" spans="1:20" ht="13.2">
      <c r="A951" s="166"/>
      <c r="B951" s="166"/>
      <c r="C951" s="167"/>
      <c r="D951" s="103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5"/>
      <c r="T951" s="105"/>
    </row>
    <row r="952" spans="1:20" ht="13.2">
      <c r="A952" s="166"/>
      <c r="B952" s="166"/>
      <c r="C952" s="167"/>
      <c r="D952" s="103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5"/>
      <c r="T952" s="105"/>
    </row>
    <row r="953" spans="1:20" ht="13.2">
      <c r="A953" s="166"/>
      <c r="B953" s="166"/>
      <c r="C953" s="167"/>
      <c r="D953" s="103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5"/>
      <c r="T953" s="105"/>
    </row>
    <row r="954" spans="1:20" ht="13.2">
      <c r="A954" s="166"/>
      <c r="B954" s="166"/>
      <c r="C954" s="167"/>
      <c r="D954" s="103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5"/>
      <c r="T954" s="105"/>
    </row>
    <row r="955" spans="1:20" ht="13.2">
      <c r="A955" s="166"/>
      <c r="B955" s="166"/>
      <c r="C955" s="167"/>
      <c r="D955" s="103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5"/>
      <c r="T955" s="105"/>
    </row>
    <row r="956" spans="1:20" ht="13.2">
      <c r="A956" s="166"/>
      <c r="B956" s="166"/>
      <c r="C956" s="167"/>
      <c r="D956" s="103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5"/>
      <c r="T956" s="105"/>
    </row>
    <row r="957" spans="1:20" ht="13.2">
      <c r="A957" s="166"/>
      <c r="B957" s="166"/>
      <c r="C957" s="167"/>
      <c r="D957" s="103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5"/>
      <c r="T957" s="105"/>
    </row>
    <row r="958" spans="1:20" ht="13.2">
      <c r="A958" s="166"/>
      <c r="B958" s="166"/>
      <c r="C958" s="167"/>
      <c r="D958" s="103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5"/>
      <c r="T958" s="105"/>
    </row>
    <row r="959" spans="1:20" ht="13.2">
      <c r="A959" s="166"/>
      <c r="B959" s="166"/>
      <c r="C959" s="167"/>
      <c r="D959" s="103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5"/>
      <c r="T959" s="105"/>
    </row>
    <row r="960" spans="1:20" ht="13.2">
      <c r="A960" s="166"/>
      <c r="B960" s="166"/>
      <c r="C960" s="167"/>
      <c r="D960" s="103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5"/>
      <c r="T960" s="105"/>
    </row>
    <row r="961" spans="1:20" ht="13.2">
      <c r="A961" s="166"/>
      <c r="B961" s="166"/>
      <c r="C961" s="167"/>
      <c r="D961" s="103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5"/>
      <c r="T961" s="105"/>
    </row>
    <row r="962" spans="1:20" ht="13.2">
      <c r="A962" s="166"/>
      <c r="B962" s="166"/>
      <c r="C962" s="167"/>
      <c r="D962" s="103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5"/>
      <c r="T962" s="105"/>
    </row>
    <row r="963" spans="1:20" ht="13.2">
      <c r="A963" s="166"/>
      <c r="B963" s="166"/>
      <c r="C963" s="167"/>
      <c r="D963" s="103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5"/>
      <c r="T963" s="105"/>
    </row>
    <row r="964" spans="1:20" ht="13.2">
      <c r="A964" s="166"/>
      <c r="B964" s="166"/>
      <c r="C964" s="167"/>
      <c r="D964" s="103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5"/>
      <c r="T964" s="105"/>
    </row>
    <row r="965" spans="1:20" ht="13.2">
      <c r="A965" s="166"/>
      <c r="B965" s="166"/>
      <c r="C965" s="167"/>
      <c r="D965" s="103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5"/>
      <c r="T965" s="105"/>
    </row>
    <row r="966" spans="1:20" ht="13.2">
      <c r="A966" s="166"/>
      <c r="B966" s="166"/>
      <c r="C966" s="167"/>
      <c r="D966" s="103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5"/>
      <c r="T966" s="105"/>
    </row>
    <row r="967" spans="1:20" ht="13.2">
      <c r="A967" s="166"/>
      <c r="B967" s="166"/>
      <c r="C967" s="167"/>
      <c r="D967" s="103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5"/>
      <c r="T967" s="105"/>
    </row>
    <row r="968" spans="1:20" ht="13.2">
      <c r="A968" s="166"/>
      <c r="B968" s="166"/>
      <c r="C968" s="167"/>
      <c r="D968" s="103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5"/>
      <c r="T968" s="105"/>
    </row>
    <row r="969" spans="1:20" ht="13.2">
      <c r="A969" s="166"/>
      <c r="B969" s="166"/>
      <c r="C969" s="167"/>
      <c r="D969" s="103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5"/>
      <c r="T969" s="105"/>
    </row>
    <row r="970" spans="1:20" ht="13.2">
      <c r="A970" s="166"/>
      <c r="B970" s="166"/>
      <c r="C970" s="167"/>
      <c r="D970" s="103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5"/>
      <c r="T970" s="105"/>
    </row>
    <row r="971" spans="1:20" ht="13.2">
      <c r="A971" s="166"/>
      <c r="B971" s="166"/>
      <c r="C971" s="167"/>
      <c r="D971" s="103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5"/>
      <c r="T971" s="105"/>
    </row>
    <row r="972" spans="1:20" ht="13.2">
      <c r="A972" s="166"/>
      <c r="B972" s="166"/>
      <c r="C972" s="167"/>
      <c r="D972" s="103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5"/>
      <c r="T972" s="105"/>
    </row>
    <row r="973" spans="1:20" ht="13.2">
      <c r="A973" s="166"/>
      <c r="B973" s="166"/>
      <c r="C973" s="167"/>
      <c r="D973" s="103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5"/>
      <c r="T973" s="105"/>
    </row>
    <row r="974" spans="1:20" ht="13.2">
      <c r="A974" s="166"/>
      <c r="B974" s="166"/>
      <c r="C974" s="167"/>
      <c r="D974" s="103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5"/>
      <c r="T974" s="105"/>
    </row>
    <row r="975" spans="1:20" ht="13.2">
      <c r="A975" s="166"/>
      <c r="B975" s="166"/>
      <c r="C975" s="167"/>
      <c r="D975" s="103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5"/>
      <c r="T975" s="105"/>
    </row>
    <row r="976" spans="1:20" ht="13.2">
      <c r="A976" s="166"/>
      <c r="B976" s="166"/>
      <c r="C976" s="167"/>
      <c r="D976" s="103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5"/>
      <c r="T976" s="105"/>
    </row>
    <row r="977" spans="1:20" ht="13.2">
      <c r="A977" s="166"/>
      <c r="B977" s="166"/>
      <c r="C977" s="167"/>
      <c r="D977" s="103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5"/>
      <c r="T977" s="105"/>
    </row>
    <row r="978" spans="1:20" ht="13.2">
      <c r="A978" s="166"/>
      <c r="B978" s="166"/>
      <c r="C978" s="167"/>
      <c r="D978" s="103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5"/>
      <c r="T978" s="105"/>
    </row>
    <row r="979" spans="1:20" ht="13.2">
      <c r="A979" s="166"/>
      <c r="B979" s="166"/>
      <c r="C979" s="167"/>
      <c r="D979" s="103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5"/>
      <c r="T979" s="105"/>
    </row>
    <row r="980" spans="1:20" ht="13.2">
      <c r="A980" s="166"/>
      <c r="B980" s="166"/>
      <c r="C980" s="167"/>
      <c r="D980" s="103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5"/>
      <c r="T980" s="105"/>
    </row>
    <row r="981" spans="1:20" ht="13.2">
      <c r="A981" s="166"/>
      <c r="B981" s="166"/>
      <c r="C981" s="167"/>
      <c r="D981" s="103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5"/>
      <c r="T981" s="105"/>
    </row>
    <row r="982" spans="1:20" ht="13.2">
      <c r="A982" s="166"/>
      <c r="B982" s="166"/>
      <c r="C982" s="167"/>
      <c r="D982" s="103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5"/>
      <c r="T982" s="105"/>
    </row>
    <row r="983" spans="1:20" ht="13.2">
      <c r="A983" s="166"/>
      <c r="B983" s="166"/>
      <c r="C983" s="167"/>
      <c r="D983" s="103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5"/>
      <c r="T983" s="105"/>
    </row>
    <row r="984" spans="1:20" ht="13.2">
      <c r="A984" s="166"/>
      <c r="B984" s="166"/>
      <c r="C984" s="167"/>
      <c r="D984" s="103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5"/>
      <c r="T984" s="105"/>
    </row>
    <row r="985" spans="1:20" ht="13.2">
      <c r="A985" s="166"/>
      <c r="B985" s="166"/>
      <c r="C985" s="167"/>
      <c r="D985" s="103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5"/>
      <c r="T985" s="105"/>
    </row>
    <row r="986" spans="1:20" ht="13.2">
      <c r="A986" s="166"/>
      <c r="B986" s="166"/>
      <c r="C986" s="167"/>
      <c r="D986" s="103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5"/>
      <c r="T986" s="105"/>
    </row>
    <row r="987" spans="1:20" ht="13.2">
      <c r="A987" s="166"/>
      <c r="B987" s="166"/>
      <c r="C987" s="167"/>
      <c r="D987" s="103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5"/>
      <c r="T987" s="105"/>
    </row>
    <row r="988" spans="1:20" ht="13.2">
      <c r="A988" s="166"/>
      <c r="B988" s="166"/>
      <c r="C988" s="167"/>
      <c r="D988" s="103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5"/>
      <c r="T988" s="105"/>
    </row>
    <row r="989" spans="1:20" ht="13.2">
      <c r="A989" s="166"/>
      <c r="B989" s="166"/>
      <c r="C989" s="167"/>
      <c r="D989" s="103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5"/>
      <c r="T989" s="105"/>
    </row>
    <row r="990" spans="1:20" ht="13.2">
      <c r="A990" s="166"/>
      <c r="B990" s="166"/>
      <c r="C990" s="167"/>
      <c r="D990" s="103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5"/>
      <c r="T990" s="105"/>
    </row>
    <row r="991" spans="1:20" ht="13.2">
      <c r="A991" s="166"/>
      <c r="B991" s="166"/>
      <c r="C991" s="167"/>
      <c r="D991" s="103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5"/>
      <c r="T991" s="105"/>
    </row>
    <row r="992" spans="1:20" ht="13.2">
      <c r="A992" s="166"/>
      <c r="B992" s="166"/>
      <c r="C992" s="167"/>
      <c r="D992" s="103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5"/>
      <c r="T992" s="105"/>
    </row>
    <row r="993" spans="1:20" ht="13.2">
      <c r="A993" s="166"/>
      <c r="B993" s="166"/>
      <c r="C993" s="167"/>
      <c r="D993" s="103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5"/>
      <c r="T993" s="105"/>
    </row>
    <row r="994" spans="1:20" ht="13.2">
      <c r="A994" s="166"/>
      <c r="B994" s="166"/>
      <c r="C994" s="167"/>
      <c r="D994" s="103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5"/>
      <c r="T994" s="105"/>
    </row>
    <row r="995" spans="1:20" ht="13.2">
      <c r="A995" s="166"/>
      <c r="B995" s="166"/>
      <c r="C995" s="167"/>
      <c r="D995" s="103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5"/>
      <c r="T995" s="105"/>
    </row>
    <row r="996" spans="1:20" ht="13.2">
      <c r="A996" s="166"/>
      <c r="B996" s="166"/>
      <c r="C996" s="167"/>
      <c r="D996" s="103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5"/>
      <c r="T996" s="105"/>
    </row>
    <row r="997" spans="1:20" ht="13.2">
      <c r="A997" s="166"/>
      <c r="B997" s="166"/>
      <c r="C997" s="167"/>
      <c r="D997" s="103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5"/>
      <c r="T997" s="105"/>
    </row>
    <row r="998" spans="1:20" ht="13.2">
      <c r="A998" s="166"/>
      <c r="B998" s="166"/>
      <c r="C998" s="167"/>
      <c r="D998" s="103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5"/>
      <c r="T998" s="105"/>
    </row>
    <row r="999" spans="1:20" ht="13.2">
      <c r="A999" s="166"/>
      <c r="B999" s="166"/>
      <c r="C999" s="167"/>
      <c r="D999" s="103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5"/>
      <c r="T999" s="105"/>
    </row>
    <row r="1000" spans="1:20" ht="13.2">
      <c r="A1000" s="166"/>
      <c r="B1000" s="166"/>
      <c r="C1000" s="167"/>
      <c r="D1000" s="103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5"/>
      <c r="T1000" s="105"/>
    </row>
    <row r="1001" spans="1:20" ht="13.2">
      <c r="A1001" s="166"/>
      <c r="B1001" s="166"/>
      <c r="C1001" s="167"/>
      <c r="D1001" s="103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5"/>
      <c r="T1001" s="105"/>
    </row>
    <row r="1002" spans="1:20" ht="13.2">
      <c r="A1002" s="166"/>
      <c r="B1002" s="166"/>
      <c r="C1002" s="167"/>
      <c r="D1002" s="103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5"/>
      <c r="T1002" s="105"/>
    </row>
    <row r="1003" spans="1:20" ht="13.2">
      <c r="A1003" s="166"/>
      <c r="B1003" s="166"/>
      <c r="C1003" s="167"/>
      <c r="D1003" s="103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5"/>
      <c r="T1003" s="105"/>
    </row>
    <row r="1004" spans="1:20" ht="13.2">
      <c r="A1004" s="166"/>
      <c r="B1004" s="166"/>
      <c r="C1004" s="167"/>
      <c r="D1004" s="103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5"/>
      <c r="T1004" s="105"/>
    </row>
    <row r="1005" spans="1:20" ht="13.2">
      <c r="A1005" s="166"/>
      <c r="B1005" s="166"/>
      <c r="C1005" s="167"/>
      <c r="D1005" s="103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5"/>
      <c r="T1005" s="105"/>
    </row>
    <row r="1006" spans="1:20" ht="13.2">
      <c r="A1006" s="166"/>
      <c r="B1006" s="166"/>
      <c r="C1006" s="167"/>
      <c r="D1006" s="103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5"/>
      <c r="T1006" s="105"/>
    </row>
    <row r="1007" spans="1:20" ht="13.2">
      <c r="A1007" s="166"/>
      <c r="B1007" s="166"/>
      <c r="C1007" s="167"/>
      <c r="D1007" s="103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5"/>
      <c r="T1007" s="105"/>
    </row>
    <row r="1008" spans="1:20" ht="13.2">
      <c r="A1008" s="166"/>
      <c r="B1008" s="166"/>
      <c r="C1008" s="167"/>
      <c r="D1008" s="103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5"/>
      <c r="T1008" s="105"/>
    </row>
    <row r="1009" spans="1:20" ht="13.2">
      <c r="A1009" s="166"/>
      <c r="B1009" s="166"/>
      <c r="C1009" s="167"/>
      <c r="D1009" s="103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5"/>
      <c r="T1009" s="105"/>
    </row>
    <row r="1010" spans="1:20" ht="13.2">
      <c r="A1010" s="166"/>
      <c r="B1010" s="166"/>
      <c r="C1010" s="167"/>
      <c r="D1010" s="103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5"/>
      <c r="T1010" s="105"/>
    </row>
    <row r="1011" spans="1:20" ht="13.2">
      <c r="A1011" s="166"/>
      <c r="B1011" s="166"/>
      <c r="C1011" s="167"/>
      <c r="D1011" s="103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5"/>
      <c r="T1011" s="105"/>
    </row>
    <row r="1012" spans="1:20" ht="13.2">
      <c r="A1012" s="166"/>
      <c r="B1012" s="166"/>
      <c r="C1012" s="167"/>
      <c r="D1012" s="103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5"/>
      <c r="T1012" s="105"/>
    </row>
    <row r="1013" spans="1:20" ht="13.2">
      <c r="A1013" s="166"/>
      <c r="B1013" s="166"/>
      <c r="C1013" s="167"/>
      <c r="D1013" s="103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5"/>
      <c r="T1013" s="105"/>
    </row>
    <row r="1014" spans="1:20" ht="13.2">
      <c r="A1014" s="166"/>
      <c r="B1014" s="166"/>
      <c r="C1014" s="167"/>
      <c r="D1014" s="103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5"/>
      <c r="T1014" s="105"/>
    </row>
    <row r="1015" spans="1:20" ht="13.2">
      <c r="A1015" s="166"/>
      <c r="B1015" s="166"/>
      <c r="C1015" s="167"/>
      <c r="D1015" s="103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Q1015" s="104"/>
      <c r="R1015" s="104"/>
      <c r="S1015" s="105"/>
      <c r="T1015" s="105"/>
    </row>
    <row r="1016" spans="1:20" ht="13.2">
      <c r="A1016" s="166"/>
      <c r="B1016" s="166"/>
      <c r="C1016" s="167"/>
      <c r="D1016" s="103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5"/>
      <c r="T1016" s="105"/>
    </row>
    <row r="1017" spans="1:20" ht="13.2">
      <c r="A1017" s="166"/>
      <c r="B1017" s="166"/>
      <c r="C1017" s="167"/>
      <c r="D1017" s="103"/>
      <c r="E1017" s="104"/>
      <c r="F1017" s="104"/>
      <c r="G1017" s="104"/>
      <c r="H1017" s="104"/>
      <c r="I1017" s="104"/>
      <c r="J1017" s="104"/>
      <c r="K1017" s="104"/>
      <c r="L1017" s="104"/>
      <c r="M1017" s="104"/>
      <c r="N1017" s="104"/>
      <c r="O1017" s="104"/>
      <c r="P1017" s="104"/>
      <c r="Q1017" s="104"/>
      <c r="R1017" s="104"/>
      <c r="S1017" s="105"/>
      <c r="T1017" s="105"/>
    </row>
    <row r="1018" spans="1:20" ht="13.2">
      <c r="A1018" s="166"/>
      <c r="B1018" s="166"/>
      <c r="C1018" s="167"/>
      <c r="D1018" s="103"/>
      <c r="E1018" s="104"/>
      <c r="F1018" s="104"/>
      <c r="G1018" s="104"/>
      <c r="H1018" s="104"/>
      <c r="I1018" s="104"/>
      <c r="J1018" s="104"/>
      <c r="K1018" s="104"/>
      <c r="L1018" s="104"/>
      <c r="M1018" s="104"/>
      <c r="N1018" s="104"/>
      <c r="O1018" s="104"/>
      <c r="P1018" s="104"/>
      <c r="Q1018" s="104"/>
      <c r="R1018" s="104"/>
      <c r="S1018" s="105"/>
      <c r="T1018" s="105"/>
    </row>
  </sheetData>
  <mergeCells count="14">
    <mergeCell ref="I192:J192"/>
    <mergeCell ref="I194:J194"/>
    <mergeCell ref="D1:R1"/>
    <mergeCell ref="D3:R3"/>
    <mergeCell ref="D17:R17"/>
    <mergeCell ref="D64:R64"/>
    <mergeCell ref="D67:R67"/>
    <mergeCell ref="D70:R70"/>
    <mergeCell ref="D158:R158"/>
    <mergeCell ref="D163:R163"/>
    <mergeCell ref="D171:R171"/>
    <mergeCell ref="D182:R182"/>
    <mergeCell ref="D185:R185"/>
    <mergeCell ref="D188:R188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/>
    <pageSetUpPr fitToPage="1"/>
  </sheetPr>
  <dimension ref="A1:T1019"/>
  <sheetViews>
    <sheetView workbookViewId="0">
      <pane ySplit="5" topLeftCell="A6" activePane="bottomLeft" state="frozen"/>
      <selection pane="bottomLeft" activeCell="D3" sqref="D3:R3"/>
    </sheetView>
  </sheetViews>
  <sheetFormatPr defaultColWidth="12.5546875" defaultRowHeight="15.75" customHeight="1" outlineLevelRow="1" outlineLevelCol="1"/>
  <cols>
    <col min="1" max="1" width="12.44140625" hidden="1" customWidth="1" outlineLevel="1"/>
    <col min="2" max="2" width="11.33203125" hidden="1" customWidth="1" outlineLevel="1"/>
    <col min="3" max="3" width="13.5546875" hidden="1" customWidth="1" outlineLevel="1"/>
    <col min="4" max="4" width="38.5546875" customWidth="1" collapsed="1"/>
    <col min="6" max="6" width="12.88671875" customWidth="1"/>
  </cols>
  <sheetData>
    <row r="1" spans="1:20" ht="17.399999999999999">
      <c r="A1" s="135"/>
      <c r="B1" s="135"/>
      <c r="C1" s="136"/>
      <c r="D1" s="345" t="str">
        <f>'4611010'!D1</f>
        <v>Розрахунок до кошторису по загальному фонду на 2024 рік по галузі "Освіта" Подільського району</v>
      </c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54"/>
      <c r="T1" s="54"/>
    </row>
    <row r="2" spans="1:20" ht="13.8">
      <c r="A2" s="137"/>
      <c r="B2" s="137"/>
      <c r="C2" s="138"/>
      <c r="D2" s="55"/>
      <c r="E2" s="56"/>
      <c r="F2" s="56"/>
      <c r="G2" s="56"/>
      <c r="H2" s="56"/>
      <c r="I2" s="56"/>
      <c r="J2" s="56"/>
      <c r="K2" s="56"/>
      <c r="L2" s="56"/>
      <c r="M2" s="56"/>
      <c r="N2" s="57"/>
      <c r="O2" s="57"/>
      <c r="P2" s="57"/>
      <c r="Q2" s="57"/>
      <c r="R2" s="57"/>
      <c r="S2" s="58"/>
      <c r="T2" s="58"/>
    </row>
    <row r="3" spans="1:20" ht="13.8">
      <c r="A3" s="137"/>
      <c r="B3" s="137"/>
      <c r="C3" s="138"/>
      <c r="D3" s="346" t="s">
        <v>302</v>
      </c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58"/>
      <c r="T3" s="58"/>
    </row>
    <row r="4" spans="1:20" ht="13.8">
      <c r="A4" s="137"/>
      <c r="B4" s="137"/>
      <c r="C4" s="138"/>
      <c r="D4" s="55"/>
      <c r="E4" s="56"/>
      <c r="F4" s="56"/>
      <c r="G4" s="56"/>
      <c r="H4" s="56"/>
      <c r="I4" s="56"/>
      <c r="J4" s="56"/>
      <c r="K4" s="56"/>
      <c r="L4" s="56"/>
      <c r="M4" s="56"/>
      <c r="N4" s="57"/>
      <c r="O4" s="57"/>
      <c r="P4" s="57"/>
      <c r="Q4" s="57"/>
      <c r="R4" s="57" t="s">
        <v>1</v>
      </c>
      <c r="S4" s="58"/>
      <c r="T4" s="58"/>
    </row>
    <row r="5" spans="1:20" ht="27.6">
      <c r="A5" s="139"/>
      <c r="B5" s="139"/>
      <c r="C5" s="140" t="s">
        <v>241</v>
      </c>
      <c r="D5" s="182" t="s">
        <v>2</v>
      </c>
      <c r="E5" s="183" t="s">
        <v>303</v>
      </c>
      <c r="F5" s="183" t="s">
        <v>259</v>
      </c>
      <c r="G5" s="183" t="s">
        <v>260</v>
      </c>
      <c r="H5" s="183" t="s">
        <v>261</v>
      </c>
      <c r="I5" s="183" t="s">
        <v>262</v>
      </c>
      <c r="J5" s="183" t="s">
        <v>263</v>
      </c>
      <c r="K5" s="183" t="s">
        <v>264</v>
      </c>
      <c r="L5" s="183" t="s">
        <v>265</v>
      </c>
      <c r="M5" s="183" t="s">
        <v>266</v>
      </c>
      <c r="N5" s="183" t="s">
        <v>267</v>
      </c>
      <c r="O5" s="183" t="s">
        <v>268</v>
      </c>
      <c r="P5" s="183" t="s">
        <v>269</v>
      </c>
      <c r="Q5" s="183" t="s">
        <v>270</v>
      </c>
      <c r="R5" s="59" t="s">
        <v>13</v>
      </c>
      <c r="S5" s="58"/>
      <c r="T5" s="58"/>
    </row>
    <row r="6" spans="1:20" ht="15.6">
      <c r="A6" s="142"/>
      <c r="B6" s="142"/>
      <c r="C6" s="143"/>
      <c r="D6" s="144" t="s">
        <v>242</v>
      </c>
      <c r="E6" s="145" t="e">
        <f t="shared" ref="E6:R6" si="0">E7+E8</f>
        <v>#REF!</v>
      </c>
      <c r="F6" s="145" t="e">
        <f t="shared" si="0"/>
        <v>#REF!</v>
      </c>
      <c r="G6" s="145" t="e">
        <f t="shared" si="0"/>
        <v>#REF!</v>
      </c>
      <c r="H6" s="145" t="e">
        <f t="shared" si="0"/>
        <v>#REF!</v>
      </c>
      <c r="I6" s="145" t="e">
        <f t="shared" si="0"/>
        <v>#REF!</v>
      </c>
      <c r="J6" s="145" t="e">
        <f t="shared" si="0"/>
        <v>#REF!</v>
      </c>
      <c r="K6" s="145" t="e">
        <f t="shared" si="0"/>
        <v>#REF!</v>
      </c>
      <c r="L6" s="145" t="e">
        <f t="shared" si="0"/>
        <v>#REF!</v>
      </c>
      <c r="M6" s="145" t="e">
        <f t="shared" si="0"/>
        <v>#REF!</v>
      </c>
      <c r="N6" s="145" t="e">
        <f t="shared" si="0"/>
        <v>#REF!</v>
      </c>
      <c r="O6" s="145" t="e">
        <f t="shared" si="0"/>
        <v>#REF!</v>
      </c>
      <c r="P6" s="145" t="e">
        <f t="shared" si="0"/>
        <v>#REF!</v>
      </c>
      <c r="Q6" s="145" t="e">
        <f t="shared" si="0"/>
        <v>#REF!</v>
      </c>
      <c r="R6" s="145" t="e">
        <f t="shared" si="0"/>
        <v>#REF!</v>
      </c>
      <c r="S6" s="65" t="e">
        <f>#REF!</f>
        <v>#REF!</v>
      </c>
      <c r="T6" s="65" t="e">
        <f>S6-E6</f>
        <v>#REF!</v>
      </c>
    </row>
    <row r="7" spans="1:20" ht="15.6">
      <c r="A7" s="142" t="s">
        <v>243</v>
      </c>
      <c r="B7" s="142">
        <f>1465503.625</f>
        <v>1465503.625</v>
      </c>
      <c r="C7" s="147" t="e">
        <f>R7+R8</f>
        <v>#REF!</v>
      </c>
      <c r="D7" s="63" t="s">
        <v>25</v>
      </c>
      <c r="E7" s="64" t="e">
        <f>E9+E10+E62+E65+E68+E156+E161+E169+E180+E188+E191</f>
        <v>#REF!</v>
      </c>
      <c r="F7" s="64" t="e">
        <f t="shared" ref="F7:Q7" si="1">F9+F10+F62+F65+F68+F156+F161+F169+F180+F185+F188+F191</f>
        <v>#REF!</v>
      </c>
      <c r="G7" s="64" t="e">
        <f t="shared" si="1"/>
        <v>#REF!</v>
      </c>
      <c r="H7" s="64" t="e">
        <f t="shared" si="1"/>
        <v>#REF!</v>
      </c>
      <c r="I7" s="64" t="e">
        <f t="shared" si="1"/>
        <v>#REF!</v>
      </c>
      <c r="J7" s="64" t="e">
        <f t="shared" si="1"/>
        <v>#REF!</v>
      </c>
      <c r="K7" s="64" t="e">
        <f t="shared" si="1"/>
        <v>#REF!</v>
      </c>
      <c r="L7" s="64" t="e">
        <f t="shared" si="1"/>
        <v>#REF!</v>
      </c>
      <c r="M7" s="64" t="e">
        <f t="shared" si="1"/>
        <v>#REF!</v>
      </c>
      <c r="N7" s="64" t="e">
        <f t="shared" si="1"/>
        <v>#REF!</v>
      </c>
      <c r="O7" s="64" t="e">
        <f t="shared" si="1"/>
        <v>#REF!</v>
      </c>
      <c r="P7" s="64" t="e">
        <f t="shared" si="1"/>
        <v>#REF!</v>
      </c>
      <c r="Q7" s="64" t="e">
        <f t="shared" si="1"/>
        <v>#REF!</v>
      </c>
      <c r="R7" s="66" t="e">
        <f t="shared" ref="R7:R12" si="2">SUM(F7:Q7)</f>
        <v>#REF!</v>
      </c>
      <c r="S7" s="30" t="e">
        <f t="shared" ref="S7:S156" si="3">SUM(F7:Q7)</f>
        <v>#REF!</v>
      </c>
      <c r="T7" s="30" t="e">
        <f t="shared" ref="T7:T61" si="4">R7-E7</f>
        <v>#REF!</v>
      </c>
    </row>
    <row r="8" spans="1:20" ht="15.6">
      <c r="A8" s="142"/>
      <c r="B8" s="148">
        <f>395193.756+978.3</f>
        <v>396172.05599999998</v>
      </c>
      <c r="C8" s="148" t="e">
        <f>B7-C7</f>
        <v>#REF!</v>
      </c>
      <c r="D8" s="63" t="s">
        <v>26</v>
      </c>
      <c r="E8" s="64" t="e">
        <f t="shared" ref="E8:P8" si="5">E11+E12+E182</f>
        <v>#REF!</v>
      </c>
      <c r="F8" s="64">
        <f t="shared" si="5"/>
        <v>29826.725999999999</v>
      </c>
      <c r="G8" s="64">
        <f t="shared" si="5"/>
        <v>37761.803</v>
      </c>
      <c r="H8" s="64">
        <f t="shared" si="5"/>
        <v>36006.245999999999</v>
      </c>
      <c r="I8" s="64">
        <f t="shared" si="5"/>
        <v>40068.319000000003</v>
      </c>
      <c r="J8" s="64">
        <f t="shared" si="5"/>
        <v>40090.326000000001</v>
      </c>
      <c r="K8" s="64">
        <f t="shared" si="5"/>
        <v>82361.590000000011</v>
      </c>
      <c r="L8" s="64">
        <f t="shared" si="5"/>
        <v>15491.933000000001</v>
      </c>
      <c r="M8" s="64">
        <f t="shared" si="5"/>
        <v>15496.545999999998</v>
      </c>
      <c r="N8" s="64">
        <f t="shared" si="5"/>
        <v>40147.256999999998</v>
      </c>
      <c r="O8" s="64">
        <f t="shared" si="5"/>
        <v>40443.285000000003</v>
      </c>
      <c r="P8" s="64">
        <f t="shared" si="5"/>
        <v>40733.195000000007</v>
      </c>
      <c r="Q8" s="64">
        <f>Q11+Q12+Q182+Q36</f>
        <v>40122.072</v>
      </c>
      <c r="R8" s="66">
        <f t="shared" si="2"/>
        <v>458549.29799999995</v>
      </c>
      <c r="S8" s="30">
        <f t="shared" si="3"/>
        <v>458549.29799999995</v>
      </c>
      <c r="T8" s="30" t="e">
        <f t="shared" si="4"/>
        <v>#REF!</v>
      </c>
    </row>
    <row r="9" spans="1:20" ht="15.6">
      <c r="A9" s="142">
        <f>F9+G9+H9+I9+J9+K9+L9</f>
        <v>142502.150008</v>
      </c>
      <c r="B9" s="148">
        <f t="shared" ref="B9:B12" si="6">R9-C9</f>
        <v>-377536.23164800002</v>
      </c>
      <c r="C9" s="142">
        <v>602584.53399999999</v>
      </c>
      <c r="D9" s="67" t="s">
        <v>27</v>
      </c>
      <c r="E9" s="68" t="e">
        <f>#REF!</f>
        <v>#REF!</v>
      </c>
      <c r="F9" s="68">
        <v>17391.835999999999</v>
      </c>
      <c r="G9" s="68">
        <f>F9+6500</f>
        <v>23891.835999999999</v>
      </c>
      <c r="H9" s="68">
        <f>F9</f>
        <v>17391.835999999999</v>
      </c>
      <c r="I9" s="68">
        <f>H9*1.126</f>
        <v>19583.207335999996</v>
      </c>
      <c r="J9" s="68">
        <f>I9</f>
        <v>19583.207335999996</v>
      </c>
      <c r="K9" s="68">
        <f>J9+13000+1863.697</f>
        <v>34446.904335999992</v>
      </c>
      <c r="L9" s="68">
        <v>10213.323</v>
      </c>
      <c r="M9" s="69">
        <f>L9+3000</f>
        <v>13213.323</v>
      </c>
      <c r="N9" s="69">
        <f>I9+6000-3000</f>
        <v>22583.207335999996</v>
      </c>
      <c r="O9" s="69">
        <f>I9-2500-1500</f>
        <v>15583.207335999996</v>
      </c>
      <c r="P9" s="69">
        <f t="shared" ref="P9:Q9" si="7">O9</f>
        <v>15583.207335999996</v>
      </c>
      <c r="Q9" s="69">
        <f t="shared" si="7"/>
        <v>15583.207335999996</v>
      </c>
      <c r="R9" s="66">
        <f t="shared" si="2"/>
        <v>225048.30235199997</v>
      </c>
      <c r="S9" s="30">
        <f t="shared" si="3"/>
        <v>225048.30235199997</v>
      </c>
      <c r="T9" s="30" t="e">
        <f t="shared" si="4"/>
        <v>#REF!</v>
      </c>
    </row>
    <row r="10" spans="1:20" ht="15.6">
      <c r="A10" s="142"/>
      <c r="B10" s="148">
        <f t="shared" si="6"/>
        <v>-83057.513482560011</v>
      </c>
      <c r="C10" s="142">
        <v>132568.598</v>
      </c>
      <c r="D10" s="70" t="s">
        <v>28</v>
      </c>
      <c r="E10" s="68" t="e">
        <f>#REF!</f>
        <v>#REF!</v>
      </c>
      <c r="F10" s="66">
        <f>F9*0.22+0.458</f>
        <v>3826.66192</v>
      </c>
      <c r="G10" s="66">
        <f t="shared" ref="G10:Q10" si="8">G9*0.22</f>
        <v>5256.2039199999999</v>
      </c>
      <c r="H10" s="66">
        <f t="shared" si="8"/>
        <v>3826.2039199999999</v>
      </c>
      <c r="I10" s="66">
        <f t="shared" si="8"/>
        <v>4308.3056139199989</v>
      </c>
      <c r="J10" s="66">
        <f t="shared" si="8"/>
        <v>4308.3056139199989</v>
      </c>
      <c r="K10" s="66">
        <f t="shared" si="8"/>
        <v>7578.3189539199984</v>
      </c>
      <c r="L10" s="66">
        <f t="shared" si="8"/>
        <v>2246.9310599999999</v>
      </c>
      <c r="M10" s="66">
        <f t="shared" si="8"/>
        <v>2906.9310599999999</v>
      </c>
      <c r="N10" s="66">
        <f t="shared" si="8"/>
        <v>4968.3056139199989</v>
      </c>
      <c r="O10" s="66">
        <f t="shared" si="8"/>
        <v>3428.3056139199989</v>
      </c>
      <c r="P10" s="66">
        <f t="shared" si="8"/>
        <v>3428.3056139199989</v>
      </c>
      <c r="Q10" s="66">
        <f t="shared" si="8"/>
        <v>3428.3056139199989</v>
      </c>
      <c r="R10" s="66">
        <f t="shared" si="2"/>
        <v>49511.084517439987</v>
      </c>
      <c r="S10" s="30">
        <f t="shared" si="3"/>
        <v>49511.084517439987</v>
      </c>
      <c r="T10" s="30" t="e">
        <f t="shared" si="4"/>
        <v>#REF!</v>
      </c>
    </row>
    <row r="11" spans="1:20" ht="15.6">
      <c r="A11" s="142"/>
      <c r="B11" s="148">
        <f t="shared" si="6"/>
        <v>13233.08600000001</v>
      </c>
      <c r="C11" s="142">
        <v>297141.7</v>
      </c>
      <c r="D11" s="67" t="s">
        <v>29</v>
      </c>
      <c r="E11" s="68" t="e">
        <f>#REF!</f>
        <v>#REF!</v>
      </c>
      <c r="F11" s="68">
        <v>24448.135999999999</v>
      </c>
      <c r="G11" s="68">
        <v>20038.076000000001</v>
      </c>
      <c r="H11" s="68">
        <v>24056.205999999998</v>
      </c>
      <c r="I11" s="68">
        <v>27385.774000000001</v>
      </c>
      <c r="J11" s="68">
        <v>27403.812000000002</v>
      </c>
      <c r="K11" s="68">
        <v>62052.389000000003</v>
      </c>
      <c r="L11" s="68">
        <v>7241.1949999999997</v>
      </c>
      <c r="M11" s="68">
        <v>7244.9759999999997</v>
      </c>
      <c r="N11" s="68">
        <v>27450.476999999999</v>
      </c>
      <c r="O11" s="68">
        <v>27693.123</v>
      </c>
      <c r="P11" s="68">
        <v>27930.754000000001</v>
      </c>
      <c r="Q11" s="68">
        <v>27429.867999999999</v>
      </c>
      <c r="R11" s="66">
        <f t="shared" si="2"/>
        <v>310374.78600000002</v>
      </c>
      <c r="S11" s="30">
        <f t="shared" si="3"/>
        <v>310374.78600000002</v>
      </c>
      <c r="T11" s="30" t="e">
        <f t="shared" si="4"/>
        <v>#REF!</v>
      </c>
    </row>
    <row r="12" spans="1:20" ht="15.6">
      <c r="A12" s="142"/>
      <c r="B12" s="148">
        <f t="shared" si="6"/>
        <v>2911.2379999999976</v>
      </c>
      <c r="C12" s="142">
        <v>65371.173999999999</v>
      </c>
      <c r="D12" s="70" t="s">
        <v>28</v>
      </c>
      <c r="E12" s="68" t="e">
        <f>#REF!</f>
        <v>#REF!</v>
      </c>
      <c r="F12" s="66">
        <v>5378.59</v>
      </c>
      <c r="G12" s="66">
        <v>4408.3770000000004</v>
      </c>
      <c r="H12" s="66">
        <v>5292.3649999999998</v>
      </c>
      <c r="I12" s="66">
        <v>6024.87</v>
      </c>
      <c r="J12" s="66">
        <v>6028.8389999999999</v>
      </c>
      <c r="K12" s="66">
        <v>13651.526</v>
      </c>
      <c r="L12" s="66">
        <v>1593.0630000000001</v>
      </c>
      <c r="M12" s="66">
        <v>1593.895</v>
      </c>
      <c r="N12" s="66">
        <v>6039.1049999999996</v>
      </c>
      <c r="O12" s="66">
        <v>6092.4870000000001</v>
      </c>
      <c r="P12" s="66">
        <v>6144.7659999999996</v>
      </c>
      <c r="Q12" s="66">
        <v>6034.5290000000005</v>
      </c>
      <c r="R12" s="66">
        <f t="shared" si="2"/>
        <v>68282.411999999997</v>
      </c>
      <c r="S12" s="30">
        <f t="shared" si="3"/>
        <v>68282.411999999997</v>
      </c>
      <c r="T12" s="30" t="e">
        <f t="shared" si="4"/>
        <v>#REF!</v>
      </c>
    </row>
    <row r="13" spans="1:20" ht="15" hidden="1">
      <c r="A13" s="142">
        <f>A11-A12</f>
        <v>0</v>
      </c>
      <c r="B13" s="139"/>
      <c r="C13" s="140"/>
      <c r="D13" s="149"/>
      <c r="E13" s="150" t="e">
        <f>ПОТРЕБА_2024!B8+ПОТРЕБА_2024!B10</f>
        <v>#REF!</v>
      </c>
      <c r="F13" s="150" t="e">
        <f>ПОТРЕБА_2024!C8+ПОТРЕБА_2024!C10</f>
        <v>#REF!</v>
      </c>
      <c r="G13" s="150" t="e">
        <f>ПОТРЕБА_2024!D8+ПОТРЕБА_2024!D10</f>
        <v>#REF!</v>
      </c>
      <c r="H13" s="150" t="e">
        <f>ПОТРЕБА_2024!E8+ПОТРЕБА_2024!E10</f>
        <v>#REF!</v>
      </c>
      <c r="I13" s="150" t="e">
        <f>ПОТРЕБА_2024!F8+ПОТРЕБА_2024!F10</f>
        <v>#REF!</v>
      </c>
      <c r="J13" s="150" t="e">
        <f>ПОТРЕБА_2024!G8+ПОТРЕБА_2024!G10</f>
        <v>#REF!</v>
      </c>
      <c r="K13" s="150" t="e">
        <f>ПОТРЕБА_2024!H8+ПОТРЕБА_2024!H10</f>
        <v>#REF!</v>
      </c>
      <c r="L13" s="150" t="e">
        <f>ПОТРЕБА_2024!I8+ПОТРЕБА_2024!I10</f>
        <v>#REF!</v>
      </c>
      <c r="M13" s="150">
        <f>ПОТРЕБА_2024!J8+ПОТРЕБА_2024!J10</f>
        <v>0</v>
      </c>
      <c r="N13" s="149"/>
      <c r="O13" s="149"/>
      <c r="P13" s="149"/>
      <c r="Q13" s="149"/>
      <c r="R13" s="150" t="e">
        <f>ПОТРЕБА_2024!L8+ПОТРЕБА_2024!L10</f>
        <v>#REF!</v>
      </c>
      <c r="S13" s="30" t="e">
        <f t="shared" si="3"/>
        <v>#REF!</v>
      </c>
      <c r="T13" s="30" t="e">
        <f t="shared" si="4"/>
        <v>#REF!</v>
      </c>
    </row>
    <row r="14" spans="1:20" ht="13.8" hidden="1">
      <c r="A14" s="139" t="e">
        <f>A12/A13</f>
        <v>#DIV/0!</v>
      </c>
      <c r="B14" s="139"/>
      <c r="C14" s="140"/>
      <c r="D14" s="149"/>
      <c r="E14" s="150" t="e">
        <f t="shared" ref="E14:M14" si="9">E13-E9-E11</f>
        <v>#REF!</v>
      </c>
      <c r="F14" s="150" t="e">
        <f t="shared" si="9"/>
        <v>#REF!</v>
      </c>
      <c r="G14" s="150" t="e">
        <f t="shared" si="9"/>
        <v>#REF!</v>
      </c>
      <c r="H14" s="150" t="e">
        <f t="shared" si="9"/>
        <v>#REF!</v>
      </c>
      <c r="I14" s="150" t="e">
        <f t="shared" si="9"/>
        <v>#REF!</v>
      </c>
      <c r="J14" s="150" t="e">
        <f t="shared" si="9"/>
        <v>#REF!</v>
      </c>
      <c r="K14" s="150" t="e">
        <f t="shared" si="9"/>
        <v>#REF!</v>
      </c>
      <c r="L14" s="150" t="e">
        <f t="shared" si="9"/>
        <v>#REF!</v>
      </c>
      <c r="M14" s="150">
        <f t="shared" si="9"/>
        <v>-20458.298999999999</v>
      </c>
      <c r="N14" s="149"/>
      <c r="O14" s="149"/>
      <c r="P14" s="149"/>
      <c r="Q14" s="149"/>
      <c r="R14" s="150" t="e">
        <f>R9-R13</f>
        <v>#REF!</v>
      </c>
      <c r="S14" s="30" t="e">
        <f t="shared" si="3"/>
        <v>#REF!</v>
      </c>
      <c r="T14" s="30" t="e">
        <f t="shared" si="4"/>
        <v>#REF!</v>
      </c>
    </row>
    <row r="15" spans="1:20" ht="13.8" hidden="1">
      <c r="A15" s="139"/>
      <c r="B15" s="139"/>
      <c r="C15" s="140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71">
        <f t="shared" si="3"/>
        <v>0</v>
      </c>
      <c r="T15" s="71">
        <f t="shared" si="4"/>
        <v>0</v>
      </c>
    </row>
    <row r="16" spans="1:20" ht="15">
      <c r="A16" s="142" t="e">
        <f>F62+F65+F156+F180+F188+F191</f>
        <v>#REF!</v>
      </c>
      <c r="B16" s="139"/>
      <c r="C16" s="140"/>
      <c r="D16" s="334" t="s">
        <v>30</v>
      </c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7"/>
      <c r="S16" s="71">
        <f t="shared" si="3"/>
        <v>0</v>
      </c>
      <c r="T16" s="71">
        <f t="shared" si="4"/>
        <v>0</v>
      </c>
    </row>
    <row r="17" spans="1:20" ht="13.8">
      <c r="A17" s="151"/>
      <c r="B17" s="151"/>
      <c r="C17" s="152"/>
      <c r="D17" s="28" t="s">
        <v>31</v>
      </c>
      <c r="E17" s="72" t="e">
        <f>#REF!</f>
        <v>#REF!</v>
      </c>
      <c r="F17" s="73"/>
      <c r="G17" s="73"/>
      <c r="H17" s="73"/>
      <c r="I17" s="73"/>
      <c r="J17" s="73"/>
      <c r="K17" s="75" t="e">
        <f t="shared" ref="K17:K18" si="10">E17</f>
        <v>#REF!</v>
      </c>
      <c r="L17" s="73"/>
      <c r="M17" s="73"/>
      <c r="N17" s="75"/>
      <c r="O17" s="75"/>
      <c r="P17" s="75"/>
      <c r="Q17" s="75"/>
      <c r="R17" s="29" t="e">
        <f t="shared" ref="R17:R61" si="11">SUM(F17:Q17)</f>
        <v>#REF!</v>
      </c>
      <c r="S17" s="30" t="e">
        <f t="shared" si="3"/>
        <v>#REF!</v>
      </c>
      <c r="T17" s="30" t="e">
        <f t="shared" si="4"/>
        <v>#REF!</v>
      </c>
    </row>
    <row r="18" spans="1:20" ht="13.8">
      <c r="A18" s="151"/>
      <c r="B18" s="151"/>
      <c r="C18" s="152"/>
      <c r="D18" s="28" t="s">
        <v>32</v>
      </c>
      <c r="E18" s="72" t="e">
        <f>#REF!</f>
        <v>#REF!</v>
      </c>
      <c r="F18" s="73"/>
      <c r="G18" s="73"/>
      <c r="H18" s="73"/>
      <c r="I18" s="73"/>
      <c r="J18" s="73"/>
      <c r="K18" s="75" t="e">
        <f t="shared" si="10"/>
        <v>#REF!</v>
      </c>
      <c r="L18" s="73"/>
      <c r="M18" s="73"/>
      <c r="N18" s="75"/>
      <c r="O18" s="75"/>
      <c r="P18" s="75"/>
      <c r="Q18" s="75"/>
      <c r="R18" s="29" t="e">
        <f t="shared" si="11"/>
        <v>#REF!</v>
      </c>
      <c r="S18" s="30" t="e">
        <f t="shared" si="3"/>
        <v>#REF!</v>
      </c>
      <c r="T18" s="30" t="e">
        <f t="shared" si="4"/>
        <v>#REF!</v>
      </c>
    </row>
    <row r="19" spans="1:20" ht="27.6">
      <c r="A19" s="151"/>
      <c r="B19" s="151"/>
      <c r="C19" s="152"/>
      <c r="D19" s="28" t="s">
        <v>33</v>
      </c>
      <c r="E19" s="72" t="e">
        <f>#REF!</f>
        <v>#REF!</v>
      </c>
      <c r="F19" s="75"/>
      <c r="G19" s="75"/>
      <c r="H19" s="73"/>
      <c r="I19" s="73"/>
      <c r="J19" s="75">
        <v>18.120999999999999</v>
      </c>
      <c r="K19" s="73"/>
      <c r="L19" s="73"/>
      <c r="M19" s="73"/>
      <c r="N19" s="75"/>
      <c r="O19" s="75"/>
      <c r="P19" s="75"/>
      <c r="Q19" s="75"/>
      <c r="R19" s="29">
        <f t="shared" si="11"/>
        <v>18.120999999999999</v>
      </c>
      <c r="S19" s="30">
        <f t="shared" si="3"/>
        <v>18.120999999999999</v>
      </c>
      <c r="T19" s="30" t="e">
        <f t="shared" si="4"/>
        <v>#REF!</v>
      </c>
    </row>
    <row r="20" spans="1:20" ht="27.6">
      <c r="A20" s="151"/>
      <c r="B20" s="151"/>
      <c r="C20" s="152"/>
      <c r="D20" s="28" t="s">
        <v>34</v>
      </c>
      <c r="E20" s="72" t="e">
        <f>#REF!</f>
        <v>#REF!</v>
      </c>
      <c r="F20" s="75"/>
      <c r="G20" s="75"/>
      <c r="H20" s="75"/>
      <c r="I20" s="73"/>
      <c r="J20" s="75"/>
      <c r="K20" s="73" t="e">
        <f>L20</f>
        <v>#REF!</v>
      </c>
      <c r="L20" s="75" t="e">
        <f>E20/2</f>
        <v>#REF!</v>
      </c>
      <c r="M20" s="73"/>
      <c r="N20" s="75"/>
      <c r="O20" s="75"/>
      <c r="P20" s="75"/>
      <c r="Q20" s="75"/>
      <c r="R20" s="29" t="e">
        <f t="shared" si="11"/>
        <v>#REF!</v>
      </c>
      <c r="S20" s="30" t="e">
        <f t="shared" si="3"/>
        <v>#REF!</v>
      </c>
      <c r="T20" s="30" t="e">
        <f t="shared" si="4"/>
        <v>#REF!</v>
      </c>
    </row>
    <row r="21" spans="1:20" ht="13.8">
      <c r="A21" s="151"/>
      <c r="B21" s="151"/>
      <c r="C21" s="152"/>
      <c r="D21" s="28" t="s">
        <v>35</v>
      </c>
      <c r="E21" s="72" t="e">
        <f>#REF!</f>
        <v>#REF!</v>
      </c>
      <c r="F21" s="73"/>
      <c r="G21" s="73"/>
      <c r="H21" s="73"/>
      <c r="I21" s="73"/>
      <c r="J21" s="75"/>
      <c r="K21" s="75"/>
      <c r="L21" s="73"/>
      <c r="M21" s="73"/>
      <c r="N21" s="75"/>
      <c r="O21" s="75"/>
      <c r="P21" s="75"/>
      <c r="Q21" s="75"/>
      <c r="R21" s="29">
        <f t="shared" si="11"/>
        <v>0</v>
      </c>
      <c r="S21" s="30">
        <f t="shared" si="3"/>
        <v>0</v>
      </c>
      <c r="T21" s="30" t="e">
        <f t="shared" si="4"/>
        <v>#REF!</v>
      </c>
    </row>
    <row r="22" spans="1:20" ht="27.6">
      <c r="A22" s="151"/>
      <c r="B22" s="151"/>
      <c r="C22" s="152"/>
      <c r="D22" s="28" t="s">
        <v>210</v>
      </c>
      <c r="E22" s="72" t="e">
        <f>#REF!</f>
        <v>#REF!</v>
      </c>
      <c r="F22" s="75"/>
      <c r="G22" s="75">
        <v>5</v>
      </c>
      <c r="H22" s="75"/>
      <c r="I22" s="75">
        <v>5</v>
      </c>
      <c r="J22" s="75"/>
      <c r="K22" s="75" t="e">
        <f t="shared" ref="K22:K23" si="12">L22</f>
        <v>#REF!</v>
      </c>
      <c r="L22" s="75" t="e">
        <f t="shared" ref="L22:L23" si="13">E22/3</f>
        <v>#REF!</v>
      </c>
      <c r="M22" s="73" t="e">
        <f>L22-10</f>
        <v>#REF!</v>
      </c>
      <c r="N22" s="75"/>
      <c r="O22" s="75"/>
      <c r="P22" s="75"/>
      <c r="Q22" s="75"/>
      <c r="R22" s="29" t="e">
        <f t="shared" si="11"/>
        <v>#REF!</v>
      </c>
      <c r="S22" s="30" t="e">
        <f t="shared" si="3"/>
        <v>#REF!</v>
      </c>
      <c r="T22" s="30" t="e">
        <f t="shared" si="4"/>
        <v>#REF!</v>
      </c>
    </row>
    <row r="23" spans="1:20" ht="27.6" collapsed="1">
      <c r="A23" s="151"/>
      <c r="B23" s="151"/>
      <c r="C23" s="152"/>
      <c r="D23" s="77" t="s">
        <v>211</v>
      </c>
      <c r="E23" s="72" t="e">
        <f>#REF!</f>
        <v>#REF!</v>
      </c>
      <c r="F23" s="75"/>
      <c r="G23" s="75"/>
      <c r="H23" s="75"/>
      <c r="I23" s="73"/>
      <c r="J23" s="75"/>
      <c r="K23" s="75" t="e">
        <f t="shared" si="12"/>
        <v>#REF!</v>
      </c>
      <c r="L23" s="75" t="e">
        <f t="shared" si="13"/>
        <v>#REF!</v>
      </c>
      <c r="M23" s="73" t="e">
        <f>L23</f>
        <v>#REF!</v>
      </c>
      <c r="N23" s="75"/>
      <c r="O23" s="75"/>
      <c r="P23" s="75"/>
      <c r="Q23" s="75"/>
      <c r="R23" s="29" t="e">
        <f t="shared" si="11"/>
        <v>#REF!</v>
      </c>
      <c r="S23" s="30" t="e">
        <f t="shared" si="3"/>
        <v>#REF!</v>
      </c>
      <c r="T23" s="30" t="e">
        <f t="shared" si="4"/>
        <v>#REF!</v>
      </c>
    </row>
    <row r="24" spans="1:20" ht="27.6" hidden="1" outlineLevel="1">
      <c r="A24" s="151"/>
      <c r="B24" s="151"/>
      <c r="C24" s="152"/>
      <c r="D24" s="28" t="s">
        <v>38</v>
      </c>
      <c r="E24" s="72" t="e">
        <f>#REF!</f>
        <v>#REF!</v>
      </c>
      <c r="F24" s="73"/>
      <c r="G24" s="75"/>
      <c r="H24" s="73"/>
      <c r="I24" s="73"/>
      <c r="J24" s="73"/>
      <c r="K24" s="73"/>
      <c r="L24" s="73"/>
      <c r="M24" s="73"/>
      <c r="N24" s="75"/>
      <c r="O24" s="75"/>
      <c r="P24" s="75"/>
      <c r="Q24" s="75"/>
      <c r="R24" s="29">
        <f t="shared" si="11"/>
        <v>0</v>
      </c>
      <c r="S24" s="30">
        <f t="shared" si="3"/>
        <v>0</v>
      </c>
      <c r="T24" s="30" t="e">
        <f t="shared" si="4"/>
        <v>#REF!</v>
      </c>
    </row>
    <row r="25" spans="1:20" ht="41.4">
      <c r="A25" s="151"/>
      <c r="B25" s="151"/>
      <c r="C25" s="152"/>
      <c r="D25" s="28" t="s">
        <v>212</v>
      </c>
      <c r="E25" s="72" t="e">
        <f>#REF!</f>
        <v>#REF!</v>
      </c>
      <c r="F25" s="75"/>
      <c r="G25" s="75">
        <v>100</v>
      </c>
      <c r="H25" s="75" t="e">
        <f>(E25-G25)/6</f>
        <v>#REF!</v>
      </c>
      <c r="I25" s="73" t="e">
        <f t="shared" ref="I25:J25" si="14">H25</f>
        <v>#REF!</v>
      </c>
      <c r="J25" s="75" t="e">
        <f t="shared" si="14"/>
        <v>#REF!</v>
      </c>
      <c r="K25" s="73" t="e">
        <f>J25-290.699</f>
        <v>#REF!</v>
      </c>
      <c r="L25" s="73" t="e">
        <f>J25</f>
        <v>#REF!</v>
      </c>
      <c r="M25" s="73" t="e">
        <f>L25</f>
        <v>#REF!</v>
      </c>
      <c r="N25" s="75">
        <v>290.69900000000001</v>
      </c>
      <c r="O25" s="75"/>
      <c r="P25" s="75"/>
      <c r="Q25" s="75"/>
      <c r="R25" s="29" t="e">
        <f t="shared" si="11"/>
        <v>#REF!</v>
      </c>
      <c r="S25" s="30" t="e">
        <f t="shared" si="3"/>
        <v>#REF!</v>
      </c>
      <c r="T25" s="30" t="e">
        <f t="shared" si="4"/>
        <v>#REF!</v>
      </c>
    </row>
    <row r="26" spans="1:20" ht="27.6">
      <c r="A26" s="151"/>
      <c r="B26" s="151"/>
      <c r="C26" s="152"/>
      <c r="D26" s="28" t="s">
        <v>40</v>
      </c>
      <c r="E26" s="72" t="e">
        <f>#REF!</f>
        <v>#REF!</v>
      </c>
      <c r="F26" s="75"/>
      <c r="G26" s="75"/>
      <c r="H26" s="75"/>
      <c r="I26" s="73"/>
      <c r="J26" s="75" t="e">
        <f>E26/2</f>
        <v>#REF!</v>
      </c>
      <c r="K26" s="75">
        <v>285.69299999999998</v>
      </c>
      <c r="L26" s="75">
        <v>285.69299999999998</v>
      </c>
      <c r="M26" s="73"/>
      <c r="N26" s="75"/>
      <c r="O26" s="75"/>
      <c r="P26" s="75"/>
      <c r="Q26" s="75"/>
      <c r="R26" s="29" t="e">
        <f t="shared" si="11"/>
        <v>#REF!</v>
      </c>
      <c r="S26" s="30" t="e">
        <f t="shared" si="3"/>
        <v>#REF!</v>
      </c>
      <c r="T26" s="30" t="e">
        <f t="shared" si="4"/>
        <v>#REF!</v>
      </c>
    </row>
    <row r="27" spans="1:20" ht="27.6">
      <c r="A27" s="151"/>
      <c r="B27" s="151"/>
      <c r="C27" s="152"/>
      <c r="D27" s="28" t="s">
        <v>213</v>
      </c>
      <c r="E27" s="72" t="e">
        <f>#REF!</f>
        <v>#REF!</v>
      </c>
      <c r="F27" s="153"/>
      <c r="G27" s="73"/>
      <c r="H27" s="73"/>
      <c r="I27" s="73"/>
      <c r="J27" s="75" t="e">
        <f>E27-L27</f>
        <v>#REF!</v>
      </c>
      <c r="K27" s="73"/>
      <c r="L27" s="75">
        <v>10</v>
      </c>
      <c r="M27" s="73"/>
      <c r="N27" s="75"/>
      <c r="O27" s="75"/>
      <c r="P27" s="75"/>
      <c r="Q27" s="75"/>
      <c r="R27" s="29" t="e">
        <f t="shared" si="11"/>
        <v>#REF!</v>
      </c>
      <c r="S27" s="30" t="e">
        <f t="shared" si="3"/>
        <v>#REF!</v>
      </c>
      <c r="T27" s="30" t="e">
        <f t="shared" si="4"/>
        <v>#REF!</v>
      </c>
    </row>
    <row r="28" spans="1:20" ht="27.6">
      <c r="A28" s="151"/>
      <c r="B28" s="151"/>
      <c r="C28" s="152"/>
      <c r="D28" s="28" t="s">
        <v>214</v>
      </c>
      <c r="E28" s="72" t="e">
        <f>#REF!</f>
        <v>#REF!</v>
      </c>
      <c r="F28" s="75"/>
      <c r="G28" s="75">
        <v>15</v>
      </c>
      <c r="H28" s="75" t="e">
        <f>E28/4-15</f>
        <v>#REF!</v>
      </c>
      <c r="I28" s="73"/>
      <c r="J28" s="75">
        <v>599.33524999999997</v>
      </c>
      <c r="K28" s="75"/>
      <c r="L28" s="75"/>
      <c r="M28" s="75">
        <v>599.33524999999997</v>
      </c>
      <c r="N28" s="75">
        <f>599.335-17.68</f>
        <v>581.65500000000009</v>
      </c>
      <c r="O28" s="75">
        <v>17.68</v>
      </c>
      <c r="P28" s="75"/>
      <c r="Q28" s="75"/>
      <c r="R28" s="29" t="e">
        <f t="shared" si="11"/>
        <v>#REF!</v>
      </c>
      <c r="S28" s="30" t="e">
        <f t="shared" si="3"/>
        <v>#REF!</v>
      </c>
      <c r="T28" s="30" t="e">
        <f t="shared" si="4"/>
        <v>#REF!</v>
      </c>
    </row>
    <row r="29" spans="1:20" ht="13.8">
      <c r="A29" s="151"/>
      <c r="B29" s="151"/>
      <c r="C29" s="152"/>
      <c r="D29" s="28" t="s">
        <v>43</v>
      </c>
      <c r="E29" s="72" t="e">
        <f>#REF!</f>
        <v>#REF!</v>
      </c>
      <c r="F29" s="154"/>
      <c r="G29" s="73"/>
      <c r="H29" s="73"/>
      <c r="I29" s="73"/>
      <c r="J29" s="73"/>
      <c r="K29" s="73"/>
      <c r="L29" s="73"/>
      <c r="M29" s="73"/>
      <c r="N29" s="75"/>
      <c r="O29" s="75"/>
      <c r="P29" s="75"/>
      <c r="Q29" s="75"/>
      <c r="R29" s="29">
        <f t="shared" si="11"/>
        <v>0</v>
      </c>
      <c r="S29" s="30">
        <f t="shared" si="3"/>
        <v>0</v>
      </c>
      <c r="T29" s="30" t="e">
        <f t="shared" si="4"/>
        <v>#REF!</v>
      </c>
    </row>
    <row r="30" spans="1:20" ht="27.6" collapsed="1">
      <c r="A30" s="151"/>
      <c r="B30" s="151"/>
      <c r="C30" s="152"/>
      <c r="D30" s="28" t="s">
        <v>44</v>
      </c>
      <c r="E30" s="72" t="e">
        <f>#REF!</f>
        <v>#REF!</v>
      </c>
      <c r="F30" s="73"/>
      <c r="G30" s="73"/>
      <c r="H30" s="73"/>
      <c r="I30" s="73" t="e">
        <f>E30</f>
        <v>#REF!</v>
      </c>
      <c r="J30" s="73"/>
      <c r="K30" s="73"/>
      <c r="L30" s="73"/>
      <c r="M30" s="73"/>
      <c r="N30" s="75"/>
      <c r="O30" s="75"/>
      <c r="P30" s="75"/>
      <c r="Q30" s="75"/>
      <c r="R30" s="29" t="e">
        <f t="shared" si="11"/>
        <v>#REF!</v>
      </c>
      <c r="S30" s="30" t="e">
        <f t="shared" si="3"/>
        <v>#REF!</v>
      </c>
      <c r="T30" s="30" t="e">
        <f t="shared" si="4"/>
        <v>#REF!</v>
      </c>
    </row>
    <row r="31" spans="1:20" ht="13.8" hidden="1" outlineLevel="1">
      <c r="A31" s="151"/>
      <c r="B31" s="151"/>
      <c r="C31" s="152"/>
      <c r="D31" s="28" t="s">
        <v>45</v>
      </c>
      <c r="E31" s="72" t="e">
        <f>#REF!</f>
        <v>#REF!</v>
      </c>
      <c r="F31" s="153"/>
      <c r="G31" s="73"/>
      <c r="H31" s="73"/>
      <c r="I31" s="73"/>
      <c r="J31" s="73"/>
      <c r="K31" s="75"/>
      <c r="L31" s="73"/>
      <c r="M31" s="73"/>
      <c r="N31" s="75"/>
      <c r="O31" s="75"/>
      <c r="P31" s="75"/>
      <c r="Q31" s="75"/>
      <c r="R31" s="29">
        <f t="shared" si="11"/>
        <v>0</v>
      </c>
      <c r="S31" s="30">
        <f t="shared" si="3"/>
        <v>0</v>
      </c>
      <c r="T31" s="30" t="e">
        <f t="shared" si="4"/>
        <v>#REF!</v>
      </c>
    </row>
    <row r="32" spans="1:20" ht="27.6" collapsed="1">
      <c r="A32" s="151"/>
      <c r="B32" s="151"/>
      <c r="C32" s="152"/>
      <c r="D32" s="28" t="s">
        <v>46</v>
      </c>
      <c r="E32" s="72" t="e">
        <f>#REF!</f>
        <v>#REF!</v>
      </c>
      <c r="F32" s="75"/>
      <c r="G32" s="75"/>
      <c r="H32" s="75"/>
      <c r="I32" s="75" t="e">
        <f>E32</f>
        <v>#REF!</v>
      </c>
      <c r="J32" s="73"/>
      <c r="K32" s="73"/>
      <c r="L32" s="75"/>
      <c r="M32" s="73"/>
      <c r="N32" s="75"/>
      <c r="O32" s="75"/>
      <c r="P32" s="75"/>
      <c r="Q32" s="75"/>
      <c r="R32" s="29" t="e">
        <f t="shared" si="11"/>
        <v>#REF!</v>
      </c>
      <c r="S32" s="30" t="e">
        <f t="shared" si="3"/>
        <v>#REF!</v>
      </c>
      <c r="T32" s="30" t="e">
        <f t="shared" si="4"/>
        <v>#REF!</v>
      </c>
    </row>
    <row r="33" spans="1:20" ht="27.6" hidden="1" outlineLevel="1">
      <c r="A33" s="151"/>
      <c r="B33" s="151"/>
      <c r="C33" s="152"/>
      <c r="D33" s="28" t="s">
        <v>47</v>
      </c>
      <c r="E33" s="72" t="e">
        <f>#REF!</f>
        <v>#REF!</v>
      </c>
      <c r="F33" s="153"/>
      <c r="G33" s="73"/>
      <c r="H33" s="73"/>
      <c r="I33" s="73"/>
      <c r="J33" s="73"/>
      <c r="K33" s="73"/>
      <c r="L33" s="73"/>
      <c r="M33" s="73"/>
      <c r="N33" s="75"/>
      <c r="O33" s="75"/>
      <c r="P33" s="75"/>
      <c r="Q33" s="75"/>
      <c r="R33" s="29">
        <f t="shared" si="11"/>
        <v>0</v>
      </c>
      <c r="S33" s="30">
        <f t="shared" si="3"/>
        <v>0</v>
      </c>
      <c r="T33" s="30" t="e">
        <f t="shared" si="4"/>
        <v>#REF!</v>
      </c>
    </row>
    <row r="34" spans="1:20" ht="27.6" hidden="1" outlineLevel="1">
      <c r="A34" s="151"/>
      <c r="B34" s="151"/>
      <c r="C34" s="152"/>
      <c r="D34" s="28" t="s">
        <v>48</v>
      </c>
      <c r="E34" s="72" t="e">
        <f>#REF!</f>
        <v>#REF!</v>
      </c>
      <c r="F34" s="153"/>
      <c r="G34" s="73"/>
      <c r="H34" s="73"/>
      <c r="I34" s="73"/>
      <c r="J34" s="73"/>
      <c r="K34" s="73"/>
      <c r="L34" s="73"/>
      <c r="M34" s="73"/>
      <c r="N34" s="75"/>
      <c r="O34" s="75"/>
      <c r="P34" s="75"/>
      <c r="Q34" s="75"/>
      <c r="R34" s="29">
        <f t="shared" si="11"/>
        <v>0</v>
      </c>
      <c r="S34" s="30">
        <f t="shared" si="3"/>
        <v>0</v>
      </c>
      <c r="T34" s="30" t="e">
        <f t="shared" si="4"/>
        <v>#REF!</v>
      </c>
    </row>
    <row r="35" spans="1:20" ht="55.2" collapsed="1">
      <c r="A35" s="151"/>
      <c r="B35" s="151"/>
      <c r="C35" s="152"/>
      <c r="D35" s="28" t="s">
        <v>215</v>
      </c>
      <c r="E35" s="72" t="e">
        <f>#REF!</f>
        <v>#REF!</v>
      </c>
      <c r="F35" s="75"/>
      <c r="G35" s="75"/>
      <c r="H35" s="75"/>
      <c r="I35" s="75"/>
      <c r="J35" s="75" t="e">
        <f>E35-K35</f>
        <v>#REF!</v>
      </c>
      <c r="K35" s="75">
        <v>2.1909999999999998</v>
      </c>
      <c r="L35" s="73"/>
      <c r="M35" s="73"/>
      <c r="N35" s="75"/>
      <c r="O35" s="75"/>
      <c r="P35" s="75"/>
      <c r="Q35" s="75"/>
      <c r="R35" s="29" t="e">
        <f t="shared" si="11"/>
        <v>#REF!</v>
      </c>
      <c r="S35" s="30" t="e">
        <f t="shared" si="3"/>
        <v>#REF!</v>
      </c>
      <c r="T35" s="30" t="e">
        <f t="shared" si="4"/>
        <v>#REF!</v>
      </c>
    </row>
    <row r="36" spans="1:20" ht="27.6" hidden="1" outlineLevel="1">
      <c r="A36" s="151"/>
      <c r="B36" s="151"/>
      <c r="C36" s="152"/>
      <c r="D36" s="28" t="s">
        <v>245</v>
      </c>
      <c r="E36" s="72" t="e">
        <f>#REF!</f>
        <v>#REF!</v>
      </c>
      <c r="F36" s="153"/>
      <c r="G36" s="75"/>
      <c r="H36" s="75"/>
      <c r="I36" s="73"/>
      <c r="J36" s="73"/>
      <c r="K36" s="73"/>
      <c r="L36" s="75"/>
      <c r="M36" s="73"/>
      <c r="N36" s="75"/>
      <c r="O36" s="75"/>
      <c r="P36" s="75"/>
      <c r="Q36" s="75"/>
      <c r="R36" s="29">
        <f t="shared" si="11"/>
        <v>0</v>
      </c>
      <c r="S36" s="30">
        <f t="shared" si="3"/>
        <v>0</v>
      </c>
      <c r="T36" s="30" t="e">
        <f t="shared" si="4"/>
        <v>#REF!</v>
      </c>
    </row>
    <row r="37" spans="1:20" ht="13.8" hidden="1" outlineLevel="1">
      <c r="A37" s="151"/>
      <c r="B37" s="151"/>
      <c r="C37" s="152"/>
      <c r="D37" s="28" t="s">
        <v>51</v>
      </c>
      <c r="E37" s="72" t="e">
        <f>#REF!</f>
        <v>#REF!</v>
      </c>
      <c r="F37" s="75"/>
      <c r="G37" s="75"/>
      <c r="H37" s="75"/>
      <c r="I37" s="73"/>
      <c r="J37" s="75"/>
      <c r="K37" s="75"/>
      <c r="L37" s="73"/>
      <c r="M37" s="73"/>
      <c r="N37" s="75"/>
      <c r="O37" s="75"/>
      <c r="P37" s="75"/>
      <c r="Q37" s="75"/>
      <c r="R37" s="29">
        <f t="shared" si="11"/>
        <v>0</v>
      </c>
      <c r="S37" s="30">
        <f t="shared" si="3"/>
        <v>0</v>
      </c>
      <c r="T37" s="30" t="e">
        <f t="shared" si="4"/>
        <v>#REF!</v>
      </c>
    </row>
    <row r="38" spans="1:20" ht="13.8" hidden="1" outlineLevel="1">
      <c r="A38" s="151"/>
      <c r="B38" s="151"/>
      <c r="C38" s="152"/>
      <c r="D38" s="28" t="s">
        <v>52</v>
      </c>
      <c r="E38" s="72" t="e">
        <f>#REF!</f>
        <v>#REF!</v>
      </c>
      <c r="F38" s="75"/>
      <c r="G38" s="75"/>
      <c r="H38" s="75"/>
      <c r="I38" s="73"/>
      <c r="J38" s="73"/>
      <c r="K38" s="73"/>
      <c r="L38" s="73"/>
      <c r="M38" s="73"/>
      <c r="N38" s="75"/>
      <c r="O38" s="75"/>
      <c r="P38" s="75"/>
      <c r="Q38" s="75"/>
      <c r="R38" s="29">
        <f t="shared" si="11"/>
        <v>0</v>
      </c>
      <c r="S38" s="30">
        <f t="shared" si="3"/>
        <v>0</v>
      </c>
      <c r="T38" s="30" t="e">
        <f t="shared" si="4"/>
        <v>#REF!</v>
      </c>
    </row>
    <row r="39" spans="1:20" ht="13.8" hidden="1" outlineLevel="1">
      <c r="A39" s="151"/>
      <c r="B39" s="151"/>
      <c r="C39" s="152"/>
      <c r="D39" s="28" t="s">
        <v>53</v>
      </c>
      <c r="E39" s="72" t="e">
        <f>#REF!</f>
        <v>#REF!</v>
      </c>
      <c r="F39" s="153"/>
      <c r="G39" s="73"/>
      <c r="H39" s="73"/>
      <c r="I39" s="73"/>
      <c r="J39" s="73"/>
      <c r="K39" s="73"/>
      <c r="L39" s="73"/>
      <c r="M39" s="73"/>
      <c r="N39" s="75"/>
      <c r="O39" s="75"/>
      <c r="P39" s="75"/>
      <c r="Q39" s="75"/>
      <c r="R39" s="29">
        <f t="shared" si="11"/>
        <v>0</v>
      </c>
      <c r="S39" s="30">
        <f t="shared" si="3"/>
        <v>0</v>
      </c>
      <c r="T39" s="30" t="e">
        <f t="shared" si="4"/>
        <v>#REF!</v>
      </c>
    </row>
    <row r="40" spans="1:20" ht="27.6" hidden="1" outlineLevel="1">
      <c r="A40" s="151"/>
      <c r="B40" s="151"/>
      <c r="C40" s="152"/>
      <c r="D40" s="28" t="s">
        <v>54</v>
      </c>
      <c r="E40" s="72" t="e">
        <f>#REF!</f>
        <v>#REF!</v>
      </c>
      <c r="F40" s="153"/>
      <c r="G40" s="73"/>
      <c r="H40" s="73"/>
      <c r="I40" s="73"/>
      <c r="J40" s="73"/>
      <c r="K40" s="73"/>
      <c r="L40" s="73"/>
      <c r="M40" s="73"/>
      <c r="N40" s="75"/>
      <c r="O40" s="75"/>
      <c r="P40" s="75"/>
      <c r="Q40" s="75"/>
      <c r="R40" s="29">
        <f t="shared" si="11"/>
        <v>0</v>
      </c>
      <c r="S40" s="30">
        <f t="shared" si="3"/>
        <v>0</v>
      </c>
      <c r="T40" s="30" t="e">
        <f t="shared" si="4"/>
        <v>#REF!</v>
      </c>
    </row>
    <row r="41" spans="1:20" ht="13.8" hidden="1" outlineLevel="1">
      <c r="A41" s="151"/>
      <c r="B41" s="151"/>
      <c r="C41" s="152"/>
      <c r="D41" s="28" t="s">
        <v>55</v>
      </c>
      <c r="E41" s="72" t="e">
        <f>#REF!</f>
        <v>#REF!</v>
      </c>
      <c r="F41" s="153"/>
      <c r="G41" s="73"/>
      <c r="H41" s="73"/>
      <c r="I41" s="73"/>
      <c r="J41" s="73"/>
      <c r="K41" s="73"/>
      <c r="L41" s="73"/>
      <c r="M41" s="73"/>
      <c r="N41" s="75"/>
      <c r="O41" s="75"/>
      <c r="P41" s="75"/>
      <c r="Q41" s="75"/>
      <c r="R41" s="29">
        <f t="shared" si="11"/>
        <v>0</v>
      </c>
      <c r="S41" s="30">
        <f t="shared" si="3"/>
        <v>0</v>
      </c>
      <c r="T41" s="30" t="e">
        <f t="shared" si="4"/>
        <v>#REF!</v>
      </c>
    </row>
    <row r="42" spans="1:20" ht="27.6" hidden="1" outlineLevel="1">
      <c r="A42" s="151"/>
      <c r="B42" s="151"/>
      <c r="C42" s="152"/>
      <c r="D42" s="28" t="s">
        <v>56</v>
      </c>
      <c r="E42" s="72" t="e">
        <f>#REF!</f>
        <v>#REF!</v>
      </c>
      <c r="F42" s="153"/>
      <c r="G42" s="73"/>
      <c r="H42" s="73"/>
      <c r="I42" s="73"/>
      <c r="J42" s="73"/>
      <c r="K42" s="73"/>
      <c r="L42" s="73"/>
      <c r="M42" s="73"/>
      <c r="N42" s="75"/>
      <c r="O42" s="75"/>
      <c r="P42" s="75"/>
      <c r="Q42" s="75"/>
      <c r="R42" s="29">
        <f t="shared" si="11"/>
        <v>0</v>
      </c>
      <c r="S42" s="30">
        <f t="shared" si="3"/>
        <v>0</v>
      </c>
      <c r="T42" s="30" t="e">
        <f t="shared" si="4"/>
        <v>#REF!</v>
      </c>
    </row>
    <row r="43" spans="1:20" ht="13.8" hidden="1" outlineLevel="1">
      <c r="A43" s="151"/>
      <c r="B43" s="151"/>
      <c r="C43" s="152"/>
      <c r="D43" s="28" t="s">
        <v>57</v>
      </c>
      <c r="E43" s="72" t="e">
        <f>#REF!</f>
        <v>#REF!</v>
      </c>
      <c r="F43" s="75"/>
      <c r="G43" s="75"/>
      <c r="H43" s="75"/>
      <c r="I43" s="75"/>
      <c r="J43" s="75"/>
      <c r="K43" s="73"/>
      <c r="L43" s="75"/>
      <c r="M43" s="73"/>
      <c r="N43" s="75"/>
      <c r="O43" s="75"/>
      <c r="P43" s="75"/>
      <c r="Q43" s="75"/>
      <c r="R43" s="29">
        <f t="shared" si="11"/>
        <v>0</v>
      </c>
      <c r="S43" s="30">
        <f t="shared" si="3"/>
        <v>0</v>
      </c>
      <c r="T43" s="30" t="e">
        <f t="shared" si="4"/>
        <v>#REF!</v>
      </c>
    </row>
    <row r="44" spans="1:20" ht="27.6" hidden="1" outlineLevel="1">
      <c r="A44" s="151"/>
      <c r="B44" s="151"/>
      <c r="C44" s="152"/>
      <c r="D44" s="28" t="s">
        <v>58</v>
      </c>
      <c r="E44" s="72" t="e">
        <f>#REF!</f>
        <v>#REF!</v>
      </c>
      <c r="F44" s="75"/>
      <c r="G44" s="75"/>
      <c r="H44" s="75"/>
      <c r="I44" s="75"/>
      <c r="J44" s="75"/>
      <c r="K44" s="75"/>
      <c r="L44" s="73"/>
      <c r="M44" s="73"/>
      <c r="N44" s="75"/>
      <c r="O44" s="75"/>
      <c r="P44" s="75"/>
      <c r="Q44" s="75"/>
      <c r="R44" s="29">
        <f t="shared" si="11"/>
        <v>0</v>
      </c>
      <c r="S44" s="30">
        <f t="shared" si="3"/>
        <v>0</v>
      </c>
      <c r="T44" s="30" t="e">
        <f t="shared" si="4"/>
        <v>#REF!</v>
      </c>
    </row>
    <row r="45" spans="1:20" ht="13.8" hidden="1" outlineLevel="1">
      <c r="A45" s="151"/>
      <c r="B45" s="151"/>
      <c r="C45" s="152"/>
      <c r="D45" s="28" t="s">
        <v>59</v>
      </c>
      <c r="E45" s="72" t="e">
        <f>#REF!</f>
        <v>#REF!</v>
      </c>
      <c r="F45" s="75"/>
      <c r="G45" s="75"/>
      <c r="H45" s="75"/>
      <c r="I45" s="73"/>
      <c r="J45" s="75"/>
      <c r="K45" s="73"/>
      <c r="L45" s="73"/>
      <c r="M45" s="73"/>
      <c r="N45" s="75"/>
      <c r="O45" s="75"/>
      <c r="P45" s="75"/>
      <c r="Q45" s="75"/>
      <c r="R45" s="29">
        <f t="shared" si="11"/>
        <v>0</v>
      </c>
      <c r="S45" s="30">
        <f t="shared" si="3"/>
        <v>0</v>
      </c>
      <c r="T45" s="30" t="e">
        <f t="shared" si="4"/>
        <v>#REF!</v>
      </c>
    </row>
    <row r="46" spans="1:20" ht="13.8" hidden="1" outlineLevel="1">
      <c r="A46" s="151"/>
      <c r="B46" s="151"/>
      <c r="C46" s="152"/>
      <c r="D46" s="28" t="s">
        <v>60</v>
      </c>
      <c r="E46" s="72" t="e">
        <f>#REF!</f>
        <v>#REF!</v>
      </c>
      <c r="F46" s="153"/>
      <c r="G46" s="73"/>
      <c r="H46" s="73"/>
      <c r="I46" s="73"/>
      <c r="J46" s="73"/>
      <c r="K46" s="73"/>
      <c r="L46" s="73"/>
      <c r="M46" s="73"/>
      <c r="N46" s="75"/>
      <c r="O46" s="75"/>
      <c r="P46" s="75"/>
      <c r="Q46" s="75"/>
      <c r="R46" s="29">
        <f t="shared" si="11"/>
        <v>0</v>
      </c>
      <c r="S46" s="30">
        <f t="shared" si="3"/>
        <v>0</v>
      </c>
      <c r="T46" s="30" t="e">
        <f t="shared" si="4"/>
        <v>#REF!</v>
      </c>
    </row>
    <row r="47" spans="1:20" ht="13.8" hidden="1" outlineLevel="1">
      <c r="A47" s="151"/>
      <c r="B47" s="151"/>
      <c r="C47" s="152"/>
      <c r="D47" s="28" t="s">
        <v>61</v>
      </c>
      <c r="E47" s="72" t="e">
        <f>#REF!</f>
        <v>#REF!</v>
      </c>
      <c r="F47" s="75"/>
      <c r="G47" s="75"/>
      <c r="H47" s="75"/>
      <c r="I47" s="73"/>
      <c r="J47" s="73"/>
      <c r="K47" s="73"/>
      <c r="L47" s="73"/>
      <c r="M47" s="73"/>
      <c r="N47" s="75"/>
      <c r="O47" s="75"/>
      <c r="P47" s="75"/>
      <c r="Q47" s="75"/>
      <c r="R47" s="29">
        <f t="shared" si="11"/>
        <v>0</v>
      </c>
      <c r="S47" s="30">
        <f t="shared" si="3"/>
        <v>0</v>
      </c>
      <c r="T47" s="30" t="e">
        <f t="shared" si="4"/>
        <v>#REF!</v>
      </c>
    </row>
    <row r="48" spans="1:20" ht="13.8" hidden="1" outlineLevel="1">
      <c r="A48" s="151"/>
      <c r="B48" s="151"/>
      <c r="C48" s="152"/>
      <c r="D48" s="28" t="s">
        <v>62</v>
      </c>
      <c r="E48" s="72" t="e">
        <f>#REF!</f>
        <v>#REF!</v>
      </c>
      <c r="F48" s="153"/>
      <c r="G48" s="73"/>
      <c r="H48" s="73"/>
      <c r="I48" s="73"/>
      <c r="J48" s="73"/>
      <c r="K48" s="73"/>
      <c r="L48" s="73"/>
      <c r="M48" s="73"/>
      <c r="N48" s="75"/>
      <c r="O48" s="75"/>
      <c r="P48" s="75"/>
      <c r="Q48" s="75"/>
      <c r="R48" s="29">
        <f t="shared" si="11"/>
        <v>0</v>
      </c>
      <c r="S48" s="30">
        <f t="shared" si="3"/>
        <v>0</v>
      </c>
      <c r="T48" s="30" t="e">
        <f t="shared" si="4"/>
        <v>#REF!</v>
      </c>
    </row>
    <row r="49" spans="1:20" ht="27.6" hidden="1" outlineLevel="1">
      <c r="A49" s="151"/>
      <c r="B49" s="151"/>
      <c r="C49" s="152"/>
      <c r="D49" s="28" t="s">
        <v>63</v>
      </c>
      <c r="E49" s="72" t="e">
        <f>#REF!</f>
        <v>#REF!</v>
      </c>
      <c r="F49" s="153"/>
      <c r="G49" s="73"/>
      <c r="H49" s="73"/>
      <c r="I49" s="73"/>
      <c r="J49" s="73"/>
      <c r="K49" s="73"/>
      <c r="L49" s="73"/>
      <c r="M49" s="73"/>
      <c r="N49" s="75"/>
      <c r="O49" s="75"/>
      <c r="P49" s="75"/>
      <c r="Q49" s="75"/>
      <c r="R49" s="29">
        <f t="shared" si="11"/>
        <v>0</v>
      </c>
      <c r="S49" s="30">
        <f t="shared" si="3"/>
        <v>0</v>
      </c>
      <c r="T49" s="30" t="e">
        <f t="shared" si="4"/>
        <v>#REF!</v>
      </c>
    </row>
    <row r="50" spans="1:20" ht="13.8" hidden="1" outlineLevel="1">
      <c r="A50" s="151"/>
      <c r="B50" s="151"/>
      <c r="C50" s="152"/>
      <c r="D50" s="28" t="s">
        <v>64</v>
      </c>
      <c r="E50" s="72" t="e">
        <f>#REF!</f>
        <v>#REF!</v>
      </c>
      <c r="F50" s="153"/>
      <c r="G50" s="73"/>
      <c r="H50" s="73"/>
      <c r="I50" s="73"/>
      <c r="J50" s="73"/>
      <c r="K50" s="73"/>
      <c r="L50" s="73"/>
      <c r="M50" s="73"/>
      <c r="N50" s="75"/>
      <c r="O50" s="75"/>
      <c r="P50" s="75"/>
      <c r="Q50" s="75"/>
      <c r="R50" s="29">
        <f t="shared" si="11"/>
        <v>0</v>
      </c>
      <c r="S50" s="30">
        <f t="shared" si="3"/>
        <v>0</v>
      </c>
      <c r="T50" s="30" t="e">
        <f t="shared" si="4"/>
        <v>#REF!</v>
      </c>
    </row>
    <row r="51" spans="1:20" ht="13.8" hidden="1" outlineLevel="1">
      <c r="A51" s="151"/>
      <c r="B51" s="151"/>
      <c r="C51" s="152"/>
      <c r="D51" s="28" t="s">
        <v>65</v>
      </c>
      <c r="E51" s="72" t="e">
        <f>#REF!</f>
        <v>#REF!</v>
      </c>
      <c r="F51" s="153"/>
      <c r="G51" s="73"/>
      <c r="H51" s="73"/>
      <c r="I51" s="73"/>
      <c r="J51" s="73"/>
      <c r="K51" s="75"/>
      <c r="L51" s="73"/>
      <c r="M51" s="73"/>
      <c r="N51" s="75"/>
      <c r="O51" s="75"/>
      <c r="P51" s="75"/>
      <c r="Q51" s="75"/>
      <c r="R51" s="29">
        <f t="shared" si="11"/>
        <v>0</v>
      </c>
      <c r="S51" s="30">
        <f t="shared" si="3"/>
        <v>0</v>
      </c>
      <c r="T51" s="30" t="e">
        <f t="shared" si="4"/>
        <v>#REF!</v>
      </c>
    </row>
    <row r="52" spans="1:20" ht="27.6" hidden="1" outlineLevel="1">
      <c r="A52" s="151"/>
      <c r="B52" s="151"/>
      <c r="C52" s="152"/>
      <c r="D52" s="28" t="s">
        <v>66</v>
      </c>
      <c r="E52" s="72" t="e">
        <f>#REF!</f>
        <v>#REF!</v>
      </c>
      <c r="F52" s="153"/>
      <c r="G52" s="73"/>
      <c r="H52" s="73"/>
      <c r="I52" s="73"/>
      <c r="J52" s="73"/>
      <c r="K52" s="73"/>
      <c r="L52" s="73"/>
      <c r="M52" s="73"/>
      <c r="N52" s="75"/>
      <c r="O52" s="75"/>
      <c r="P52" s="75"/>
      <c r="Q52" s="75"/>
      <c r="R52" s="29">
        <f t="shared" si="11"/>
        <v>0</v>
      </c>
      <c r="S52" s="30">
        <f t="shared" si="3"/>
        <v>0</v>
      </c>
      <c r="T52" s="30" t="e">
        <f t="shared" si="4"/>
        <v>#REF!</v>
      </c>
    </row>
    <row r="53" spans="1:20" ht="13.8" hidden="1" outlineLevel="1">
      <c r="A53" s="151"/>
      <c r="B53" s="151"/>
      <c r="C53" s="152"/>
      <c r="D53" s="28" t="s">
        <v>67</v>
      </c>
      <c r="E53" s="72" t="e">
        <f>#REF!</f>
        <v>#REF!</v>
      </c>
      <c r="F53" s="153"/>
      <c r="G53" s="73"/>
      <c r="H53" s="73"/>
      <c r="I53" s="73"/>
      <c r="J53" s="75"/>
      <c r="K53" s="73"/>
      <c r="L53" s="73"/>
      <c r="M53" s="73"/>
      <c r="N53" s="75"/>
      <c r="O53" s="75"/>
      <c r="P53" s="75"/>
      <c r="Q53" s="75"/>
      <c r="R53" s="29">
        <f t="shared" si="11"/>
        <v>0</v>
      </c>
      <c r="S53" s="30">
        <f t="shared" si="3"/>
        <v>0</v>
      </c>
      <c r="T53" s="30" t="e">
        <f t="shared" si="4"/>
        <v>#REF!</v>
      </c>
    </row>
    <row r="54" spans="1:20" ht="13.8" hidden="1" outlineLevel="1">
      <c r="A54" s="151"/>
      <c r="B54" s="151"/>
      <c r="C54" s="152"/>
      <c r="D54" s="28" t="s">
        <v>68</v>
      </c>
      <c r="E54" s="72" t="e">
        <f>#REF!</f>
        <v>#REF!</v>
      </c>
      <c r="F54" s="153"/>
      <c r="G54" s="73"/>
      <c r="H54" s="73"/>
      <c r="I54" s="73"/>
      <c r="J54" s="75"/>
      <c r="K54" s="73"/>
      <c r="L54" s="73"/>
      <c r="M54" s="73"/>
      <c r="N54" s="75"/>
      <c r="O54" s="75"/>
      <c r="P54" s="75"/>
      <c r="Q54" s="75"/>
      <c r="R54" s="29">
        <f t="shared" si="11"/>
        <v>0</v>
      </c>
      <c r="S54" s="30">
        <f t="shared" si="3"/>
        <v>0</v>
      </c>
      <c r="T54" s="30" t="e">
        <f t="shared" si="4"/>
        <v>#REF!</v>
      </c>
    </row>
    <row r="55" spans="1:20" ht="13.8" hidden="1" outlineLevel="1">
      <c r="A55" s="151"/>
      <c r="B55" s="151"/>
      <c r="C55" s="152"/>
      <c r="D55" s="28" t="s">
        <v>69</v>
      </c>
      <c r="E55" s="72" t="e">
        <f>#REF!</f>
        <v>#REF!</v>
      </c>
      <c r="F55" s="153"/>
      <c r="G55" s="73"/>
      <c r="H55" s="73"/>
      <c r="I55" s="73"/>
      <c r="J55" s="75"/>
      <c r="K55" s="73"/>
      <c r="L55" s="73"/>
      <c r="M55" s="73"/>
      <c r="N55" s="75"/>
      <c r="O55" s="75"/>
      <c r="P55" s="75"/>
      <c r="Q55" s="75"/>
      <c r="R55" s="29">
        <f t="shared" si="11"/>
        <v>0</v>
      </c>
      <c r="S55" s="30">
        <f t="shared" si="3"/>
        <v>0</v>
      </c>
      <c r="T55" s="30" t="e">
        <f t="shared" si="4"/>
        <v>#REF!</v>
      </c>
    </row>
    <row r="56" spans="1:20" ht="27.6" hidden="1" outlineLevel="1">
      <c r="A56" s="151"/>
      <c r="B56" s="151"/>
      <c r="C56" s="152"/>
      <c r="D56" s="28" t="s">
        <v>70</v>
      </c>
      <c r="E56" s="72" t="e">
        <f>#REF!</f>
        <v>#REF!</v>
      </c>
      <c r="F56" s="153"/>
      <c r="G56" s="73"/>
      <c r="H56" s="73"/>
      <c r="I56" s="73"/>
      <c r="J56" s="73"/>
      <c r="K56" s="73"/>
      <c r="L56" s="73"/>
      <c r="M56" s="73"/>
      <c r="N56" s="75"/>
      <c r="O56" s="75"/>
      <c r="P56" s="75"/>
      <c r="Q56" s="75"/>
      <c r="R56" s="29">
        <f t="shared" si="11"/>
        <v>0</v>
      </c>
      <c r="S56" s="30">
        <f t="shared" si="3"/>
        <v>0</v>
      </c>
      <c r="T56" s="30" t="e">
        <f t="shared" si="4"/>
        <v>#REF!</v>
      </c>
    </row>
    <row r="57" spans="1:20" ht="27.6" hidden="1" outlineLevel="1">
      <c r="A57" s="151"/>
      <c r="B57" s="151"/>
      <c r="C57" s="152"/>
      <c r="D57" s="28" t="s">
        <v>216</v>
      </c>
      <c r="E57" s="72" t="e">
        <f>#REF!</f>
        <v>#REF!</v>
      </c>
      <c r="F57" s="153"/>
      <c r="G57" s="73"/>
      <c r="H57" s="73"/>
      <c r="I57" s="73"/>
      <c r="J57" s="73"/>
      <c r="K57" s="73"/>
      <c r="L57" s="75"/>
      <c r="M57" s="73"/>
      <c r="N57" s="75"/>
      <c r="O57" s="75"/>
      <c r="P57" s="75"/>
      <c r="Q57" s="75"/>
      <c r="R57" s="29">
        <f t="shared" si="11"/>
        <v>0</v>
      </c>
      <c r="S57" s="30">
        <f t="shared" si="3"/>
        <v>0</v>
      </c>
      <c r="T57" s="30" t="e">
        <f t="shared" si="4"/>
        <v>#REF!</v>
      </c>
    </row>
    <row r="58" spans="1:20" ht="13.8" hidden="1" outlineLevel="1">
      <c r="A58" s="151"/>
      <c r="B58" s="151"/>
      <c r="C58" s="152"/>
      <c r="D58" s="28" t="s">
        <v>72</v>
      </c>
      <c r="E58" s="72" t="e">
        <f>#REF!</f>
        <v>#REF!</v>
      </c>
      <c r="F58" s="153"/>
      <c r="G58" s="73"/>
      <c r="H58" s="73"/>
      <c r="I58" s="73"/>
      <c r="J58" s="73"/>
      <c r="K58" s="73"/>
      <c r="L58" s="73"/>
      <c r="M58" s="73"/>
      <c r="N58" s="75"/>
      <c r="O58" s="75"/>
      <c r="P58" s="75"/>
      <c r="Q58" s="75"/>
      <c r="R58" s="29">
        <f t="shared" si="11"/>
        <v>0</v>
      </c>
      <c r="S58" s="30">
        <f t="shared" si="3"/>
        <v>0</v>
      </c>
      <c r="T58" s="30" t="e">
        <f t="shared" si="4"/>
        <v>#REF!</v>
      </c>
    </row>
    <row r="59" spans="1:20" ht="13.8" hidden="1" outlineLevel="1">
      <c r="A59" s="151"/>
      <c r="B59" s="151"/>
      <c r="C59" s="152"/>
      <c r="D59" s="28" t="s">
        <v>73</v>
      </c>
      <c r="E59" s="72" t="e">
        <f>#REF!</f>
        <v>#REF!</v>
      </c>
      <c r="F59" s="153"/>
      <c r="G59" s="73"/>
      <c r="H59" s="73"/>
      <c r="I59" s="73"/>
      <c r="J59" s="73"/>
      <c r="K59" s="73"/>
      <c r="L59" s="73"/>
      <c r="M59" s="73"/>
      <c r="N59" s="75"/>
      <c r="O59" s="75"/>
      <c r="P59" s="75"/>
      <c r="Q59" s="75"/>
      <c r="R59" s="29">
        <f t="shared" si="11"/>
        <v>0</v>
      </c>
      <c r="S59" s="30">
        <f t="shared" si="3"/>
        <v>0</v>
      </c>
      <c r="T59" s="30" t="e">
        <f t="shared" si="4"/>
        <v>#REF!</v>
      </c>
    </row>
    <row r="60" spans="1:20" ht="27.6" hidden="1" outlineLevel="1">
      <c r="A60" s="155"/>
      <c r="B60" s="155"/>
      <c r="C60" s="148"/>
      <c r="D60" s="28" t="s">
        <v>74</v>
      </c>
      <c r="E60" s="72" t="e">
        <f>#REF!</f>
        <v>#REF!</v>
      </c>
      <c r="F60" s="75"/>
      <c r="G60" s="75"/>
      <c r="H60" s="75"/>
      <c r="I60" s="73"/>
      <c r="J60" s="73"/>
      <c r="K60" s="73"/>
      <c r="L60" s="73"/>
      <c r="M60" s="73"/>
      <c r="N60" s="75"/>
      <c r="O60" s="75"/>
      <c r="P60" s="75"/>
      <c r="Q60" s="75"/>
      <c r="R60" s="29">
        <f t="shared" si="11"/>
        <v>0</v>
      </c>
      <c r="S60" s="30">
        <f t="shared" si="3"/>
        <v>0</v>
      </c>
      <c r="T60" s="30" t="e">
        <f t="shared" si="4"/>
        <v>#REF!</v>
      </c>
    </row>
    <row r="61" spans="1:20" ht="27.6">
      <c r="A61" s="155"/>
      <c r="B61" s="148"/>
      <c r="C61" s="148"/>
      <c r="D61" s="28" t="s">
        <v>246</v>
      </c>
      <c r="E61" s="72" t="e">
        <f>#REF!</f>
        <v>#REF!</v>
      </c>
      <c r="F61" s="75"/>
      <c r="G61" s="75"/>
      <c r="H61" s="75"/>
      <c r="I61" s="73"/>
      <c r="J61" s="73" t="e">
        <f>E61</f>
        <v>#REF!</v>
      </c>
      <c r="K61" s="73"/>
      <c r="L61" s="73"/>
      <c r="M61" s="73"/>
      <c r="N61" s="75"/>
      <c r="O61" s="75"/>
      <c r="P61" s="75"/>
      <c r="Q61" s="75"/>
      <c r="R61" s="29" t="e">
        <f t="shared" si="11"/>
        <v>#REF!</v>
      </c>
      <c r="S61" s="30" t="e">
        <f t="shared" si="3"/>
        <v>#REF!</v>
      </c>
      <c r="T61" s="30" t="e">
        <f t="shared" si="4"/>
        <v>#REF!</v>
      </c>
    </row>
    <row r="62" spans="1:20" ht="13.8">
      <c r="A62" s="155"/>
      <c r="B62" s="148" t="e">
        <f>R62-C62</f>
        <v>#REF!</v>
      </c>
      <c r="C62" s="148">
        <v>25775.155999999999</v>
      </c>
      <c r="D62" s="78" t="s">
        <v>77</v>
      </c>
      <c r="E62" s="29" t="e">
        <f t="shared" ref="E62:R62" si="15">SUM(E17:E61)</f>
        <v>#REF!</v>
      </c>
      <c r="F62" s="29">
        <f t="shared" si="15"/>
        <v>0</v>
      </c>
      <c r="G62" s="29">
        <f t="shared" si="15"/>
        <v>120</v>
      </c>
      <c r="H62" s="29" t="e">
        <f t="shared" si="15"/>
        <v>#REF!</v>
      </c>
      <c r="I62" s="29" t="e">
        <f t="shared" si="15"/>
        <v>#REF!</v>
      </c>
      <c r="J62" s="29" t="e">
        <f t="shared" si="15"/>
        <v>#REF!</v>
      </c>
      <c r="K62" s="29" t="e">
        <f t="shared" si="15"/>
        <v>#REF!</v>
      </c>
      <c r="L62" s="29" t="e">
        <f t="shared" si="15"/>
        <v>#REF!</v>
      </c>
      <c r="M62" s="29" t="e">
        <f t="shared" si="15"/>
        <v>#REF!</v>
      </c>
      <c r="N62" s="29">
        <f t="shared" si="15"/>
        <v>872.35400000000004</v>
      </c>
      <c r="O62" s="29">
        <f t="shared" si="15"/>
        <v>17.68</v>
      </c>
      <c r="P62" s="29">
        <f t="shared" si="15"/>
        <v>0</v>
      </c>
      <c r="Q62" s="29">
        <f t="shared" si="15"/>
        <v>0</v>
      </c>
      <c r="R62" s="29" t="e">
        <f t="shared" si="15"/>
        <v>#REF!</v>
      </c>
      <c r="S62" s="30" t="e">
        <f t="shared" si="3"/>
        <v>#REF!</v>
      </c>
      <c r="T62" s="30" t="e">
        <f>#REF!</f>
        <v>#REF!</v>
      </c>
    </row>
    <row r="63" spans="1:20" ht="13.8">
      <c r="A63" s="139"/>
      <c r="B63" s="139"/>
      <c r="C63" s="140"/>
      <c r="D63" s="334" t="s">
        <v>78</v>
      </c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7"/>
      <c r="S63" s="71">
        <f t="shared" si="3"/>
        <v>0</v>
      </c>
      <c r="T63" s="30" t="e">
        <f>T62-S62</f>
        <v>#REF!</v>
      </c>
    </row>
    <row r="64" spans="1:20" ht="27.6">
      <c r="A64" s="151"/>
      <c r="B64" s="151"/>
      <c r="C64" s="152"/>
      <c r="D64" s="39" t="s">
        <v>247</v>
      </c>
      <c r="E64" s="75" t="e">
        <f>#REF!</f>
        <v>#REF!</v>
      </c>
      <c r="F64" s="73"/>
      <c r="G64" s="75"/>
      <c r="H64" s="73"/>
      <c r="I64" s="73"/>
      <c r="J64" s="73" t="e">
        <f>E64</f>
        <v>#REF!</v>
      </c>
      <c r="K64" s="73"/>
      <c r="L64" s="75"/>
      <c r="M64" s="75"/>
      <c r="N64" s="74"/>
      <c r="O64" s="74"/>
      <c r="P64" s="74"/>
      <c r="Q64" s="74"/>
      <c r="R64" s="29" t="e">
        <f t="shared" ref="R64:R65" si="16">SUM(F64:Q64)</f>
        <v>#REF!</v>
      </c>
      <c r="S64" s="30" t="e">
        <f t="shared" si="3"/>
        <v>#REF!</v>
      </c>
      <c r="T64" s="30" t="e">
        <f>S64-R64</f>
        <v>#REF!</v>
      </c>
    </row>
    <row r="65" spans="1:20" ht="13.8">
      <c r="A65" s="155"/>
      <c r="B65" s="148" t="e">
        <f>R65-C65</f>
        <v>#REF!</v>
      </c>
      <c r="C65" s="148">
        <v>1879.498</v>
      </c>
      <c r="D65" s="78" t="s">
        <v>80</v>
      </c>
      <c r="E65" s="29" t="e">
        <f t="shared" ref="E65:Q65" si="17">E64</f>
        <v>#REF!</v>
      </c>
      <c r="F65" s="29">
        <f t="shared" si="17"/>
        <v>0</v>
      </c>
      <c r="G65" s="29">
        <f t="shared" si="17"/>
        <v>0</v>
      </c>
      <c r="H65" s="29">
        <f t="shared" si="17"/>
        <v>0</v>
      </c>
      <c r="I65" s="29">
        <f t="shared" si="17"/>
        <v>0</v>
      </c>
      <c r="J65" s="29" t="e">
        <f t="shared" si="17"/>
        <v>#REF!</v>
      </c>
      <c r="K65" s="29">
        <f t="shared" si="17"/>
        <v>0</v>
      </c>
      <c r="L65" s="29">
        <f t="shared" si="17"/>
        <v>0</v>
      </c>
      <c r="M65" s="29">
        <f t="shared" si="17"/>
        <v>0</v>
      </c>
      <c r="N65" s="29">
        <f t="shared" si="17"/>
        <v>0</v>
      </c>
      <c r="O65" s="29">
        <f t="shared" si="17"/>
        <v>0</v>
      </c>
      <c r="P65" s="29">
        <f t="shared" si="17"/>
        <v>0</v>
      </c>
      <c r="Q65" s="29">
        <f t="shared" si="17"/>
        <v>0</v>
      </c>
      <c r="R65" s="29" t="e">
        <f t="shared" si="16"/>
        <v>#REF!</v>
      </c>
      <c r="S65" s="30" t="e">
        <f t="shared" si="3"/>
        <v>#REF!</v>
      </c>
      <c r="T65" s="30" t="e">
        <f>#REF!</f>
        <v>#REF!</v>
      </c>
    </row>
    <row r="66" spans="1:20" ht="13.8">
      <c r="A66" s="139"/>
      <c r="B66" s="139"/>
      <c r="C66" s="140"/>
      <c r="D66" s="334" t="s">
        <v>81</v>
      </c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7"/>
      <c r="S66" s="71">
        <f t="shared" si="3"/>
        <v>0</v>
      </c>
      <c r="T66" s="71"/>
    </row>
    <row r="67" spans="1:20" ht="27.6">
      <c r="A67" s="151"/>
      <c r="B67" s="151"/>
      <c r="C67" s="152"/>
      <c r="D67" s="39" t="s">
        <v>82</v>
      </c>
      <c r="E67" s="73" t="e">
        <f>#REF!</f>
        <v>#REF!</v>
      </c>
      <c r="F67" s="73" t="e">
        <f>E67/10</f>
        <v>#REF!</v>
      </c>
      <c r="G67" s="73" t="e">
        <f t="shared" ref="G67:K67" si="18">F67</f>
        <v>#REF!</v>
      </c>
      <c r="H67" s="73" t="e">
        <f t="shared" si="18"/>
        <v>#REF!</v>
      </c>
      <c r="I67" s="73" t="e">
        <f t="shared" si="18"/>
        <v>#REF!</v>
      </c>
      <c r="J67" s="73" t="e">
        <f t="shared" si="18"/>
        <v>#REF!</v>
      </c>
      <c r="K67" s="73" t="e">
        <f t="shared" si="18"/>
        <v>#REF!</v>
      </c>
      <c r="L67" s="73"/>
      <c r="M67" s="73"/>
      <c r="N67" s="73" t="e">
        <f>K67</f>
        <v>#REF!</v>
      </c>
      <c r="O67" s="73" t="e">
        <f t="shared" ref="O67:Q67" si="19">N67</f>
        <v>#REF!</v>
      </c>
      <c r="P67" s="73" t="e">
        <f t="shared" si="19"/>
        <v>#REF!</v>
      </c>
      <c r="Q67" s="73" t="e">
        <f t="shared" si="19"/>
        <v>#REF!</v>
      </c>
      <c r="R67" s="29" t="e">
        <f t="shared" ref="R67:R68" si="20">SUM(F67:Q67)</f>
        <v>#REF!</v>
      </c>
      <c r="S67" s="30" t="e">
        <f t="shared" si="3"/>
        <v>#REF!</v>
      </c>
      <c r="T67" s="30" t="e">
        <f>S67-R67</f>
        <v>#REF!</v>
      </c>
    </row>
    <row r="68" spans="1:20" ht="13.8">
      <c r="A68" s="155"/>
      <c r="B68" s="148" t="e">
        <f>R68-C68</f>
        <v>#REF!</v>
      </c>
      <c r="C68" s="148">
        <v>24562.550999999999</v>
      </c>
      <c r="D68" s="78" t="s">
        <v>83</v>
      </c>
      <c r="E68" s="29" t="e">
        <f t="shared" ref="E68:Q68" si="21">E67</f>
        <v>#REF!</v>
      </c>
      <c r="F68" s="29" t="e">
        <f t="shared" si="21"/>
        <v>#REF!</v>
      </c>
      <c r="G68" s="29" t="e">
        <f t="shared" si="21"/>
        <v>#REF!</v>
      </c>
      <c r="H68" s="29" t="e">
        <f t="shared" si="21"/>
        <v>#REF!</v>
      </c>
      <c r="I68" s="29" t="e">
        <f t="shared" si="21"/>
        <v>#REF!</v>
      </c>
      <c r="J68" s="29" t="e">
        <f t="shared" si="21"/>
        <v>#REF!</v>
      </c>
      <c r="K68" s="29" t="e">
        <f t="shared" si="21"/>
        <v>#REF!</v>
      </c>
      <c r="L68" s="29">
        <f t="shared" si="21"/>
        <v>0</v>
      </c>
      <c r="M68" s="29">
        <f t="shared" si="21"/>
        <v>0</v>
      </c>
      <c r="N68" s="29" t="e">
        <f t="shared" si="21"/>
        <v>#REF!</v>
      </c>
      <c r="O68" s="29" t="e">
        <f t="shared" si="21"/>
        <v>#REF!</v>
      </c>
      <c r="P68" s="29" t="e">
        <f t="shared" si="21"/>
        <v>#REF!</v>
      </c>
      <c r="Q68" s="29" t="e">
        <f t="shared" si="21"/>
        <v>#REF!</v>
      </c>
      <c r="R68" s="29" t="e">
        <f t="shared" si="20"/>
        <v>#REF!</v>
      </c>
      <c r="S68" s="30" t="e">
        <f t="shared" si="3"/>
        <v>#REF!</v>
      </c>
      <c r="T68" s="30" t="e">
        <f>#REF!</f>
        <v>#REF!</v>
      </c>
    </row>
    <row r="69" spans="1:20" ht="13.8" collapsed="1">
      <c r="A69" s="139"/>
      <c r="B69" s="139"/>
      <c r="C69" s="140"/>
      <c r="D69" s="334" t="s">
        <v>84</v>
      </c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7"/>
      <c r="S69" s="71">
        <f t="shared" si="3"/>
        <v>0</v>
      </c>
      <c r="T69" s="71"/>
    </row>
    <row r="70" spans="1:20" ht="27.6" hidden="1" outlineLevel="1">
      <c r="A70" s="151"/>
      <c r="B70" s="151"/>
      <c r="C70" s="152"/>
      <c r="D70" s="38" t="s">
        <v>85</v>
      </c>
      <c r="E70" s="79" t="e">
        <f>#REF!</f>
        <v>#REF!</v>
      </c>
      <c r="F70" s="96"/>
      <c r="G70" s="96"/>
      <c r="H70" s="96"/>
      <c r="I70" s="96"/>
      <c r="J70" s="96"/>
      <c r="K70" s="96"/>
      <c r="L70" s="96"/>
      <c r="M70" s="96"/>
      <c r="N70" s="74"/>
      <c r="O70" s="74"/>
      <c r="P70" s="74"/>
      <c r="Q70" s="74"/>
      <c r="R70" s="29">
        <f t="shared" ref="R70:R84" si="22">SUM(F70:Q70)</f>
        <v>0</v>
      </c>
      <c r="S70" s="30">
        <f t="shared" si="3"/>
        <v>0</v>
      </c>
      <c r="T70" s="30">
        <f>S70-R70</f>
        <v>0</v>
      </c>
    </row>
    <row r="71" spans="1:20" ht="27.75" customHeight="1">
      <c r="A71" s="151"/>
      <c r="B71" s="151"/>
      <c r="C71" s="152"/>
      <c r="D71" s="38" t="s">
        <v>86</v>
      </c>
      <c r="E71" s="79" t="e">
        <f>#REF!</f>
        <v>#REF!</v>
      </c>
      <c r="F71" s="73"/>
      <c r="G71" s="73"/>
      <c r="H71" s="73"/>
      <c r="I71" s="73"/>
      <c r="J71" s="73"/>
      <c r="K71" s="96"/>
      <c r="L71" s="79"/>
      <c r="M71" s="96"/>
      <c r="N71" s="75" t="e">
        <f>E71</f>
        <v>#REF!</v>
      </c>
      <c r="O71" s="75"/>
      <c r="P71" s="75"/>
      <c r="Q71" s="74"/>
      <c r="R71" s="29" t="e">
        <f t="shared" si="22"/>
        <v>#REF!</v>
      </c>
      <c r="S71" s="30" t="e">
        <f t="shared" si="3"/>
        <v>#REF!</v>
      </c>
      <c r="T71" s="30" t="e">
        <f t="shared" ref="T71:T155" si="23">R71-E71</f>
        <v>#REF!</v>
      </c>
    </row>
    <row r="72" spans="1:20" ht="27.6" collapsed="1">
      <c r="A72" s="151"/>
      <c r="B72" s="151"/>
      <c r="C72" s="152"/>
      <c r="D72" s="38" t="s">
        <v>87</v>
      </c>
      <c r="E72" s="79" t="e">
        <f>#REF!</f>
        <v>#REF!</v>
      </c>
      <c r="F72" s="96"/>
      <c r="G72" s="96"/>
      <c r="H72" s="96"/>
      <c r="I72" s="96"/>
      <c r="J72" s="96"/>
      <c r="K72" s="96" t="e">
        <f>E72-L72</f>
        <v>#REF!</v>
      </c>
      <c r="L72" s="79">
        <v>6</v>
      </c>
      <c r="M72" s="96"/>
      <c r="N72" s="75"/>
      <c r="O72" s="75"/>
      <c r="P72" s="75"/>
      <c r="Q72" s="74"/>
      <c r="R72" s="29" t="e">
        <f t="shared" si="22"/>
        <v>#REF!</v>
      </c>
      <c r="S72" s="30" t="e">
        <f t="shared" si="3"/>
        <v>#REF!</v>
      </c>
      <c r="T72" s="30" t="e">
        <f t="shared" si="23"/>
        <v>#REF!</v>
      </c>
    </row>
    <row r="73" spans="1:20" ht="27.6" hidden="1" outlineLevel="1">
      <c r="A73" s="151"/>
      <c r="B73" s="151"/>
      <c r="C73" s="152"/>
      <c r="D73" s="38" t="s">
        <v>88</v>
      </c>
      <c r="E73" s="79" t="e">
        <f>#REF!</f>
        <v>#REF!</v>
      </c>
      <c r="F73" s="96"/>
      <c r="G73" s="96"/>
      <c r="H73" s="96"/>
      <c r="I73" s="96"/>
      <c r="J73" s="96"/>
      <c r="K73" s="96"/>
      <c r="L73" s="96"/>
      <c r="M73" s="96"/>
      <c r="N73" s="75"/>
      <c r="O73" s="75"/>
      <c r="P73" s="75"/>
      <c r="Q73" s="74"/>
      <c r="R73" s="29">
        <f t="shared" si="22"/>
        <v>0</v>
      </c>
      <c r="S73" s="30">
        <f t="shared" si="3"/>
        <v>0</v>
      </c>
      <c r="T73" s="30" t="e">
        <f t="shared" si="23"/>
        <v>#REF!</v>
      </c>
    </row>
    <row r="74" spans="1:20" ht="27.6">
      <c r="A74" s="151"/>
      <c r="B74" s="151"/>
      <c r="C74" s="152"/>
      <c r="D74" s="38" t="s">
        <v>89</v>
      </c>
      <c r="E74" s="79" t="e">
        <f>#REF!</f>
        <v>#REF!</v>
      </c>
      <c r="F74" s="96"/>
      <c r="G74" s="96"/>
      <c r="H74" s="96"/>
      <c r="I74" s="96"/>
      <c r="J74" s="96"/>
      <c r="K74" s="96" t="e">
        <f>E74</f>
        <v>#REF!</v>
      </c>
      <c r="L74" s="96"/>
      <c r="M74" s="96"/>
      <c r="N74" s="75"/>
      <c r="O74" s="75"/>
      <c r="P74" s="75"/>
      <c r="Q74" s="74"/>
      <c r="R74" s="29" t="e">
        <f t="shared" si="22"/>
        <v>#REF!</v>
      </c>
      <c r="S74" s="30" t="e">
        <f t="shared" si="3"/>
        <v>#REF!</v>
      </c>
      <c r="T74" s="30" t="e">
        <f t="shared" si="23"/>
        <v>#REF!</v>
      </c>
    </row>
    <row r="75" spans="1:20" ht="41.4">
      <c r="A75" s="151"/>
      <c r="B75" s="151"/>
      <c r="C75" s="152"/>
      <c r="D75" s="38" t="s">
        <v>248</v>
      </c>
      <c r="E75" s="79" t="e">
        <f>#REF!</f>
        <v>#REF!</v>
      </c>
      <c r="F75" s="79"/>
      <c r="G75" s="96"/>
      <c r="H75" s="96" t="e">
        <f>E75</f>
        <v>#REF!</v>
      </c>
      <c r="I75" s="96"/>
      <c r="J75" s="96"/>
      <c r="K75" s="96"/>
      <c r="L75" s="79"/>
      <c r="M75" s="96"/>
      <c r="N75" s="75"/>
      <c r="O75" s="75"/>
      <c r="P75" s="75"/>
      <c r="Q75" s="74"/>
      <c r="R75" s="29" t="e">
        <f t="shared" si="22"/>
        <v>#REF!</v>
      </c>
      <c r="S75" s="30" t="e">
        <f t="shared" si="3"/>
        <v>#REF!</v>
      </c>
      <c r="T75" s="30" t="e">
        <f t="shared" si="23"/>
        <v>#REF!</v>
      </c>
    </row>
    <row r="76" spans="1:20" ht="27.6">
      <c r="A76" s="151"/>
      <c r="B76" s="151"/>
      <c r="C76" s="152"/>
      <c r="D76" s="38" t="s">
        <v>91</v>
      </c>
      <c r="E76" s="79" t="e">
        <f>#REF!</f>
        <v>#REF!</v>
      </c>
      <c r="F76" s="96"/>
      <c r="G76" s="96"/>
      <c r="H76" s="79">
        <v>7</v>
      </c>
      <c r="I76" s="96"/>
      <c r="J76" s="79"/>
      <c r="K76" s="79">
        <v>8</v>
      </c>
      <c r="L76" s="79"/>
      <c r="M76" s="96"/>
      <c r="N76" s="75">
        <v>8</v>
      </c>
      <c r="O76" s="75"/>
      <c r="P76" s="75"/>
      <c r="Q76" s="75">
        <v>4</v>
      </c>
      <c r="R76" s="29">
        <f t="shared" si="22"/>
        <v>27</v>
      </c>
      <c r="S76" s="30">
        <f t="shared" si="3"/>
        <v>27</v>
      </c>
      <c r="T76" s="30" t="e">
        <f t="shared" si="23"/>
        <v>#REF!</v>
      </c>
    </row>
    <row r="77" spans="1:20" ht="27.6">
      <c r="A77" s="151"/>
      <c r="B77" s="151"/>
      <c r="C77" s="152"/>
      <c r="D77" s="38" t="s">
        <v>92</v>
      </c>
      <c r="E77" s="79" t="e">
        <f>#REF!</f>
        <v>#REF!</v>
      </c>
      <c r="F77" s="79">
        <v>3.7</v>
      </c>
      <c r="G77" s="96">
        <f t="shared" ref="G77:P77" si="24">F77</f>
        <v>3.7</v>
      </c>
      <c r="H77" s="96">
        <f t="shared" si="24"/>
        <v>3.7</v>
      </c>
      <c r="I77" s="96">
        <f t="shared" si="24"/>
        <v>3.7</v>
      </c>
      <c r="J77" s="96">
        <f t="shared" si="24"/>
        <v>3.7</v>
      </c>
      <c r="K77" s="96">
        <f t="shared" si="24"/>
        <v>3.7</v>
      </c>
      <c r="L77" s="96">
        <f t="shared" si="24"/>
        <v>3.7</v>
      </c>
      <c r="M77" s="96">
        <f t="shared" si="24"/>
        <v>3.7</v>
      </c>
      <c r="N77" s="96">
        <f t="shared" si="24"/>
        <v>3.7</v>
      </c>
      <c r="O77" s="96">
        <f t="shared" si="24"/>
        <v>3.7</v>
      </c>
      <c r="P77" s="96">
        <f t="shared" si="24"/>
        <v>3.7</v>
      </c>
      <c r="Q77" s="79">
        <v>4.3</v>
      </c>
      <c r="R77" s="29">
        <f t="shared" si="22"/>
        <v>45</v>
      </c>
      <c r="S77" s="30">
        <f t="shared" si="3"/>
        <v>45</v>
      </c>
      <c r="T77" s="30" t="e">
        <f t="shared" si="23"/>
        <v>#REF!</v>
      </c>
    </row>
    <row r="78" spans="1:20" ht="13.8">
      <c r="A78" s="151"/>
      <c r="B78" s="151"/>
      <c r="C78" s="152"/>
      <c r="D78" s="38" t="s">
        <v>93</v>
      </c>
      <c r="E78" s="79" t="e">
        <f>#REF!</f>
        <v>#REF!</v>
      </c>
      <c r="F78" s="96"/>
      <c r="G78" s="96"/>
      <c r="H78" s="96"/>
      <c r="I78" s="96"/>
      <c r="J78" s="96"/>
      <c r="K78" s="79"/>
      <c r="L78" s="96"/>
      <c r="M78" s="96"/>
      <c r="N78" s="75"/>
      <c r="O78" s="75"/>
      <c r="P78" s="75"/>
      <c r="Q78" s="74"/>
      <c r="R78" s="29">
        <f t="shared" si="22"/>
        <v>0</v>
      </c>
      <c r="S78" s="30">
        <f t="shared" si="3"/>
        <v>0</v>
      </c>
      <c r="T78" s="30" t="e">
        <f t="shared" si="23"/>
        <v>#REF!</v>
      </c>
    </row>
    <row r="79" spans="1:20" ht="13.8">
      <c r="A79" s="151"/>
      <c r="B79" s="151"/>
      <c r="C79" s="152"/>
      <c r="D79" s="38" t="s">
        <v>94</v>
      </c>
      <c r="E79" s="79" t="e">
        <f>#REF!</f>
        <v>#REF!</v>
      </c>
      <c r="F79" s="96"/>
      <c r="G79" s="96"/>
      <c r="H79" s="96"/>
      <c r="I79" s="96"/>
      <c r="J79" s="96"/>
      <c r="K79" s="79"/>
      <c r="L79" s="96"/>
      <c r="M79" s="96"/>
      <c r="N79" s="75"/>
      <c r="O79" s="75"/>
      <c r="P79" s="75"/>
      <c r="Q79" s="74"/>
      <c r="R79" s="29">
        <f t="shared" si="22"/>
        <v>0</v>
      </c>
      <c r="S79" s="30">
        <f t="shared" si="3"/>
        <v>0</v>
      </c>
      <c r="T79" s="30" t="e">
        <f t="shared" si="23"/>
        <v>#REF!</v>
      </c>
    </row>
    <row r="80" spans="1:20" ht="13.8" collapsed="1">
      <c r="A80" s="151"/>
      <c r="B80" s="151"/>
      <c r="C80" s="152"/>
      <c r="D80" s="39" t="s">
        <v>95</v>
      </c>
      <c r="E80" s="79" t="e">
        <f>#REF!</f>
        <v>#REF!</v>
      </c>
      <c r="F80" s="96" t="e">
        <f>E80/12</f>
        <v>#REF!</v>
      </c>
      <c r="G80" s="96" t="e">
        <f t="shared" ref="G80:Q80" si="25">F80</f>
        <v>#REF!</v>
      </c>
      <c r="H80" s="96" t="e">
        <f t="shared" si="25"/>
        <v>#REF!</v>
      </c>
      <c r="I80" s="96" t="e">
        <f t="shared" si="25"/>
        <v>#REF!</v>
      </c>
      <c r="J80" s="96" t="e">
        <f t="shared" si="25"/>
        <v>#REF!</v>
      </c>
      <c r="K80" s="96" t="e">
        <f t="shared" si="25"/>
        <v>#REF!</v>
      </c>
      <c r="L80" s="96" t="e">
        <f t="shared" si="25"/>
        <v>#REF!</v>
      </c>
      <c r="M80" s="96" t="e">
        <f t="shared" si="25"/>
        <v>#REF!</v>
      </c>
      <c r="N80" s="96" t="e">
        <f t="shared" si="25"/>
        <v>#REF!</v>
      </c>
      <c r="O80" s="96" t="e">
        <f t="shared" si="25"/>
        <v>#REF!</v>
      </c>
      <c r="P80" s="96" t="e">
        <f t="shared" si="25"/>
        <v>#REF!</v>
      </c>
      <c r="Q80" s="96" t="e">
        <f t="shared" si="25"/>
        <v>#REF!</v>
      </c>
      <c r="R80" s="29" t="e">
        <f t="shared" si="22"/>
        <v>#REF!</v>
      </c>
      <c r="S80" s="30" t="e">
        <f t="shared" si="3"/>
        <v>#REF!</v>
      </c>
      <c r="T80" s="30" t="e">
        <f t="shared" si="23"/>
        <v>#REF!</v>
      </c>
    </row>
    <row r="81" spans="1:20" ht="27.6" hidden="1" outlineLevel="1">
      <c r="A81" s="151"/>
      <c r="B81" s="151"/>
      <c r="C81" s="152"/>
      <c r="D81" s="39" t="s">
        <v>96</v>
      </c>
      <c r="E81" s="79" t="e">
        <f>#REF!</f>
        <v>#REF!</v>
      </c>
      <c r="F81" s="96"/>
      <c r="G81" s="96"/>
      <c r="H81" s="96"/>
      <c r="I81" s="96"/>
      <c r="J81" s="96"/>
      <c r="K81" s="79"/>
      <c r="L81" s="79"/>
      <c r="M81" s="73"/>
      <c r="N81" s="75"/>
      <c r="O81" s="75"/>
      <c r="P81" s="75"/>
      <c r="Q81" s="74"/>
      <c r="R81" s="29">
        <f t="shared" si="22"/>
        <v>0</v>
      </c>
      <c r="S81" s="30">
        <f t="shared" si="3"/>
        <v>0</v>
      </c>
      <c r="T81" s="30" t="e">
        <f t="shared" si="23"/>
        <v>#REF!</v>
      </c>
    </row>
    <row r="82" spans="1:20" ht="27.6" hidden="1" outlineLevel="1">
      <c r="A82" s="151"/>
      <c r="B82" s="151"/>
      <c r="C82" s="152"/>
      <c r="D82" s="38" t="s">
        <v>97</v>
      </c>
      <c r="E82" s="79" t="e">
        <f>#REF!</f>
        <v>#REF!</v>
      </c>
      <c r="F82" s="96"/>
      <c r="G82" s="96"/>
      <c r="H82" s="96"/>
      <c r="I82" s="96"/>
      <c r="J82" s="96"/>
      <c r="K82" s="96"/>
      <c r="L82" s="96"/>
      <c r="M82" s="96"/>
      <c r="N82" s="75"/>
      <c r="O82" s="75"/>
      <c r="P82" s="75"/>
      <c r="Q82" s="74"/>
      <c r="R82" s="29">
        <f t="shared" si="22"/>
        <v>0</v>
      </c>
      <c r="S82" s="30">
        <f t="shared" si="3"/>
        <v>0</v>
      </c>
      <c r="T82" s="30" t="e">
        <f t="shared" si="23"/>
        <v>#REF!</v>
      </c>
    </row>
    <row r="83" spans="1:20" ht="82.8">
      <c r="A83" s="151"/>
      <c r="B83" s="151"/>
      <c r="C83" s="152"/>
      <c r="D83" s="38" t="s">
        <v>98</v>
      </c>
      <c r="E83" s="79" t="e">
        <f>#REF!</f>
        <v>#REF!</v>
      </c>
      <c r="F83" s="73"/>
      <c r="G83" s="75"/>
      <c r="H83" s="73"/>
      <c r="I83" s="73"/>
      <c r="J83" s="73" t="e">
        <f>E83</f>
        <v>#REF!</v>
      </c>
      <c r="K83" s="73"/>
      <c r="L83" s="96"/>
      <c r="M83" s="96"/>
      <c r="N83" s="75"/>
      <c r="O83" s="75"/>
      <c r="P83" s="75"/>
      <c r="Q83" s="74"/>
      <c r="R83" s="29" t="e">
        <f t="shared" si="22"/>
        <v>#REF!</v>
      </c>
      <c r="S83" s="30" t="e">
        <f t="shared" si="3"/>
        <v>#REF!</v>
      </c>
      <c r="T83" s="30" t="e">
        <f t="shared" si="23"/>
        <v>#REF!</v>
      </c>
    </row>
    <row r="84" spans="1:20" ht="27.6" collapsed="1">
      <c r="A84" s="151"/>
      <c r="B84" s="151"/>
      <c r="C84" s="152"/>
      <c r="D84" s="156" t="s">
        <v>304</v>
      </c>
      <c r="E84" s="79" t="e">
        <f>#REF!</f>
        <v>#REF!</v>
      </c>
      <c r="F84" s="81"/>
      <c r="G84" s="81">
        <v>1737.422</v>
      </c>
      <c r="H84" s="81" t="e">
        <f>E84/2-1737.422</f>
        <v>#REF!</v>
      </c>
      <c r="I84" s="81" t="e">
        <f>H84</f>
        <v>#REF!</v>
      </c>
      <c r="J84" s="81">
        <v>1156.2049999999999</v>
      </c>
      <c r="K84" s="81"/>
      <c r="L84" s="81"/>
      <c r="M84" s="73"/>
      <c r="N84" s="75">
        <v>581.21699999999998</v>
      </c>
      <c r="O84" s="75"/>
      <c r="P84" s="75"/>
      <c r="Q84" s="74"/>
      <c r="R84" s="29" t="e">
        <f t="shared" si="22"/>
        <v>#REF!</v>
      </c>
      <c r="S84" s="30" t="e">
        <f t="shared" si="3"/>
        <v>#REF!</v>
      </c>
      <c r="T84" s="30" t="e">
        <f t="shared" si="23"/>
        <v>#REF!</v>
      </c>
    </row>
    <row r="85" spans="1:20" ht="41.4" hidden="1" outlineLevel="1">
      <c r="A85" s="151"/>
      <c r="B85" s="151"/>
      <c r="C85" s="152"/>
      <c r="D85" s="156" t="s">
        <v>100</v>
      </c>
      <c r="E85" s="79"/>
      <c r="F85" s="81"/>
      <c r="G85" s="81"/>
      <c r="H85" s="81"/>
      <c r="I85" s="81"/>
      <c r="J85" s="81"/>
      <c r="K85" s="81"/>
      <c r="L85" s="81"/>
      <c r="M85" s="73"/>
      <c r="N85" s="75"/>
      <c r="O85" s="75"/>
      <c r="P85" s="75"/>
      <c r="Q85" s="74"/>
      <c r="R85" s="29"/>
      <c r="S85" s="30">
        <f t="shared" si="3"/>
        <v>0</v>
      </c>
      <c r="T85" s="30">
        <f t="shared" si="23"/>
        <v>0</v>
      </c>
    </row>
    <row r="86" spans="1:20" ht="27.6">
      <c r="A86" s="151"/>
      <c r="B86" s="151"/>
      <c r="C86" s="152"/>
      <c r="D86" s="39" t="s">
        <v>101</v>
      </c>
      <c r="E86" s="79" t="e">
        <f>#REF!</f>
        <v>#REF!</v>
      </c>
      <c r="F86" s="81"/>
      <c r="G86" s="81"/>
      <c r="H86" s="81"/>
      <c r="I86" s="81"/>
      <c r="J86" s="81"/>
      <c r="K86" s="81"/>
      <c r="L86" s="81"/>
      <c r="M86" s="73"/>
      <c r="N86" s="75">
        <v>300</v>
      </c>
      <c r="O86" s="75"/>
      <c r="P86" s="75"/>
      <c r="Q86" s="74"/>
      <c r="R86" s="29">
        <f t="shared" ref="R86:R156" si="26">SUM(F86:Q86)</f>
        <v>300</v>
      </c>
      <c r="S86" s="30">
        <f t="shared" si="3"/>
        <v>300</v>
      </c>
      <c r="T86" s="30" t="e">
        <f t="shared" si="23"/>
        <v>#REF!</v>
      </c>
    </row>
    <row r="87" spans="1:20" ht="27.6">
      <c r="A87" s="151"/>
      <c r="B87" s="151"/>
      <c r="C87" s="152"/>
      <c r="D87" s="39" t="s">
        <v>250</v>
      </c>
      <c r="E87" s="79" t="e">
        <f>#REF!</f>
        <v>#REF!</v>
      </c>
      <c r="F87" s="81"/>
      <c r="G87" s="81"/>
      <c r="H87" s="81"/>
      <c r="I87" s="81"/>
      <c r="J87" s="81"/>
      <c r="K87" s="81"/>
      <c r="L87" s="81" t="e">
        <f>E87</f>
        <v>#REF!</v>
      </c>
      <c r="M87" s="73"/>
      <c r="N87" s="75"/>
      <c r="O87" s="75"/>
      <c r="P87" s="75"/>
      <c r="Q87" s="74"/>
      <c r="R87" s="29" t="e">
        <f t="shared" si="26"/>
        <v>#REF!</v>
      </c>
      <c r="S87" s="30" t="e">
        <f t="shared" si="3"/>
        <v>#REF!</v>
      </c>
      <c r="T87" s="30" t="e">
        <f t="shared" si="23"/>
        <v>#REF!</v>
      </c>
    </row>
    <row r="88" spans="1:20" ht="41.4">
      <c r="A88" s="151"/>
      <c r="B88" s="151"/>
      <c r="C88" s="152"/>
      <c r="D88" s="38" t="s">
        <v>218</v>
      </c>
      <c r="E88" s="79" t="e">
        <f>#REF!</f>
        <v>#REF!</v>
      </c>
      <c r="F88" s="96" t="e">
        <f t="shared" ref="F88:F93" si="27">E88/12</f>
        <v>#REF!</v>
      </c>
      <c r="G88" s="96" t="e">
        <f t="shared" ref="G88:Q88" si="28">F88</f>
        <v>#REF!</v>
      </c>
      <c r="H88" s="96" t="e">
        <f t="shared" si="28"/>
        <v>#REF!</v>
      </c>
      <c r="I88" s="96" t="e">
        <f t="shared" si="28"/>
        <v>#REF!</v>
      </c>
      <c r="J88" s="96" t="e">
        <f t="shared" si="28"/>
        <v>#REF!</v>
      </c>
      <c r="K88" s="96" t="e">
        <f t="shared" si="28"/>
        <v>#REF!</v>
      </c>
      <c r="L88" s="96" t="e">
        <f t="shared" si="28"/>
        <v>#REF!</v>
      </c>
      <c r="M88" s="96" t="e">
        <f t="shared" si="28"/>
        <v>#REF!</v>
      </c>
      <c r="N88" s="96" t="e">
        <f t="shared" si="28"/>
        <v>#REF!</v>
      </c>
      <c r="O88" s="96" t="e">
        <f t="shared" si="28"/>
        <v>#REF!</v>
      </c>
      <c r="P88" s="96" t="e">
        <f t="shared" si="28"/>
        <v>#REF!</v>
      </c>
      <c r="Q88" s="96" t="e">
        <f t="shared" si="28"/>
        <v>#REF!</v>
      </c>
      <c r="R88" s="29" t="e">
        <f t="shared" si="26"/>
        <v>#REF!</v>
      </c>
      <c r="S88" s="30" t="e">
        <f t="shared" si="3"/>
        <v>#REF!</v>
      </c>
      <c r="T88" s="30" t="e">
        <f t="shared" si="23"/>
        <v>#REF!</v>
      </c>
    </row>
    <row r="89" spans="1:20" ht="27.6">
      <c r="A89" s="151"/>
      <c r="B89" s="151"/>
      <c r="C89" s="152"/>
      <c r="D89" s="38" t="s">
        <v>104</v>
      </c>
      <c r="E89" s="79" t="e">
        <f>#REF!</f>
        <v>#REF!</v>
      </c>
      <c r="F89" s="96" t="e">
        <f t="shared" si="27"/>
        <v>#REF!</v>
      </c>
      <c r="G89" s="96" t="e">
        <f t="shared" ref="G89:Q89" si="29">F89</f>
        <v>#REF!</v>
      </c>
      <c r="H89" s="96" t="e">
        <f t="shared" si="29"/>
        <v>#REF!</v>
      </c>
      <c r="I89" s="96" t="e">
        <f t="shared" si="29"/>
        <v>#REF!</v>
      </c>
      <c r="J89" s="96" t="e">
        <f t="shared" si="29"/>
        <v>#REF!</v>
      </c>
      <c r="K89" s="96" t="e">
        <f t="shared" si="29"/>
        <v>#REF!</v>
      </c>
      <c r="L89" s="96" t="e">
        <f t="shared" si="29"/>
        <v>#REF!</v>
      </c>
      <c r="M89" s="96" t="e">
        <f t="shared" si="29"/>
        <v>#REF!</v>
      </c>
      <c r="N89" s="96" t="e">
        <f t="shared" si="29"/>
        <v>#REF!</v>
      </c>
      <c r="O89" s="96" t="e">
        <f t="shared" si="29"/>
        <v>#REF!</v>
      </c>
      <c r="P89" s="96" t="e">
        <f t="shared" si="29"/>
        <v>#REF!</v>
      </c>
      <c r="Q89" s="96" t="e">
        <f t="shared" si="29"/>
        <v>#REF!</v>
      </c>
      <c r="R89" s="29" t="e">
        <f t="shared" si="26"/>
        <v>#REF!</v>
      </c>
      <c r="S89" s="30" t="e">
        <f t="shared" si="3"/>
        <v>#REF!</v>
      </c>
      <c r="T89" s="30" t="e">
        <f t="shared" si="23"/>
        <v>#REF!</v>
      </c>
    </row>
    <row r="90" spans="1:20" ht="27.6">
      <c r="A90" s="151"/>
      <c r="B90" s="151"/>
      <c r="C90" s="152"/>
      <c r="D90" s="38" t="s">
        <v>105</v>
      </c>
      <c r="E90" s="79" t="e">
        <f>#REF!</f>
        <v>#REF!</v>
      </c>
      <c r="F90" s="96" t="e">
        <f t="shared" si="27"/>
        <v>#REF!</v>
      </c>
      <c r="G90" s="96" t="e">
        <f t="shared" ref="G90:Q90" si="30">F90</f>
        <v>#REF!</v>
      </c>
      <c r="H90" s="96" t="e">
        <f t="shared" si="30"/>
        <v>#REF!</v>
      </c>
      <c r="I90" s="96" t="e">
        <f t="shared" si="30"/>
        <v>#REF!</v>
      </c>
      <c r="J90" s="96" t="e">
        <f t="shared" si="30"/>
        <v>#REF!</v>
      </c>
      <c r="K90" s="96" t="e">
        <f t="shared" si="30"/>
        <v>#REF!</v>
      </c>
      <c r="L90" s="96" t="e">
        <f t="shared" si="30"/>
        <v>#REF!</v>
      </c>
      <c r="M90" s="96" t="e">
        <f t="shared" si="30"/>
        <v>#REF!</v>
      </c>
      <c r="N90" s="96" t="e">
        <f t="shared" si="30"/>
        <v>#REF!</v>
      </c>
      <c r="O90" s="96" t="e">
        <f t="shared" si="30"/>
        <v>#REF!</v>
      </c>
      <c r="P90" s="96" t="e">
        <f t="shared" si="30"/>
        <v>#REF!</v>
      </c>
      <c r="Q90" s="96" t="e">
        <f t="shared" si="30"/>
        <v>#REF!</v>
      </c>
      <c r="R90" s="29" t="e">
        <f t="shared" si="26"/>
        <v>#REF!</v>
      </c>
      <c r="S90" s="30" t="e">
        <f t="shared" si="3"/>
        <v>#REF!</v>
      </c>
      <c r="T90" s="30" t="e">
        <f t="shared" si="23"/>
        <v>#REF!</v>
      </c>
    </row>
    <row r="91" spans="1:20" ht="82.8">
      <c r="A91" s="151"/>
      <c r="B91" s="151"/>
      <c r="C91" s="152"/>
      <c r="D91" s="38" t="s">
        <v>106</v>
      </c>
      <c r="E91" s="79" t="e">
        <f>#REF!</f>
        <v>#REF!</v>
      </c>
      <c r="F91" s="96" t="e">
        <f t="shared" si="27"/>
        <v>#REF!</v>
      </c>
      <c r="G91" s="96" t="e">
        <f t="shared" ref="G91:Q91" si="31">F91</f>
        <v>#REF!</v>
      </c>
      <c r="H91" s="96" t="e">
        <f t="shared" si="31"/>
        <v>#REF!</v>
      </c>
      <c r="I91" s="96" t="e">
        <f t="shared" si="31"/>
        <v>#REF!</v>
      </c>
      <c r="J91" s="96" t="e">
        <f t="shared" si="31"/>
        <v>#REF!</v>
      </c>
      <c r="K91" s="96" t="e">
        <f t="shared" si="31"/>
        <v>#REF!</v>
      </c>
      <c r="L91" s="96" t="e">
        <f t="shared" si="31"/>
        <v>#REF!</v>
      </c>
      <c r="M91" s="96" t="e">
        <f t="shared" si="31"/>
        <v>#REF!</v>
      </c>
      <c r="N91" s="96" t="e">
        <f t="shared" si="31"/>
        <v>#REF!</v>
      </c>
      <c r="O91" s="96" t="e">
        <f t="shared" si="31"/>
        <v>#REF!</v>
      </c>
      <c r="P91" s="96" t="e">
        <f t="shared" si="31"/>
        <v>#REF!</v>
      </c>
      <c r="Q91" s="96" t="e">
        <f t="shared" si="31"/>
        <v>#REF!</v>
      </c>
      <c r="R91" s="29" t="e">
        <f t="shared" si="26"/>
        <v>#REF!</v>
      </c>
      <c r="S91" s="30" t="e">
        <f t="shared" si="3"/>
        <v>#REF!</v>
      </c>
      <c r="T91" s="30" t="e">
        <f t="shared" si="23"/>
        <v>#REF!</v>
      </c>
    </row>
    <row r="92" spans="1:20" ht="27.6">
      <c r="A92" s="151"/>
      <c r="B92" s="151"/>
      <c r="C92" s="152"/>
      <c r="D92" s="38" t="s">
        <v>107</v>
      </c>
      <c r="E92" s="79" t="e">
        <f>#REF!</f>
        <v>#REF!</v>
      </c>
      <c r="F92" s="96" t="e">
        <f t="shared" si="27"/>
        <v>#REF!</v>
      </c>
      <c r="G92" s="96" t="e">
        <f t="shared" ref="G92:Q92" si="32">F92</f>
        <v>#REF!</v>
      </c>
      <c r="H92" s="96" t="e">
        <f t="shared" si="32"/>
        <v>#REF!</v>
      </c>
      <c r="I92" s="96" t="e">
        <f t="shared" si="32"/>
        <v>#REF!</v>
      </c>
      <c r="J92" s="96" t="e">
        <f t="shared" si="32"/>
        <v>#REF!</v>
      </c>
      <c r="K92" s="96" t="e">
        <f t="shared" si="32"/>
        <v>#REF!</v>
      </c>
      <c r="L92" s="96" t="e">
        <f t="shared" si="32"/>
        <v>#REF!</v>
      </c>
      <c r="M92" s="96" t="e">
        <f t="shared" si="32"/>
        <v>#REF!</v>
      </c>
      <c r="N92" s="96" t="e">
        <f t="shared" si="32"/>
        <v>#REF!</v>
      </c>
      <c r="O92" s="96" t="e">
        <f t="shared" si="32"/>
        <v>#REF!</v>
      </c>
      <c r="P92" s="96" t="e">
        <f t="shared" si="32"/>
        <v>#REF!</v>
      </c>
      <c r="Q92" s="96" t="e">
        <f t="shared" si="32"/>
        <v>#REF!</v>
      </c>
      <c r="R92" s="29" t="e">
        <f t="shared" si="26"/>
        <v>#REF!</v>
      </c>
      <c r="S92" s="30" t="e">
        <f t="shared" si="3"/>
        <v>#REF!</v>
      </c>
      <c r="T92" s="30" t="e">
        <f t="shared" si="23"/>
        <v>#REF!</v>
      </c>
    </row>
    <row r="93" spans="1:20" ht="13.8" collapsed="1">
      <c r="A93" s="151"/>
      <c r="B93" s="151"/>
      <c r="C93" s="152"/>
      <c r="D93" s="38" t="s">
        <v>108</v>
      </c>
      <c r="E93" s="79" t="e">
        <f>#REF!</f>
        <v>#REF!</v>
      </c>
      <c r="F93" s="96" t="e">
        <f t="shared" si="27"/>
        <v>#REF!</v>
      </c>
      <c r="G93" s="96" t="e">
        <f t="shared" ref="G93:Q93" si="33">F93</f>
        <v>#REF!</v>
      </c>
      <c r="H93" s="96" t="e">
        <f t="shared" si="33"/>
        <v>#REF!</v>
      </c>
      <c r="I93" s="96" t="e">
        <f t="shared" si="33"/>
        <v>#REF!</v>
      </c>
      <c r="J93" s="96" t="e">
        <f t="shared" si="33"/>
        <v>#REF!</v>
      </c>
      <c r="K93" s="96" t="e">
        <f t="shared" si="33"/>
        <v>#REF!</v>
      </c>
      <c r="L93" s="96" t="e">
        <f t="shared" si="33"/>
        <v>#REF!</v>
      </c>
      <c r="M93" s="96" t="e">
        <f t="shared" si="33"/>
        <v>#REF!</v>
      </c>
      <c r="N93" s="96" t="e">
        <f t="shared" si="33"/>
        <v>#REF!</v>
      </c>
      <c r="O93" s="96" t="e">
        <f t="shared" si="33"/>
        <v>#REF!</v>
      </c>
      <c r="P93" s="96" t="e">
        <f t="shared" si="33"/>
        <v>#REF!</v>
      </c>
      <c r="Q93" s="96" t="e">
        <f t="shared" si="33"/>
        <v>#REF!</v>
      </c>
      <c r="R93" s="29" t="e">
        <f t="shared" si="26"/>
        <v>#REF!</v>
      </c>
      <c r="S93" s="30" t="e">
        <f t="shared" si="3"/>
        <v>#REF!</v>
      </c>
      <c r="T93" s="30" t="e">
        <f t="shared" si="23"/>
        <v>#REF!</v>
      </c>
    </row>
    <row r="94" spans="1:20" ht="14.4" hidden="1" outlineLevel="1">
      <c r="A94" s="151"/>
      <c r="B94" s="151"/>
      <c r="C94" s="152"/>
      <c r="D94" s="38" t="s">
        <v>109</v>
      </c>
      <c r="E94" s="79" t="e">
        <f>#REF!</f>
        <v>#REF!</v>
      </c>
      <c r="F94" s="87"/>
      <c r="G94" s="72"/>
      <c r="H94" s="73"/>
      <c r="I94" s="73"/>
      <c r="J94" s="73"/>
      <c r="K94" s="73"/>
      <c r="L94" s="73"/>
      <c r="M94" s="73"/>
      <c r="N94" s="75"/>
      <c r="O94" s="75"/>
      <c r="P94" s="75"/>
      <c r="Q94" s="75"/>
      <c r="R94" s="29">
        <f t="shared" si="26"/>
        <v>0</v>
      </c>
      <c r="S94" s="30">
        <f t="shared" si="3"/>
        <v>0</v>
      </c>
      <c r="T94" s="30" t="e">
        <f t="shared" si="23"/>
        <v>#REF!</v>
      </c>
    </row>
    <row r="95" spans="1:20" ht="13.8">
      <c r="A95" s="151"/>
      <c r="B95" s="151"/>
      <c r="C95" s="152"/>
      <c r="D95" s="38" t="s">
        <v>285</v>
      </c>
      <c r="E95" s="79" t="e">
        <f>#REF!</f>
        <v>#REF!</v>
      </c>
      <c r="F95" s="89"/>
      <c r="G95" s="73"/>
      <c r="H95" s="73"/>
      <c r="I95" s="73"/>
      <c r="J95" s="75"/>
      <c r="K95" s="73"/>
      <c r="L95" s="73"/>
      <c r="M95" s="73"/>
      <c r="N95" s="75"/>
      <c r="O95" s="75">
        <v>572</v>
      </c>
      <c r="P95" s="75"/>
      <c r="Q95" s="75"/>
      <c r="R95" s="29">
        <f t="shared" si="26"/>
        <v>572</v>
      </c>
      <c r="S95" s="30">
        <f t="shared" si="3"/>
        <v>572</v>
      </c>
      <c r="T95" s="30" t="e">
        <f t="shared" si="23"/>
        <v>#REF!</v>
      </c>
    </row>
    <row r="96" spans="1:20" ht="55.2">
      <c r="A96" s="151"/>
      <c r="B96" s="151"/>
      <c r="C96" s="152"/>
      <c r="D96" s="38" t="s">
        <v>111</v>
      </c>
      <c r="E96" s="79" t="e">
        <f>#REF!</f>
        <v>#REF!</v>
      </c>
      <c r="F96" s="83"/>
      <c r="G96" s="83"/>
      <c r="H96" s="83"/>
      <c r="I96" s="83"/>
      <c r="J96" s="83"/>
      <c r="K96" s="73"/>
      <c r="L96" s="73">
        <f t="shared" ref="L96:M96" si="34">K96</f>
        <v>0</v>
      </c>
      <c r="M96" s="73">
        <f t="shared" si="34"/>
        <v>0</v>
      </c>
      <c r="N96" s="75"/>
      <c r="O96" s="75">
        <v>664.654</v>
      </c>
      <c r="P96" s="75">
        <v>1585.346</v>
      </c>
      <c r="Q96" s="75"/>
      <c r="R96" s="29">
        <f t="shared" si="26"/>
        <v>2250</v>
      </c>
      <c r="S96" s="30">
        <f t="shared" si="3"/>
        <v>2250</v>
      </c>
      <c r="T96" s="30" t="e">
        <f t="shared" si="23"/>
        <v>#REF!</v>
      </c>
    </row>
    <row r="97" spans="1:20" ht="27.6">
      <c r="A97" s="151"/>
      <c r="B97" s="151"/>
      <c r="C97" s="152"/>
      <c r="D97" s="38" t="s">
        <v>112</v>
      </c>
      <c r="E97" s="79" t="e">
        <f>#REF!</f>
        <v>#REF!</v>
      </c>
      <c r="F97" s="75"/>
      <c r="G97" s="75"/>
      <c r="H97" s="75"/>
      <c r="I97" s="73"/>
      <c r="J97" s="73"/>
      <c r="K97" s="73"/>
      <c r="L97" s="73">
        <f t="shared" ref="L97:M97" si="35">K97</f>
        <v>0</v>
      </c>
      <c r="M97" s="73">
        <f t="shared" si="35"/>
        <v>0</v>
      </c>
      <c r="N97" s="75"/>
      <c r="O97" s="75"/>
      <c r="P97" s="75">
        <v>400</v>
      </c>
      <c r="Q97" s="75"/>
      <c r="R97" s="29">
        <f t="shared" si="26"/>
        <v>400</v>
      </c>
      <c r="S97" s="30">
        <f t="shared" si="3"/>
        <v>400</v>
      </c>
      <c r="T97" s="30" t="e">
        <f t="shared" si="23"/>
        <v>#REF!</v>
      </c>
    </row>
    <row r="98" spans="1:20" ht="41.4">
      <c r="A98" s="151"/>
      <c r="B98" s="151"/>
      <c r="C98" s="152"/>
      <c r="D98" s="38" t="s">
        <v>113</v>
      </c>
      <c r="E98" s="79" t="e">
        <f>#REF!</f>
        <v>#REF!</v>
      </c>
      <c r="F98" s="83"/>
      <c r="G98" s="83"/>
      <c r="H98" s="83"/>
      <c r="I98" s="83"/>
      <c r="J98" s="83"/>
      <c r="K98" s="73"/>
      <c r="L98" s="73">
        <f t="shared" ref="L98:M98" si="36">K98</f>
        <v>0</v>
      </c>
      <c r="M98" s="73">
        <f t="shared" si="36"/>
        <v>0</v>
      </c>
      <c r="N98" s="75"/>
      <c r="O98" s="75"/>
      <c r="P98" s="75">
        <v>1972.076</v>
      </c>
      <c r="Q98" s="75">
        <v>47.923999999999999</v>
      </c>
      <c r="R98" s="29">
        <f t="shared" si="26"/>
        <v>2020</v>
      </c>
      <c r="S98" s="30">
        <f t="shared" si="3"/>
        <v>2020</v>
      </c>
      <c r="T98" s="30" t="e">
        <f t="shared" si="23"/>
        <v>#REF!</v>
      </c>
    </row>
    <row r="99" spans="1:20" ht="13.8">
      <c r="A99" s="151"/>
      <c r="B99" s="151"/>
      <c r="C99" s="152"/>
      <c r="D99" s="38" t="s">
        <v>114</v>
      </c>
      <c r="E99" s="79" t="e">
        <f>#REF!</f>
        <v>#REF!</v>
      </c>
      <c r="F99" s="83">
        <v>1500</v>
      </c>
      <c r="G99" s="83"/>
      <c r="H99" s="83"/>
      <c r="I99" s="83"/>
      <c r="J99" s="83"/>
      <c r="K99" s="73"/>
      <c r="L99" s="73"/>
      <c r="M99" s="73"/>
      <c r="N99" s="75"/>
      <c r="O99" s="75"/>
      <c r="P99" s="75"/>
      <c r="Q99" s="75"/>
      <c r="R99" s="29">
        <f t="shared" si="26"/>
        <v>1500</v>
      </c>
      <c r="S99" s="30">
        <f t="shared" si="3"/>
        <v>1500</v>
      </c>
      <c r="T99" s="30" t="e">
        <f t="shared" si="23"/>
        <v>#REF!</v>
      </c>
    </row>
    <row r="100" spans="1:20" ht="13.8">
      <c r="A100" s="151"/>
      <c r="B100" s="151"/>
      <c r="C100" s="152"/>
      <c r="D100" s="38" t="s">
        <v>115</v>
      </c>
      <c r="E100" s="79" t="e">
        <f>#REF!</f>
        <v>#REF!</v>
      </c>
      <c r="F100" s="83"/>
      <c r="G100" s="83">
        <v>2000</v>
      </c>
      <c r="H100" s="83"/>
      <c r="I100" s="83"/>
      <c r="J100" s="83"/>
      <c r="K100" s="73"/>
      <c r="L100" s="73"/>
      <c r="M100" s="73"/>
      <c r="N100" s="75"/>
      <c r="O100" s="75"/>
      <c r="P100" s="75"/>
      <c r="Q100" s="75"/>
      <c r="R100" s="29">
        <f t="shared" si="26"/>
        <v>2000</v>
      </c>
      <c r="S100" s="30">
        <f t="shared" si="3"/>
        <v>2000</v>
      </c>
      <c r="T100" s="30" t="e">
        <f t="shared" si="23"/>
        <v>#REF!</v>
      </c>
    </row>
    <row r="101" spans="1:20" ht="69">
      <c r="A101" s="151"/>
      <c r="B101" s="151"/>
      <c r="C101" s="152"/>
      <c r="D101" s="38" t="s">
        <v>219</v>
      </c>
      <c r="E101" s="79" t="e">
        <f>#REF!</f>
        <v>#REF!</v>
      </c>
      <c r="F101" s="83">
        <v>2000</v>
      </c>
      <c r="G101" s="83"/>
      <c r="H101" s="83"/>
      <c r="I101" s="83"/>
      <c r="J101" s="83"/>
      <c r="K101" s="73"/>
      <c r="L101" s="73"/>
      <c r="M101" s="73"/>
      <c r="N101" s="75"/>
      <c r="O101" s="75"/>
      <c r="P101" s="75"/>
      <c r="Q101" s="75"/>
      <c r="R101" s="29">
        <f t="shared" si="26"/>
        <v>2000</v>
      </c>
      <c r="S101" s="30">
        <f t="shared" si="3"/>
        <v>2000</v>
      </c>
      <c r="T101" s="30" t="e">
        <f t="shared" si="23"/>
        <v>#REF!</v>
      </c>
    </row>
    <row r="102" spans="1:20" ht="27.6">
      <c r="A102" s="151"/>
      <c r="B102" s="151"/>
      <c r="C102" s="152"/>
      <c r="D102" s="38" t="s">
        <v>117</v>
      </c>
      <c r="E102" s="79" t="e">
        <f>#REF!</f>
        <v>#REF!</v>
      </c>
      <c r="F102" s="75">
        <v>457.42200000000003</v>
      </c>
      <c r="G102" s="73"/>
      <c r="H102" s="75"/>
      <c r="I102" s="73"/>
      <c r="J102" s="73"/>
      <c r="K102" s="73"/>
      <c r="L102" s="73"/>
      <c r="M102" s="73"/>
      <c r="N102" s="75">
        <v>177.476</v>
      </c>
      <c r="O102" s="75">
        <v>865.10199999999998</v>
      </c>
      <c r="P102" s="75"/>
      <c r="Q102" s="75"/>
      <c r="R102" s="29">
        <f t="shared" si="26"/>
        <v>1500</v>
      </c>
      <c r="S102" s="30">
        <f t="shared" si="3"/>
        <v>1500</v>
      </c>
      <c r="T102" s="30" t="e">
        <f t="shared" si="23"/>
        <v>#REF!</v>
      </c>
    </row>
    <row r="103" spans="1:20" ht="13.8">
      <c r="A103" s="151"/>
      <c r="B103" s="151"/>
      <c r="C103" s="152"/>
      <c r="D103" s="38" t="s">
        <v>118</v>
      </c>
      <c r="E103" s="79" t="e">
        <f>#REF!</f>
        <v>#REF!</v>
      </c>
      <c r="F103" s="75"/>
      <c r="G103" s="75"/>
      <c r="H103" s="75"/>
      <c r="I103" s="73"/>
      <c r="J103" s="73"/>
      <c r="K103" s="73" t="e">
        <f>E103/3</f>
        <v>#REF!</v>
      </c>
      <c r="L103" s="73"/>
      <c r="M103" s="73">
        <f>L103</f>
        <v>0</v>
      </c>
      <c r="N103" s="75"/>
      <c r="O103" s="75">
        <v>1300</v>
      </c>
      <c r="P103" s="75"/>
      <c r="Q103" s="75"/>
      <c r="R103" s="29" t="e">
        <f t="shared" si="26"/>
        <v>#REF!</v>
      </c>
      <c r="S103" s="30" t="e">
        <f t="shared" si="3"/>
        <v>#REF!</v>
      </c>
      <c r="T103" s="30" t="e">
        <f t="shared" si="23"/>
        <v>#REF!</v>
      </c>
    </row>
    <row r="104" spans="1:20" ht="27.6">
      <c r="A104" s="151"/>
      <c r="B104" s="151"/>
      <c r="C104" s="152"/>
      <c r="D104" s="38" t="s">
        <v>119</v>
      </c>
      <c r="E104" s="79" t="e">
        <f>#REF!</f>
        <v>#REF!</v>
      </c>
      <c r="F104" s="75"/>
      <c r="G104" s="75"/>
      <c r="H104" s="75"/>
      <c r="I104" s="73"/>
      <c r="J104" s="75"/>
      <c r="K104" s="73"/>
      <c r="L104" s="73"/>
      <c r="M104" s="73"/>
      <c r="N104" s="75"/>
      <c r="O104" s="75"/>
      <c r="P104" s="75"/>
      <c r="Q104" s="75">
        <v>3900</v>
      </c>
      <c r="R104" s="29">
        <f t="shared" si="26"/>
        <v>3900</v>
      </c>
      <c r="S104" s="30">
        <f t="shared" si="3"/>
        <v>3900</v>
      </c>
      <c r="T104" s="30" t="e">
        <f t="shared" si="23"/>
        <v>#REF!</v>
      </c>
    </row>
    <row r="105" spans="1:20" ht="27.6">
      <c r="A105" s="151"/>
      <c r="B105" s="151"/>
      <c r="C105" s="152"/>
      <c r="D105" s="38" t="s">
        <v>120</v>
      </c>
      <c r="E105" s="79" t="e">
        <f>#REF!</f>
        <v>#REF!</v>
      </c>
      <c r="F105" s="75"/>
      <c r="G105" s="73"/>
      <c r="H105" s="73"/>
      <c r="I105" s="73"/>
      <c r="J105" s="73"/>
      <c r="K105" s="73"/>
      <c r="L105" s="73"/>
      <c r="M105" s="75">
        <f>1208.808-3</f>
        <v>1205.808</v>
      </c>
      <c r="N105" s="75">
        <f>1262.575-3</f>
        <v>1259.575</v>
      </c>
      <c r="O105" s="75"/>
      <c r="P105" s="75"/>
      <c r="Q105" s="75"/>
      <c r="R105" s="29">
        <f t="shared" si="26"/>
        <v>2465.3829999999998</v>
      </c>
      <c r="S105" s="30">
        <f t="shared" si="3"/>
        <v>2465.3829999999998</v>
      </c>
      <c r="T105" s="30" t="e">
        <f t="shared" si="23"/>
        <v>#REF!</v>
      </c>
    </row>
    <row r="106" spans="1:20" ht="41.4" collapsed="1">
      <c r="A106" s="151"/>
      <c r="B106" s="151"/>
      <c r="C106" s="152"/>
      <c r="D106" s="39" t="s">
        <v>220</v>
      </c>
      <c r="E106" s="79" t="e">
        <f>#REF!</f>
        <v>#REF!</v>
      </c>
      <c r="F106" s="96" t="e">
        <f>E106/12</f>
        <v>#REF!</v>
      </c>
      <c r="G106" s="96" t="e">
        <f t="shared" ref="G106:Q106" si="37">F106</f>
        <v>#REF!</v>
      </c>
      <c r="H106" s="96" t="e">
        <f t="shared" si="37"/>
        <v>#REF!</v>
      </c>
      <c r="I106" s="96" t="e">
        <f t="shared" si="37"/>
        <v>#REF!</v>
      </c>
      <c r="J106" s="96" t="e">
        <f t="shared" si="37"/>
        <v>#REF!</v>
      </c>
      <c r="K106" s="96" t="e">
        <f t="shared" si="37"/>
        <v>#REF!</v>
      </c>
      <c r="L106" s="96" t="e">
        <f t="shared" si="37"/>
        <v>#REF!</v>
      </c>
      <c r="M106" s="96" t="e">
        <f t="shared" si="37"/>
        <v>#REF!</v>
      </c>
      <c r="N106" s="96" t="e">
        <f t="shared" si="37"/>
        <v>#REF!</v>
      </c>
      <c r="O106" s="96" t="e">
        <f t="shared" si="37"/>
        <v>#REF!</v>
      </c>
      <c r="P106" s="96" t="e">
        <f t="shared" si="37"/>
        <v>#REF!</v>
      </c>
      <c r="Q106" s="96" t="e">
        <f t="shared" si="37"/>
        <v>#REF!</v>
      </c>
      <c r="R106" s="29" t="e">
        <f t="shared" si="26"/>
        <v>#REF!</v>
      </c>
      <c r="S106" s="30" t="e">
        <f t="shared" si="3"/>
        <v>#REF!</v>
      </c>
      <c r="T106" s="30" t="e">
        <f t="shared" si="23"/>
        <v>#REF!</v>
      </c>
    </row>
    <row r="107" spans="1:20" ht="13.8" hidden="1" outlineLevel="1">
      <c r="A107" s="151"/>
      <c r="B107" s="151"/>
      <c r="C107" s="152"/>
      <c r="D107" s="39" t="s">
        <v>122</v>
      </c>
      <c r="E107" s="79" t="e">
        <f>#REF!</f>
        <v>#REF!</v>
      </c>
      <c r="F107" s="73"/>
      <c r="G107" s="75"/>
      <c r="H107" s="75"/>
      <c r="I107" s="73"/>
      <c r="J107" s="75"/>
      <c r="K107" s="73"/>
      <c r="L107" s="73"/>
      <c r="M107" s="73"/>
      <c r="N107" s="75"/>
      <c r="O107" s="75"/>
      <c r="P107" s="75"/>
      <c r="Q107" s="75"/>
      <c r="R107" s="29">
        <f t="shared" si="26"/>
        <v>0</v>
      </c>
      <c r="S107" s="30">
        <f t="shared" si="3"/>
        <v>0</v>
      </c>
      <c r="T107" s="30" t="e">
        <f t="shared" si="23"/>
        <v>#REF!</v>
      </c>
    </row>
    <row r="108" spans="1:20" ht="41.4">
      <c r="A108" s="151"/>
      <c r="B108" s="151"/>
      <c r="C108" s="152"/>
      <c r="D108" s="39" t="s">
        <v>123</v>
      </c>
      <c r="E108" s="79" t="e">
        <f>#REF!</f>
        <v>#REF!</v>
      </c>
      <c r="F108" s="73"/>
      <c r="G108" s="73"/>
      <c r="H108" s="73"/>
      <c r="I108" s="73"/>
      <c r="J108" s="73"/>
      <c r="K108" s="73"/>
      <c r="L108" s="96" t="e">
        <f>E108</f>
        <v>#REF!</v>
      </c>
      <c r="M108" s="96"/>
      <c r="N108" s="75"/>
      <c r="O108" s="75"/>
      <c r="P108" s="75"/>
      <c r="Q108" s="75"/>
      <c r="R108" s="29" t="e">
        <f t="shared" si="26"/>
        <v>#REF!</v>
      </c>
      <c r="S108" s="30" t="e">
        <f t="shared" si="3"/>
        <v>#REF!</v>
      </c>
      <c r="T108" s="30" t="e">
        <f t="shared" si="23"/>
        <v>#REF!</v>
      </c>
    </row>
    <row r="109" spans="1:20" ht="27.6">
      <c r="A109" s="151"/>
      <c r="B109" s="151"/>
      <c r="C109" s="152"/>
      <c r="D109" s="39" t="s">
        <v>124</v>
      </c>
      <c r="E109" s="79" t="e">
        <f>#REF!</f>
        <v>#REF!</v>
      </c>
      <c r="F109" s="79">
        <v>120.8</v>
      </c>
      <c r="G109" s="96">
        <f t="shared" ref="G109:G114" si="38">F109</f>
        <v>120.8</v>
      </c>
      <c r="H109" s="96">
        <f>G109+4.173</f>
        <v>124.973</v>
      </c>
      <c r="I109" s="96">
        <f>G109</f>
        <v>120.8</v>
      </c>
      <c r="J109" s="96">
        <f t="shared" ref="J109:P109" si="39">I109</f>
        <v>120.8</v>
      </c>
      <c r="K109" s="96">
        <f t="shared" si="39"/>
        <v>120.8</v>
      </c>
      <c r="L109" s="96">
        <f t="shared" si="39"/>
        <v>120.8</v>
      </c>
      <c r="M109" s="96">
        <f t="shared" si="39"/>
        <v>120.8</v>
      </c>
      <c r="N109" s="96">
        <f t="shared" si="39"/>
        <v>120.8</v>
      </c>
      <c r="O109" s="96">
        <f t="shared" si="39"/>
        <v>120.8</v>
      </c>
      <c r="P109" s="96">
        <f t="shared" si="39"/>
        <v>120.8</v>
      </c>
      <c r="Q109" s="79">
        <f>121.2-4.173</f>
        <v>117.027</v>
      </c>
      <c r="R109" s="29">
        <f t="shared" si="26"/>
        <v>1449.9999999999998</v>
      </c>
      <c r="S109" s="30">
        <f t="shared" si="3"/>
        <v>1449.9999999999998</v>
      </c>
      <c r="T109" s="30" t="e">
        <f t="shared" si="23"/>
        <v>#REF!</v>
      </c>
    </row>
    <row r="110" spans="1:20" ht="27.6">
      <c r="A110" s="151"/>
      <c r="B110" s="151"/>
      <c r="C110" s="152"/>
      <c r="D110" s="39" t="s">
        <v>125</v>
      </c>
      <c r="E110" s="79" t="e">
        <f>#REF!</f>
        <v>#REF!</v>
      </c>
      <c r="F110" s="96" t="e">
        <f t="shared" ref="F110:F114" si="40">E110/12</f>
        <v>#REF!</v>
      </c>
      <c r="G110" s="96" t="e">
        <f t="shared" si="38"/>
        <v>#REF!</v>
      </c>
      <c r="H110" s="96" t="e">
        <f t="shared" ref="H110:Q110" si="41">G110</f>
        <v>#REF!</v>
      </c>
      <c r="I110" s="96" t="e">
        <f t="shared" si="41"/>
        <v>#REF!</v>
      </c>
      <c r="J110" s="96" t="e">
        <f t="shared" si="41"/>
        <v>#REF!</v>
      </c>
      <c r="K110" s="96" t="e">
        <f t="shared" si="41"/>
        <v>#REF!</v>
      </c>
      <c r="L110" s="96" t="e">
        <f t="shared" si="41"/>
        <v>#REF!</v>
      </c>
      <c r="M110" s="96" t="e">
        <f t="shared" si="41"/>
        <v>#REF!</v>
      </c>
      <c r="N110" s="96" t="e">
        <f t="shared" si="41"/>
        <v>#REF!</v>
      </c>
      <c r="O110" s="96" t="e">
        <f t="shared" si="41"/>
        <v>#REF!</v>
      </c>
      <c r="P110" s="96" t="e">
        <f t="shared" si="41"/>
        <v>#REF!</v>
      </c>
      <c r="Q110" s="96" t="e">
        <f t="shared" si="41"/>
        <v>#REF!</v>
      </c>
      <c r="R110" s="29" t="e">
        <f t="shared" si="26"/>
        <v>#REF!</v>
      </c>
      <c r="S110" s="30" t="e">
        <f t="shared" si="3"/>
        <v>#REF!</v>
      </c>
      <c r="T110" s="30" t="e">
        <f t="shared" si="23"/>
        <v>#REF!</v>
      </c>
    </row>
    <row r="111" spans="1:20" ht="27.6">
      <c r="A111" s="151"/>
      <c r="B111" s="151"/>
      <c r="C111" s="152"/>
      <c r="D111" s="39" t="s">
        <v>126</v>
      </c>
      <c r="E111" s="79" t="e">
        <f>#REF!</f>
        <v>#REF!</v>
      </c>
      <c r="F111" s="96" t="e">
        <f t="shared" si="40"/>
        <v>#REF!</v>
      </c>
      <c r="G111" s="96" t="e">
        <f t="shared" si="38"/>
        <v>#REF!</v>
      </c>
      <c r="H111" s="96" t="e">
        <f t="shared" ref="H111:Q111" si="42">G111</f>
        <v>#REF!</v>
      </c>
      <c r="I111" s="96" t="e">
        <f t="shared" si="42"/>
        <v>#REF!</v>
      </c>
      <c r="J111" s="96" t="e">
        <f t="shared" si="42"/>
        <v>#REF!</v>
      </c>
      <c r="K111" s="96" t="e">
        <f t="shared" si="42"/>
        <v>#REF!</v>
      </c>
      <c r="L111" s="96" t="e">
        <f t="shared" si="42"/>
        <v>#REF!</v>
      </c>
      <c r="M111" s="96" t="e">
        <f t="shared" si="42"/>
        <v>#REF!</v>
      </c>
      <c r="N111" s="96" t="e">
        <f t="shared" si="42"/>
        <v>#REF!</v>
      </c>
      <c r="O111" s="96" t="e">
        <f t="shared" si="42"/>
        <v>#REF!</v>
      </c>
      <c r="P111" s="96" t="e">
        <f t="shared" si="42"/>
        <v>#REF!</v>
      </c>
      <c r="Q111" s="96" t="e">
        <f t="shared" si="42"/>
        <v>#REF!</v>
      </c>
      <c r="R111" s="29" t="e">
        <f t="shared" si="26"/>
        <v>#REF!</v>
      </c>
      <c r="S111" s="30" t="e">
        <f t="shared" si="3"/>
        <v>#REF!</v>
      </c>
      <c r="T111" s="30" t="e">
        <f t="shared" si="23"/>
        <v>#REF!</v>
      </c>
    </row>
    <row r="112" spans="1:20" ht="55.2">
      <c r="A112" s="151"/>
      <c r="B112" s="151"/>
      <c r="C112" s="152"/>
      <c r="D112" s="39" t="s">
        <v>127</v>
      </c>
      <c r="E112" s="79" t="e">
        <f>#REF!</f>
        <v>#REF!</v>
      </c>
      <c r="F112" s="96" t="e">
        <f t="shared" si="40"/>
        <v>#REF!</v>
      </c>
      <c r="G112" s="96" t="e">
        <f t="shared" si="38"/>
        <v>#REF!</v>
      </c>
      <c r="H112" s="96" t="e">
        <f t="shared" ref="H112:Q112" si="43">G112</f>
        <v>#REF!</v>
      </c>
      <c r="I112" s="96" t="e">
        <f t="shared" si="43"/>
        <v>#REF!</v>
      </c>
      <c r="J112" s="96" t="e">
        <f t="shared" si="43"/>
        <v>#REF!</v>
      </c>
      <c r="K112" s="96" t="e">
        <f t="shared" si="43"/>
        <v>#REF!</v>
      </c>
      <c r="L112" s="96" t="e">
        <f t="shared" si="43"/>
        <v>#REF!</v>
      </c>
      <c r="M112" s="96" t="e">
        <f t="shared" si="43"/>
        <v>#REF!</v>
      </c>
      <c r="N112" s="96" t="e">
        <f t="shared" si="43"/>
        <v>#REF!</v>
      </c>
      <c r="O112" s="96" t="e">
        <f t="shared" si="43"/>
        <v>#REF!</v>
      </c>
      <c r="P112" s="96" t="e">
        <f t="shared" si="43"/>
        <v>#REF!</v>
      </c>
      <c r="Q112" s="96" t="e">
        <f t="shared" si="43"/>
        <v>#REF!</v>
      </c>
      <c r="R112" s="29" t="e">
        <f t="shared" si="26"/>
        <v>#REF!</v>
      </c>
      <c r="S112" s="30" t="e">
        <f t="shared" si="3"/>
        <v>#REF!</v>
      </c>
      <c r="T112" s="30" t="e">
        <f t="shared" si="23"/>
        <v>#REF!</v>
      </c>
    </row>
    <row r="113" spans="1:20" ht="27.6">
      <c r="A113" s="151"/>
      <c r="B113" s="151"/>
      <c r="C113" s="152"/>
      <c r="D113" s="39" t="s">
        <v>128</v>
      </c>
      <c r="E113" s="79" t="e">
        <f>#REF!</f>
        <v>#REF!</v>
      </c>
      <c r="F113" s="96" t="e">
        <f t="shared" si="40"/>
        <v>#REF!</v>
      </c>
      <c r="G113" s="96" t="e">
        <f t="shared" si="38"/>
        <v>#REF!</v>
      </c>
      <c r="H113" s="96" t="e">
        <f t="shared" ref="H113:Q113" si="44">G113</f>
        <v>#REF!</v>
      </c>
      <c r="I113" s="96" t="e">
        <f t="shared" si="44"/>
        <v>#REF!</v>
      </c>
      <c r="J113" s="96" t="e">
        <f t="shared" si="44"/>
        <v>#REF!</v>
      </c>
      <c r="K113" s="96" t="e">
        <f t="shared" si="44"/>
        <v>#REF!</v>
      </c>
      <c r="L113" s="96" t="e">
        <f t="shared" si="44"/>
        <v>#REF!</v>
      </c>
      <c r="M113" s="96" t="e">
        <f t="shared" si="44"/>
        <v>#REF!</v>
      </c>
      <c r="N113" s="96" t="e">
        <f t="shared" si="44"/>
        <v>#REF!</v>
      </c>
      <c r="O113" s="96" t="e">
        <f t="shared" si="44"/>
        <v>#REF!</v>
      </c>
      <c r="P113" s="96" t="e">
        <f t="shared" si="44"/>
        <v>#REF!</v>
      </c>
      <c r="Q113" s="96" t="e">
        <f t="shared" si="44"/>
        <v>#REF!</v>
      </c>
      <c r="R113" s="29" t="e">
        <f t="shared" si="26"/>
        <v>#REF!</v>
      </c>
      <c r="S113" s="30" t="e">
        <f t="shared" si="3"/>
        <v>#REF!</v>
      </c>
      <c r="T113" s="30" t="e">
        <f t="shared" si="23"/>
        <v>#REF!</v>
      </c>
    </row>
    <row r="114" spans="1:20" ht="27.6" collapsed="1">
      <c r="A114" s="151"/>
      <c r="B114" s="151"/>
      <c r="C114" s="152"/>
      <c r="D114" s="39" t="s">
        <v>129</v>
      </c>
      <c r="E114" s="79" t="e">
        <f>#REF!</f>
        <v>#REF!</v>
      </c>
      <c r="F114" s="96" t="e">
        <f t="shared" si="40"/>
        <v>#REF!</v>
      </c>
      <c r="G114" s="96" t="e">
        <f t="shared" si="38"/>
        <v>#REF!</v>
      </c>
      <c r="H114" s="96" t="e">
        <f t="shared" ref="H114:Q114" si="45">G114</f>
        <v>#REF!</v>
      </c>
      <c r="I114" s="96" t="e">
        <f t="shared" si="45"/>
        <v>#REF!</v>
      </c>
      <c r="J114" s="96" t="e">
        <f t="shared" si="45"/>
        <v>#REF!</v>
      </c>
      <c r="K114" s="96" t="e">
        <f t="shared" si="45"/>
        <v>#REF!</v>
      </c>
      <c r="L114" s="96" t="e">
        <f t="shared" si="45"/>
        <v>#REF!</v>
      </c>
      <c r="M114" s="96" t="e">
        <f t="shared" si="45"/>
        <v>#REF!</v>
      </c>
      <c r="N114" s="96" t="e">
        <f t="shared" si="45"/>
        <v>#REF!</v>
      </c>
      <c r="O114" s="96" t="e">
        <f t="shared" si="45"/>
        <v>#REF!</v>
      </c>
      <c r="P114" s="96" t="e">
        <f t="shared" si="45"/>
        <v>#REF!</v>
      </c>
      <c r="Q114" s="96" t="e">
        <f t="shared" si="45"/>
        <v>#REF!</v>
      </c>
      <c r="R114" s="29" t="e">
        <f t="shared" si="26"/>
        <v>#REF!</v>
      </c>
      <c r="S114" s="30" t="e">
        <f t="shared" si="3"/>
        <v>#REF!</v>
      </c>
      <c r="T114" s="30" t="e">
        <f t="shared" si="23"/>
        <v>#REF!</v>
      </c>
    </row>
    <row r="115" spans="1:20" ht="27.6" hidden="1" outlineLevel="1">
      <c r="A115" s="151"/>
      <c r="B115" s="151"/>
      <c r="C115" s="152"/>
      <c r="D115" s="38" t="s">
        <v>130</v>
      </c>
      <c r="E115" s="79" t="e">
        <f>#REF!</f>
        <v>#REF!</v>
      </c>
      <c r="F115" s="96"/>
      <c r="G115" s="96"/>
      <c r="H115" s="96"/>
      <c r="I115" s="96"/>
      <c r="J115" s="96"/>
      <c r="K115" s="96"/>
      <c r="L115" s="96"/>
      <c r="M115" s="96"/>
      <c r="N115" s="75"/>
      <c r="O115" s="75"/>
      <c r="P115" s="75"/>
      <c r="Q115" s="74"/>
      <c r="R115" s="29">
        <f t="shared" si="26"/>
        <v>0</v>
      </c>
      <c r="S115" s="30">
        <f t="shared" si="3"/>
        <v>0</v>
      </c>
      <c r="T115" s="30" t="e">
        <f t="shared" si="23"/>
        <v>#REF!</v>
      </c>
    </row>
    <row r="116" spans="1:20" ht="27.6" collapsed="1">
      <c r="A116" s="151"/>
      <c r="B116" s="151"/>
      <c r="C116" s="152"/>
      <c r="D116" s="38" t="s">
        <v>131</v>
      </c>
      <c r="E116" s="79" t="e">
        <f>#REF!</f>
        <v>#REF!</v>
      </c>
      <c r="F116" s="90"/>
      <c r="G116" s="90"/>
      <c r="H116" s="90"/>
      <c r="I116" s="157"/>
      <c r="J116" s="157"/>
      <c r="K116" s="157"/>
      <c r="L116" s="96" t="e">
        <f>E116-537.969-0.017</f>
        <v>#REF!</v>
      </c>
      <c r="M116" s="96"/>
      <c r="N116" s="75"/>
      <c r="O116" s="75">
        <v>537.98599999999999</v>
      </c>
      <c r="P116" s="75"/>
      <c r="Q116" s="74"/>
      <c r="R116" s="29" t="e">
        <f t="shared" si="26"/>
        <v>#REF!</v>
      </c>
      <c r="S116" s="30" t="e">
        <f t="shared" si="3"/>
        <v>#REF!</v>
      </c>
      <c r="T116" s="30" t="e">
        <f t="shared" si="23"/>
        <v>#REF!</v>
      </c>
    </row>
    <row r="117" spans="1:20" ht="41.4" hidden="1" outlineLevel="1">
      <c r="A117" s="151"/>
      <c r="B117" s="151"/>
      <c r="C117" s="152"/>
      <c r="D117" s="38" t="s">
        <v>132</v>
      </c>
      <c r="E117" s="79" t="e">
        <f>#REF!</f>
        <v>#REF!</v>
      </c>
      <c r="F117" s="75"/>
      <c r="G117" s="96"/>
      <c r="H117" s="96"/>
      <c r="I117" s="96"/>
      <c r="J117" s="96"/>
      <c r="K117" s="96"/>
      <c r="L117" s="96"/>
      <c r="M117" s="96"/>
      <c r="N117" s="75"/>
      <c r="O117" s="75"/>
      <c r="P117" s="75"/>
      <c r="Q117" s="74"/>
      <c r="R117" s="29">
        <f t="shared" si="26"/>
        <v>0</v>
      </c>
      <c r="S117" s="30">
        <f t="shared" si="3"/>
        <v>0</v>
      </c>
      <c r="T117" s="30" t="e">
        <f t="shared" si="23"/>
        <v>#REF!</v>
      </c>
    </row>
    <row r="118" spans="1:20" ht="55.2" collapsed="1">
      <c r="A118" s="151"/>
      <c r="B118" s="151"/>
      <c r="C118" s="152"/>
      <c r="D118" s="39" t="s">
        <v>133</v>
      </c>
      <c r="E118" s="79" t="e">
        <f>#REF!</f>
        <v>#REF!</v>
      </c>
      <c r="F118" s="90"/>
      <c r="G118" s="91"/>
      <c r="H118" s="91"/>
      <c r="I118" s="91"/>
      <c r="J118" s="91"/>
      <c r="K118" s="91"/>
      <c r="L118" s="73" t="e">
        <f>E118</f>
        <v>#REF!</v>
      </c>
      <c r="M118" s="73"/>
      <c r="N118" s="75"/>
      <c r="O118" s="75"/>
      <c r="P118" s="75"/>
      <c r="Q118" s="74"/>
      <c r="R118" s="29" t="e">
        <f t="shared" si="26"/>
        <v>#REF!</v>
      </c>
      <c r="S118" s="30" t="e">
        <f t="shared" si="3"/>
        <v>#REF!</v>
      </c>
      <c r="T118" s="30" t="e">
        <f t="shared" si="23"/>
        <v>#REF!</v>
      </c>
    </row>
    <row r="119" spans="1:20" ht="55.2" hidden="1" outlineLevel="1">
      <c r="A119" s="151"/>
      <c r="B119" s="151"/>
      <c r="C119" s="152"/>
      <c r="D119" s="38" t="s">
        <v>134</v>
      </c>
      <c r="E119" s="79" t="e">
        <f>#REF!</f>
        <v>#REF!</v>
      </c>
      <c r="F119" s="96"/>
      <c r="G119" s="96"/>
      <c r="H119" s="96"/>
      <c r="I119" s="96"/>
      <c r="J119" s="96"/>
      <c r="K119" s="96"/>
      <c r="L119" s="96"/>
      <c r="M119" s="96"/>
      <c r="N119" s="75"/>
      <c r="O119" s="75"/>
      <c r="P119" s="75"/>
      <c r="Q119" s="74"/>
      <c r="R119" s="29">
        <f t="shared" si="26"/>
        <v>0</v>
      </c>
      <c r="S119" s="30">
        <f t="shared" si="3"/>
        <v>0</v>
      </c>
      <c r="T119" s="30" t="e">
        <f t="shared" si="23"/>
        <v>#REF!</v>
      </c>
    </row>
    <row r="120" spans="1:20" ht="27.6">
      <c r="A120" s="151"/>
      <c r="B120" s="151"/>
      <c r="C120" s="152"/>
      <c r="D120" s="38" t="s">
        <v>135</v>
      </c>
      <c r="E120" s="79" t="e">
        <f>#REF!</f>
        <v>#REF!</v>
      </c>
      <c r="F120" s="79"/>
      <c r="G120" s="96"/>
      <c r="H120" s="96"/>
      <c r="I120" s="96"/>
      <c r="J120" s="96"/>
      <c r="K120" s="96"/>
      <c r="L120" s="96" t="e">
        <f>E120</f>
        <v>#REF!</v>
      </c>
      <c r="M120" s="96"/>
      <c r="N120" s="75"/>
      <c r="O120" s="75"/>
      <c r="P120" s="75"/>
      <c r="Q120" s="74"/>
      <c r="R120" s="29" t="e">
        <f t="shared" si="26"/>
        <v>#REF!</v>
      </c>
      <c r="S120" s="30" t="e">
        <f t="shared" si="3"/>
        <v>#REF!</v>
      </c>
      <c r="T120" s="30" t="e">
        <f t="shared" si="23"/>
        <v>#REF!</v>
      </c>
    </row>
    <row r="121" spans="1:20" ht="41.4">
      <c r="A121" s="151"/>
      <c r="B121" s="151"/>
      <c r="C121" s="152"/>
      <c r="D121" s="39" t="s">
        <v>136</v>
      </c>
      <c r="E121" s="79" t="e">
        <f>#REF!</f>
        <v>#REF!</v>
      </c>
      <c r="F121" s="75"/>
      <c r="G121" s="75"/>
      <c r="H121" s="75"/>
      <c r="I121" s="73"/>
      <c r="J121" s="75"/>
      <c r="K121" s="73"/>
      <c r="L121" s="73" t="e">
        <f>E121/3</f>
        <v>#REF!</v>
      </c>
      <c r="M121" s="73" t="e">
        <f t="shared" ref="M121:N121" si="46">L121</f>
        <v>#REF!</v>
      </c>
      <c r="N121" s="75" t="e">
        <f t="shared" si="46"/>
        <v>#REF!</v>
      </c>
      <c r="O121" s="75"/>
      <c r="P121" s="75"/>
      <c r="Q121" s="74"/>
      <c r="R121" s="29" t="e">
        <f t="shared" si="26"/>
        <v>#REF!</v>
      </c>
      <c r="S121" s="30" t="e">
        <f t="shared" si="3"/>
        <v>#REF!</v>
      </c>
      <c r="T121" s="30" t="e">
        <f t="shared" si="23"/>
        <v>#REF!</v>
      </c>
    </row>
    <row r="122" spans="1:20" ht="69">
      <c r="A122" s="151"/>
      <c r="B122" s="151"/>
      <c r="C122" s="152"/>
      <c r="D122" s="39" t="s">
        <v>137</v>
      </c>
      <c r="E122" s="79" t="e">
        <f>#REF!</f>
        <v>#REF!</v>
      </c>
      <c r="F122" s="75"/>
      <c r="G122" s="75"/>
      <c r="H122" s="75"/>
      <c r="I122" s="73"/>
      <c r="J122" s="75"/>
      <c r="K122" s="73"/>
      <c r="L122" s="73"/>
      <c r="M122" s="73"/>
      <c r="N122" s="75" t="e">
        <f>E122</f>
        <v>#REF!</v>
      </c>
      <c r="O122" s="75"/>
      <c r="P122" s="75"/>
      <c r="Q122" s="74"/>
      <c r="R122" s="29" t="e">
        <f t="shared" si="26"/>
        <v>#REF!</v>
      </c>
      <c r="S122" s="30" t="e">
        <f t="shared" si="3"/>
        <v>#REF!</v>
      </c>
      <c r="T122" s="30" t="e">
        <f t="shared" si="23"/>
        <v>#REF!</v>
      </c>
    </row>
    <row r="123" spans="1:20" ht="27.6" collapsed="1">
      <c r="A123" s="151"/>
      <c r="B123" s="151"/>
      <c r="C123" s="152"/>
      <c r="D123" s="39" t="s">
        <v>138</v>
      </c>
      <c r="E123" s="79" t="e">
        <f>#REF!</f>
        <v>#REF!</v>
      </c>
      <c r="F123" s="75"/>
      <c r="G123" s="75"/>
      <c r="H123" s="75"/>
      <c r="I123" s="73"/>
      <c r="J123" s="75"/>
      <c r="K123" s="73" t="e">
        <f>E123/3</f>
        <v>#REF!</v>
      </c>
      <c r="L123" s="73" t="e">
        <f t="shared" ref="L123:M123" si="47">K123</f>
        <v>#REF!</v>
      </c>
      <c r="M123" s="73" t="e">
        <f t="shared" si="47"/>
        <v>#REF!</v>
      </c>
      <c r="N123" s="75"/>
      <c r="O123" s="75"/>
      <c r="P123" s="75"/>
      <c r="Q123" s="74"/>
      <c r="R123" s="29" t="e">
        <f t="shared" si="26"/>
        <v>#REF!</v>
      </c>
      <c r="S123" s="30" t="e">
        <f t="shared" si="3"/>
        <v>#REF!</v>
      </c>
      <c r="T123" s="30" t="e">
        <f t="shared" si="23"/>
        <v>#REF!</v>
      </c>
    </row>
    <row r="124" spans="1:20" ht="27.6" hidden="1" outlineLevel="1">
      <c r="A124" s="151"/>
      <c r="B124" s="151"/>
      <c r="C124" s="152"/>
      <c r="D124" s="38" t="s">
        <v>139</v>
      </c>
      <c r="E124" s="79" t="e">
        <f>#REF!</f>
        <v>#REF!</v>
      </c>
      <c r="F124" s="157"/>
      <c r="G124" s="157"/>
      <c r="H124" s="96"/>
      <c r="I124" s="96"/>
      <c r="J124" s="157"/>
      <c r="K124" s="96"/>
      <c r="L124" s="96"/>
      <c r="M124" s="96"/>
      <c r="N124" s="75"/>
      <c r="O124" s="75"/>
      <c r="P124" s="75"/>
      <c r="Q124" s="74"/>
      <c r="R124" s="29">
        <f t="shared" si="26"/>
        <v>0</v>
      </c>
      <c r="S124" s="30">
        <f t="shared" si="3"/>
        <v>0</v>
      </c>
      <c r="T124" s="30" t="e">
        <f t="shared" si="23"/>
        <v>#REF!</v>
      </c>
    </row>
    <row r="125" spans="1:20" ht="41.4">
      <c r="A125" s="151"/>
      <c r="B125" s="151"/>
      <c r="C125" s="152"/>
      <c r="D125" s="39" t="s">
        <v>140</v>
      </c>
      <c r="E125" s="79" t="e">
        <f>#REF!</f>
        <v>#REF!</v>
      </c>
      <c r="F125" s="75"/>
      <c r="G125" s="75"/>
      <c r="H125" s="73"/>
      <c r="I125" s="73"/>
      <c r="J125" s="75" t="e">
        <f>E125/3</f>
        <v>#REF!</v>
      </c>
      <c r="K125" s="73" t="e">
        <f t="shared" ref="K125:L125" si="48">J125</f>
        <v>#REF!</v>
      </c>
      <c r="L125" s="73" t="e">
        <f t="shared" si="48"/>
        <v>#REF!</v>
      </c>
      <c r="M125" s="73"/>
      <c r="N125" s="75"/>
      <c r="O125" s="75"/>
      <c r="P125" s="75"/>
      <c r="Q125" s="74"/>
      <c r="R125" s="29" t="e">
        <f t="shared" si="26"/>
        <v>#REF!</v>
      </c>
      <c r="S125" s="30" t="e">
        <f t="shared" si="3"/>
        <v>#REF!</v>
      </c>
      <c r="T125" s="30" t="e">
        <f t="shared" si="23"/>
        <v>#REF!</v>
      </c>
    </row>
    <row r="126" spans="1:20" ht="13.8">
      <c r="A126" s="151"/>
      <c r="B126" s="151"/>
      <c r="C126" s="152"/>
      <c r="D126" s="39" t="s">
        <v>141</v>
      </c>
      <c r="E126" s="79" t="e">
        <f>#REF!</f>
        <v>#REF!</v>
      </c>
      <c r="F126" s="96" t="e">
        <f t="shared" ref="F126:F128" si="49">E126/12</f>
        <v>#REF!</v>
      </c>
      <c r="G126" s="96" t="e">
        <f t="shared" ref="G126:Q126" si="50">F126</f>
        <v>#REF!</v>
      </c>
      <c r="H126" s="96" t="e">
        <f t="shared" si="50"/>
        <v>#REF!</v>
      </c>
      <c r="I126" s="96" t="e">
        <f t="shared" si="50"/>
        <v>#REF!</v>
      </c>
      <c r="J126" s="96" t="e">
        <f t="shared" si="50"/>
        <v>#REF!</v>
      </c>
      <c r="K126" s="96" t="e">
        <f t="shared" si="50"/>
        <v>#REF!</v>
      </c>
      <c r="L126" s="96" t="e">
        <f t="shared" si="50"/>
        <v>#REF!</v>
      </c>
      <c r="M126" s="96" t="e">
        <f t="shared" si="50"/>
        <v>#REF!</v>
      </c>
      <c r="N126" s="96" t="e">
        <f t="shared" si="50"/>
        <v>#REF!</v>
      </c>
      <c r="O126" s="96" t="e">
        <f t="shared" si="50"/>
        <v>#REF!</v>
      </c>
      <c r="P126" s="96" t="e">
        <f t="shared" si="50"/>
        <v>#REF!</v>
      </c>
      <c r="Q126" s="96" t="e">
        <f t="shared" si="50"/>
        <v>#REF!</v>
      </c>
      <c r="R126" s="29" t="e">
        <f t="shared" si="26"/>
        <v>#REF!</v>
      </c>
      <c r="S126" s="30" t="e">
        <f t="shared" si="3"/>
        <v>#REF!</v>
      </c>
      <c r="T126" s="30" t="e">
        <f t="shared" si="23"/>
        <v>#REF!</v>
      </c>
    </row>
    <row r="127" spans="1:20" ht="13.8">
      <c r="A127" s="151"/>
      <c r="B127" s="151"/>
      <c r="C127" s="152"/>
      <c r="D127" s="38" t="s">
        <v>142</v>
      </c>
      <c r="E127" s="79" t="e">
        <f>#REF!</f>
        <v>#REF!</v>
      </c>
      <c r="F127" s="96" t="e">
        <f t="shared" si="49"/>
        <v>#REF!</v>
      </c>
      <c r="G127" s="96" t="e">
        <f t="shared" ref="G127:Q127" si="51">F127</f>
        <v>#REF!</v>
      </c>
      <c r="H127" s="96" t="e">
        <f t="shared" si="51"/>
        <v>#REF!</v>
      </c>
      <c r="I127" s="96" t="e">
        <f t="shared" si="51"/>
        <v>#REF!</v>
      </c>
      <c r="J127" s="96" t="e">
        <f t="shared" si="51"/>
        <v>#REF!</v>
      </c>
      <c r="K127" s="96" t="e">
        <f t="shared" si="51"/>
        <v>#REF!</v>
      </c>
      <c r="L127" s="96" t="e">
        <f t="shared" si="51"/>
        <v>#REF!</v>
      </c>
      <c r="M127" s="96" t="e">
        <f t="shared" si="51"/>
        <v>#REF!</v>
      </c>
      <c r="N127" s="96" t="e">
        <f t="shared" si="51"/>
        <v>#REF!</v>
      </c>
      <c r="O127" s="96" t="e">
        <f t="shared" si="51"/>
        <v>#REF!</v>
      </c>
      <c r="P127" s="96" t="e">
        <f t="shared" si="51"/>
        <v>#REF!</v>
      </c>
      <c r="Q127" s="96" t="e">
        <f t="shared" si="51"/>
        <v>#REF!</v>
      </c>
      <c r="R127" s="29" t="e">
        <f t="shared" si="26"/>
        <v>#REF!</v>
      </c>
      <c r="S127" s="30" t="e">
        <f t="shared" si="3"/>
        <v>#REF!</v>
      </c>
      <c r="T127" s="30" t="e">
        <f t="shared" si="23"/>
        <v>#REF!</v>
      </c>
    </row>
    <row r="128" spans="1:20" ht="13.8" collapsed="1">
      <c r="A128" s="151"/>
      <c r="B128" s="151"/>
      <c r="C128" s="152"/>
      <c r="D128" s="38" t="s">
        <v>143</v>
      </c>
      <c r="E128" s="79" t="e">
        <f>#REF!</f>
        <v>#REF!</v>
      </c>
      <c r="F128" s="96" t="e">
        <f t="shared" si="49"/>
        <v>#REF!</v>
      </c>
      <c r="G128" s="96" t="e">
        <f t="shared" ref="G128:H128" si="52">F128</f>
        <v>#REF!</v>
      </c>
      <c r="H128" s="96" t="e">
        <f t="shared" si="52"/>
        <v>#REF!</v>
      </c>
      <c r="I128" s="96" t="e">
        <f>H128-8.675</f>
        <v>#REF!</v>
      </c>
      <c r="J128" s="96" t="e">
        <f>H128</f>
        <v>#REF!</v>
      </c>
      <c r="K128" s="96" t="e">
        <f t="shared" ref="K128:P128" si="53">J128</f>
        <v>#REF!</v>
      </c>
      <c r="L128" s="96" t="e">
        <f t="shared" si="53"/>
        <v>#REF!</v>
      </c>
      <c r="M128" s="96" t="e">
        <f t="shared" si="53"/>
        <v>#REF!</v>
      </c>
      <c r="N128" s="96" t="e">
        <f t="shared" si="53"/>
        <v>#REF!</v>
      </c>
      <c r="O128" s="96" t="e">
        <f t="shared" si="53"/>
        <v>#REF!</v>
      </c>
      <c r="P128" s="96" t="e">
        <f t="shared" si="53"/>
        <v>#REF!</v>
      </c>
      <c r="Q128" s="96" t="e">
        <f>P128+8.675</f>
        <v>#REF!</v>
      </c>
      <c r="R128" s="29" t="e">
        <f t="shared" si="26"/>
        <v>#REF!</v>
      </c>
      <c r="S128" s="30" t="e">
        <f t="shared" si="3"/>
        <v>#REF!</v>
      </c>
      <c r="T128" s="30" t="e">
        <f t="shared" si="23"/>
        <v>#REF!</v>
      </c>
    </row>
    <row r="129" spans="1:20" ht="13.8" hidden="1" outlineLevel="1">
      <c r="A129" s="151"/>
      <c r="B129" s="151"/>
      <c r="C129" s="152"/>
      <c r="D129" s="38" t="s">
        <v>144</v>
      </c>
      <c r="E129" s="79" t="e">
        <f>#REF!</f>
        <v>#REF!</v>
      </c>
      <c r="F129" s="93"/>
      <c r="G129" s="73"/>
      <c r="H129" s="73"/>
      <c r="I129" s="73"/>
      <c r="J129" s="73"/>
      <c r="K129" s="73"/>
      <c r="L129" s="73"/>
      <c r="M129" s="96"/>
      <c r="N129" s="75"/>
      <c r="O129" s="75"/>
      <c r="P129" s="75"/>
      <c r="Q129" s="74"/>
      <c r="R129" s="29">
        <f t="shared" si="26"/>
        <v>0</v>
      </c>
      <c r="S129" s="30">
        <f t="shared" si="3"/>
        <v>0</v>
      </c>
      <c r="T129" s="30" t="e">
        <f t="shared" si="23"/>
        <v>#REF!</v>
      </c>
    </row>
    <row r="130" spans="1:20" ht="27.6" hidden="1" outlineLevel="1">
      <c r="A130" s="151"/>
      <c r="B130" s="151"/>
      <c r="C130" s="152"/>
      <c r="D130" s="38" t="s">
        <v>145</v>
      </c>
      <c r="E130" s="79" t="e">
        <f>#REF!</f>
        <v>#REF!</v>
      </c>
      <c r="F130" s="96"/>
      <c r="G130" s="96"/>
      <c r="H130" s="96"/>
      <c r="I130" s="96"/>
      <c r="J130" s="96"/>
      <c r="K130" s="96"/>
      <c r="L130" s="96"/>
      <c r="M130" s="96"/>
      <c r="N130" s="75"/>
      <c r="O130" s="75"/>
      <c r="P130" s="75"/>
      <c r="Q130" s="74"/>
      <c r="R130" s="29">
        <f t="shared" si="26"/>
        <v>0</v>
      </c>
      <c r="S130" s="30">
        <f t="shared" si="3"/>
        <v>0</v>
      </c>
      <c r="T130" s="30" t="e">
        <f t="shared" si="23"/>
        <v>#REF!</v>
      </c>
    </row>
    <row r="131" spans="1:20" ht="27.6" hidden="1" outlineLevel="1">
      <c r="A131" s="151"/>
      <c r="B131" s="151"/>
      <c r="C131" s="152"/>
      <c r="D131" s="38" t="s">
        <v>146</v>
      </c>
      <c r="E131" s="79" t="e">
        <f>#REF!</f>
        <v>#REF!</v>
      </c>
      <c r="F131" s="96"/>
      <c r="G131" s="96"/>
      <c r="H131" s="96"/>
      <c r="I131" s="96"/>
      <c r="J131" s="96"/>
      <c r="K131" s="96"/>
      <c r="L131" s="96"/>
      <c r="M131" s="96"/>
      <c r="N131" s="75"/>
      <c r="O131" s="75"/>
      <c r="P131" s="75"/>
      <c r="Q131" s="74"/>
      <c r="R131" s="29">
        <f t="shared" si="26"/>
        <v>0</v>
      </c>
      <c r="S131" s="30">
        <f t="shared" si="3"/>
        <v>0</v>
      </c>
      <c r="T131" s="30" t="e">
        <f t="shared" si="23"/>
        <v>#REF!</v>
      </c>
    </row>
    <row r="132" spans="1:20" ht="13.8" hidden="1" outlineLevel="1">
      <c r="A132" s="151"/>
      <c r="B132" s="151"/>
      <c r="C132" s="152"/>
      <c r="D132" s="38" t="s">
        <v>147</v>
      </c>
      <c r="E132" s="79" t="e">
        <f>#REF!</f>
        <v>#REF!</v>
      </c>
      <c r="F132" s="96"/>
      <c r="G132" s="96"/>
      <c r="H132" s="96"/>
      <c r="I132" s="96"/>
      <c r="J132" s="96"/>
      <c r="K132" s="96"/>
      <c r="L132" s="96"/>
      <c r="M132" s="96"/>
      <c r="N132" s="75"/>
      <c r="O132" s="75"/>
      <c r="P132" s="75"/>
      <c r="Q132" s="74"/>
      <c r="R132" s="29">
        <f t="shared" si="26"/>
        <v>0</v>
      </c>
      <c r="S132" s="30">
        <f t="shared" si="3"/>
        <v>0</v>
      </c>
      <c r="T132" s="30" t="e">
        <f t="shared" si="23"/>
        <v>#REF!</v>
      </c>
    </row>
    <row r="133" spans="1:20" ht="13.8" hidden="1" outlineLevel="1">
      <c r="A133" s="151"/>
      <c r="B133" s="151"/>
      <c r="C133" s="152"/>
      <c r="D133" s="38" t="s">
        <v>148</v>
      </c>
      <c r="E133" s="79" t="e">
        <f>#REF!</f>
        <v>#REF!</v>
      </c>
      <c r="F133" s="96"/>
      <c r="G133" s="96"/>
      <c r="H133" s="96"/>
      <c r="I133" s="96"/>
      <c r="J133" s="96"/>
      <c r="K133" s="96"/>
      <c r="L133" s="96"/>
      <c r="M133" s="96"/>
      <c r="N133" s="75"/>
      <c r="O133" s="75"/>
      <c r="P133" s="75"/>
      <c r="Q133" s="74"/>
      <c r="R133" s="29">
        <f t="shared" si="26"/>
        <v>0</v>
      </c>
      <c r="S133" s="30">
        <f t="shared" si="3"/>
        <v>0</v>
      </c>
      <c r="T133" s="30" t="e">
        <f t="shared" si="23"/>
        <v>#REF!</v>
      </c>
    </row>
    <row r="134" spans="1:20" ht="27.6" collapsed="1">
      <c r="A134" s="151"/>
      <c r="B134" s="151"/>
      <c r="C134" s="152"/>
      <c r="D134" s="38" t="s">
        <v>149</v>
      </c>
      <c r="E134" s="79" t="e">
        <f>#REF!</f>
        <v>#REF!</v>
      </c>
      <c r="F134" s="75"/>
      <c r="G134" s="75">
        <v>100</v>
      </c>
      <c r="H134" s="73"/>
      <c r="I134" s="73"/>
      <c r="J134" s="73"/>
      <c r="K134" s="73"/>
      <c r="L134" s="96"/>
      <c r="M134" s="96"/>
      <c r="N134" s="75"/>
      <c r="O134" s="75"/>
      <c r="P134" s="75"/>
      <c r="Q134" s="74"/>
      <c r="R134" s="29">
        <f t="shared" si="26"/>
        <v>100</v>
      </c>
      <c r="S134" s="30">
        <f t="shared" si="3"/>
        <v>100</v>
      </c>
      <c r="T134" s="30" t="e">
        <f t="shared" si="23"/>
        <v>#REF!</v>
      </c>
    </row>
    <row r="135" spans="1:20" ht="27.6" hidden="1" outlineLevel="1">
      <c r="A135" s="151"/>
      <c r="B135" s="151"/>
      <c r="C135" s="152"/>
      <c r="D135" s="38" t="s">
        <v>252</v>
      </c>
      <c r="E135" s="79" t="e">
        <f>#REF!</f>
        <v>#REF!</v>
      </c>
      <c r="F135" s="73"/>
      <c r="G135" s="73"/>
      <c r="H135" s="73"/>
      <c r="I135" s="73"/>
      <c r="J135" s="73"/>
      <c r="K135" s="73"/>
      <c r="L135" s="96"/>
      <c r="M135" s="96"/>
      <c r="N135" s="75"/>
      <c r="O135" s="75"/>
      <c r="P135" s="75"/>
      <c r="Q135" s="74"/>
      <c r="R135" s="29">
        <f t="shared" si="26"/>
        <v>0</v>
      </c>
      <c r="S135" s="30">
        <f t="shared" si="3"/>
        <v>0</v>
      </c>
      <c r="T135" s="30" t="e">
        <f t="shared" si="23"/>
        <v>#REF!</v>
      </c>
    </row>
    <row r="136" spans="1:20" ht="27.6" hidden="1" outlineLevel="1">
      <c r="A136" s="151"/>
      <c r="B136" s="151"/>
      <c r="C136" s="152"/>
      <c r="D136" s="38" t="s">
        <v>151</v>
      </c>
      <c r="E136" s="79" t="e">
        <f>#REF!</f>
        <v>#REF!</v>
      </c>
      <c r="F136" s="73"/>
      <c r="G136" s="73"/>
      <c r="H136" s="73"/>
      <c r="I136" s="73"/>
      <c r="J136" s="73"/>
      <c r="K136" s="73"/>
      <c r="L136" s="96"/>
      <c r="M136" s="96"/>
      <c r="N136" s="75"/>
      <c r="O136" s="75"/>
      <c r="P136" s="75"/>
      <c r="Q136" s="74"/>
      <c r="R136" s="29">
        <f t="shared" si="26"/>
        <v>0</v>
      </c>
      <c r="S136" s="30">
        <f t="shared" si="3"/>
        <v>0</v>
      </c>
      <c r="T136" s="30" t="e">
        <f t="shared" si="23"/>
        <v>#REF!</v>
      </c>
    </row>
    <row r="137" spans="1:20" ht="27.6" hidden="1" outlineLevel="1">
      <c r="A137" s="151"/>
      <c r="B137" s="151"/>
      <c r="C137" s="152"/>
      <c r="D137" s="38" t="s">
        <v>152</v>
      </c>
      <c r="E137" s="79" t="e">
        <f>#REF!</f>
        <v>#REF!</v>
      </c>
      <c r="F137" s="73"/>
      <c r="G137" s="73"/>
      <c r="H137" s="75"/>
      <c r="I137" s="75"/>
      <c r="J137" s="73"/>
      <c r="K137" s="73"/>
      <c r="L137" s="96"/>
      <c r="M137" s="96"/>
      <c r="N137" s="75"/>
      <c r="O137" s="75"/>
      <c r="P137" s="75"/>
      <c r="Q137" s="74"/>
      <c r="R137" s="29">
        <f t="shared" si="26"/>
        <v>0</v>
      </c>
      <c r="S137" s="30">
        <f t="shared" si="3"/>
        <v>0</v>
      </c>
      <c r="T137" s="30" t="e">
        <f t="shared" si="23"/>
        <v>#REF!</v>
      </c>
    </row>
    <row r="138" spans="1:20" ht="55.2" collapsed="1">
      <c r="A138" s="151"/>
      <c r="B138" s="151"/>
      <c r="C138" s="152"/>
      <c r="D138" s="38" t="s">
        <v>153</v>
      </c>
      <c r="E138" s="79" t="e">
        <f>#REF!</f>
        <v>#REF!</v>
      </c>
      <c r="F138" s="73"/>
      <c r="G138" s="73"/>
      <c r="H138" s="73"/>
      <c r="I138" s="73"/>
      <c r="J138" s="73"/>
      <c r="K138" s="73"/>
      <c r="L138" s="96" t="e">
        <f>E138</f>
        <v>#REF!</v>
      </c>
      <c r="M138" s="96"/>
      <c r="N138" s="75"/>
      <c r="O138" s="75"/>
      <c r="P138" s="75"/>
      <c r="Q138" s="74"/>
      <c r="R138" s="29" t="e">
        <f t="shared" si="26"/>
        <v>#REF!</v>
      </c>
      <c r="S138" s="30" t="e">
        <f t="shared" si="3"/>
        <v>#REF!</v>
      </c>
      <c r="T138" s="30" t="e">
        <f t="shared" si="23"/>
        <v>#REF!</v>
      </c>
    </row>
    <row r="139" spans="1:20" ht="13.8" hidden="1" outlineLevel="1">
      <c r="A139" s="151"/>
      <c r="B139" s="151"/>
      <c r="C139" s="152"/>
      <c r="D139" s="38" t="s">
        <v>154</v>
      </c>
      <c r="E139" s="79" t="e">
        <f>#REF!</f>
        <v>#REF!</v>
      </c>
      <c r="F139" s="73"/>
      <c r="G139" s="75"/>
      <c r="H139" s="73"/>
      <c r="I139" s="73"/>
      <c r="J139" s="73"/>
      <c r="K139" s="73"/>
      <c r="L139" s="96"/>
      <c r="M139" s="96"/>
      <c r="N139" s="75"/>
      <c r="O139" s="75"/>
      <c r="P139" s="75"/>
      <c r="Q139" s="74"/>
      <c r="R139" s="29">
        <f t="shared" si="26"/>
        <v>0</v>
      </c>
      <c r="S139" s="30">
        <f t="shared" si="3"/>
        <v>0</v>
      </c>
      <c r="T139" s="30" t="e">
        <f t="shared" si="23"/>
        <v>#REF!</v>
      </c>
    </row>
    <row r="140" spans="1:20" ht="41.4" hidden="1" outlineLevel="1">
      <c r="A140" s="151"/>
      <c r="B140" s="151"/>
      <c r="C140" s="152"/>
      <c r="D140" s="38" t="s">
        <v>155</v>
      </c>
      <c r="E140" s="79" t="e">
        <f>#REF!</f>
        <v>#REF!</v>
      </c>
      <c r="F140" s="96"/>
      <c r="G140" s="96"/>
      <c r="H140" s="96"/>
      <c r="I140" s="96"/>
      <c r="J140" s="96"/>
      <c r="K140" s="96"/>
      <c r="L140" s="96"/>
      <c r="M140" s="96"/>
      <c r="N140" s="75"/>
      <c r="O140" s="75"/>
      <c r="P140" s="75"/>
      <c r="Q140" s="74"/>
      <c r="R140" s="29">
        <f t="shared" si="26"/>
        <v>0</v>
      </c>
      <c r="S140" s="30">
        <f t="shared" si="3"/>
        <v>0</v>
      </c>
      <c r="T140" s="30" t="e">
        <f t="shared" si="23"/>
        <v>#REF!</v>
      </c>
    </row>
    <row r="141" spans="1:20" ht="41.4" hidden="1" outlineLevel="1">
      <c r="A141" s="151"/>
      <c r="B141" s="151"/>
      <c r="C141" s="152"/>
      <c r="D141" s="38" t="s">
        <v>156</v>
      </c>
      <c r="E141" s="79" t="e">
        <f>#REF!</f>
        <v>#REF!</v>
      </c>
      <c r="F141" s="96"/>
      <c r="G141" s="96"/>
      <c r="H141" s="96"/>
      <c r="I141" s="96"/>
      <c r="J141" s="96"/>
      <c r="K141" s="96"/>
      <c r="L141" s="96"/>
      <c r="M141" s="96"/>
      <c r="N141" s="75"/>
      <c r="O141" s="75"/>
      <c r="P141" s="75"/>
      <c r="Q141" s="74"/>
      <c r="R141" s="29">
        <f t="shared" si="26"/>
        <v>0</v>
      </c>
      <c r="S141" s="30">
        <f t="shared" si="3"/>
        <v>0</v>
      </c>
      <c r="T141" s="30" t="e">
        <f t="shared" si="23"/>
        <v>#REF!</v>
      </c>
    </row>
    <row r="142" spans="1:20" ht="41.4" hidden="1" outlineLevel="1">
      <c r="A142" s="151"/>
      <c r="B142" s="151"/>
      <c r="C142" s="152"/>
      <c r="D142" s="38" t="s">
        <v>157</v>
      </c>
      <c r="E142" s="79" t="e">
        <f>#REF!</f>
        <v>#REF!</v>
      </c>
      <c r="F142" s="96"/>
      <c r="G142" s="96"/>
      <c r="H142" s="96"/>
      <c r="I142" s="96"/>
      <c r="J142" s="96"/>
      <c r="K142" s="96"/>
      <c r="L142" s="96"/>
      <c r="M142" s="96"/>
      <c r="N142" s="75"/>
      <c r="O142" s="75"/>
      <c r="P142" s="75"/>
      <c r="Q142" s="74"/>
      <c r="R142" s="29">
        <f t="shared" si="26"/>
        <v>0</v>
      </c>
      <c r="S142" s="30">
        <f t="shared" si="3"/>
        <v>0</v>
      </c>
      <c r="T142" s="30" t="e">
        <f t="shared" si="23"/>
        <v>#REF!</v>
      </c>
    </row>
    <row r="143" spans="1:20" ht="27.6" hidden="1" outlineLevel="1">
      <c r="A143" s="151"/>
      <c r="B143" s="151"/>
      <c r="C143" s="152"/>
      <c r="D143" s="38" t="s">
        <v>158</v>
      </c>
      <c r="E143" s="79" t="e">
        <f>#REF!</f>
        <v>#REF!</v>
      </c>
      <c r="F143" s="96"/>
      <c r="G143" s="96"/>
      <c r="H143" s="96"/>
      <c r="I143" s="96"/>
      <c r="J143" s="96"/>
      <c r="K143" s="96"/>
      <c r="L143" s="96"/>
      <c r="M143" s="96"/>
      <c r="N143" s="75"/>
      <c r="O143" s="75"/>
      <c r="P143" s="75"/>
      <c r="Q143" s="74"/>
      <c r="R143" s="29">
        <f t="shared" si="26"/>
        <v>0</v>
      </c>
      <c r="S143" s="30">
        <f t="shared" si="3"/>
        <v>0</v>
      </c>
      <c r="T143" s="30" t="e">
        <f t="shared" si="23"/>
        <v>#REF!</v>
      </c>
    </row>
    <row r="144" spans="1:20" ht="13.8" hidden="1" outlineLevel="1">
      <c r="A144" s="151"/>
      <c r="B144" s="151"/>
      <c r="C144" s="152"/>
      <c r="D144" s="38" t="s">
        <v>159</v>
      </c>
      <c r="E144" s="79" t="e">
        <f>#REF!</f>
        <v>#REF!</v>
      </c>
      <c r="F144" s="96"/>
      <c r="G144" s="96"/>
      <c r="H144" s="96"/>
      <c r="I144" s="96"/>
      <c r="J144" s="96"/>
      <c r="K144" s="96"/>
      <c r="L144" s="96"/>
      <c r="M144" s="96"/>
      <c r="N144" s="75"/>
      <c r="O144" s="75"/>
      <c r="P144" s="75"/>
      <c r="Q144" s="74"/>
      <c r="R144" s="29">
        <f t="shared" si="26"/>
        <v>0</v>
      </c>
      <c r="S144" s="30">
        <f t="shared" si="3"/>
        <v>0</v>
      </c>
      <c r="T144" s="30" t="e">
        <f t="shared" si="23"/>
        <v>#REF!</v>
      </c>
    </row>
    <row r="145" spans="1:20" ht="27.6" hidden="1" outlineLevel="1">
      <c r="A145" s="151"/>
      <c r="B145" s="151"/>
      <c r="C145" s="152"/>
      <c r="D145" s="38" t="s">
        <v>160</v>
      </c>
      <c r="E145" s="79" t="e">
        <f>#REF!</f>
        <v>#REF!</v>
      </c>
      <c r="F145" s="96"/>
      <c r="G145" s="96"/>
      <c r="H145" s="96"/>
      <c r="I145" s="96"/>
      <c r="J145" s="96"/>
      <c r="K145" s="96"/>
      <c r="L145" s="96"/>
      <c r="M145" s="96"/>
      <c r="N145" s="75"/>
      <c r="O145" s="75"/>
      <c r="P145" s="75"/>
      <c r="Q145" s="74"/>
      <c r="R145" s="29">
        <f t="shared" si="26"/>
        <v>0</v>
      </c>
      <c r="S145" s="30">
        <f t="shared" si="3"/>
        <v>0</v>
      </c>
      <c r="T145" s="30" t="e">
        <f t="shared" si="23"/>
        <v>#REF!</v>
      </c>
    </row>
    <row r="146" spans="1:20" ht="27.6" hidden="1" outlineLevel="1">
      <c r="A146" s="151"/>
      <c r="B146" s="151"/>
      <c r="C146" s="152"/>
      <c r="D146" s="38" t="s">
        <v>161</v>
      </c>
      <c r="E146" s="79" t="e">
        <f>#REF!</f>
        <v>#REF!</v>
      </c>
      <c r="F146" s="96"/>
      <c r="G146" s="96"/>
      <c r="H146" s="96"/>
      <c r="I146" s="96"/>
      <c r="J146" s="96"/>
      <c r="K146" s="96"/>
      <c r="L146" s="96"/>
      <c r="M146" s="96"/>
      <c r="N146" s="75"/>
      <c r="O146" s="75"/>
      <c r="P146" s="75"/>
      <c r="Q146" s="74"/>
      <c r="R146" s="29">
        <f t="shared" si="26"/>
        <v>0</v>
      </c>
      <c r="S146" s="30">
        <f t="shared" si="3"/>
        <v>0</v>
      </c>
      <c r="T146" s="30" t="e">
        <f t="shared" si="23"/>
        <v>#REF!</v>
      </c>
    </row>
    <row r="147" spans="1:20" ht="27.6" hidden="1" outlineLevel="1">
      <c r="A147" s="151"/>
      <c r="B147" s="151"/>
      <c r="C147" s="152"/>
      <c r="D147" s="38" t="s">
        <v>162</v>
      </c>
      <c r="E147" s="79" t="e">
        <f>#REF!</f>
        <v>#REF!</v>
      </c>
      <c r="F147" s="96"/>
      <c r="G147" s="96"/>
      <c r="H147" s="96"/>
      <c r="I147" s="96"/>
      <c r="J147" s="96"/>
      <c r="K147" s="96"/>
      <c r="L147" s="96"/>
      <c r="M147" s="96"/>
      <c r="N147" s="75"/>
      <c r="O147" s="75"/>
      <c r="P147" s="75"/>
      <c r="Q147" s="74"/>
      <c r="R147" s="29">
        <f t="shared" si="26"/>
        <v>0</v>
      </c>
      <c r="S147" s="30">
        <f t="shared" si="3"/>
        <v>0</v>
      </c>
      <c r="T147" s="30" t="e">
        <f t="shared" si="23"/>
        <v>#REF!</v>
      </c>
    </row>
    <row r="148" spans="1:20" ht="27.6" hidden="1" outlineLevel="1">
      <c r="A148" s="151"/>
      <c r="B148" s="151"/>
      <c r="C148" s="152"/>
      <c r="D148" s="38" t="s">
        <v>163</v>
      </c>
      <c r="E148" s="79" t="e">
        <f>#REF!</f>
        <v>#REF!</v>
      </c>
      <c r="F148" s="96"/>
      <c r="G148" s="96"/>
      <c r="H148" s="96"/>
      <c r="I148" s="96"/>
      <c r="J148" s="96"/>
      <c r="K148" s="96"/>
      <c r="L148" s="96"/>
      <c r="M148" s="96"/>
      <c r="N148" s="75"/>
      <c r="O148" s="75"/>
      <c r="P148" s="75"/>
      <c r="Q148" s="74"/>
      <c r="R148" s="29">
        <f t="shared" si="26"/>
        <v>0</v>
      </c>
      <c r="S148" s="30">
        <f t="shared" si="3"/>
        <v>0</v>
      </c>
      <c r="T148" s="30" t="e">
        <f t="shared" si="23"/>
        <v>#REF!</v>
      </c>
    </row>
    <row r="149" spans="1:20" ht="27.6" hidden="1" outlineLevel="1">
      <c r="A149" s="151"/>
      <c r="B149" s="151"/>
      <c r="C149" s="152"/>
      <c r="D149" s="38" t="s">
        <v>164</v>
      </c>
      <c r="E149" s="79" t="e">
        <f>#REF!</f>
        <v>#REF!</v>
      </c>
      <c r="F149" s="96"/>
      <c r="G149" s="96"/>
      <c r="H149" s="96"/>
      <c r="I149" s="96"/>
      <c r="J149" s="96"/>
      <c r="K149" s="96"/>
      <c r="L149" s="96"/>
      <c r="M149" s="96"/>
      <c r="N149" s="75"/>
      <c r="O149" s="75"/>
      <c r="P149" s="75"/>
      <c r="Q149" s="74"/>
      <c r="R149" s="29">
        <f t="shared" si="26"/>
        <v>0</v>
      </c>
      <c r="S149" s="30">
        <f t="shared" si="3"/>
        <v>0</v>
      </c>
      <c r="T149" s="30" t="e">
        <f t="shared" si="23"/>
        <v>#REF!</v>
      </c>
    </row>
    <row r="150" spans="1:20" ht="27.6" hidden="1" outlineLevel="1">
      <c r="A150" s="151"/>
      <c r="B150" s="151"/>
      <c r="C150" s="152"/>
      <c r="D150" s="38" t="s">
        <v>165</v>
      </c>
      <c r="E150" s="79" t="e">
        <f>#REF!</f>
        <v>#REF!</v>
      </c>
      <c r="F150" s="96"/>
      <c r="G150" s="96"/>
      <c r="H150" s="96"/>
      <c r="I150" s="96"/>
      <c r="J150" s="96"/>
      <c r="K150" s="96"/>
      <c r="L150" s="96"/>
      <c r="M150" s="96"/>
      <c r="N150" s="75"/>
      <c r="O150" s="75"/>
      <c r="P150" s="75"/>
      <c r="Q150" s="74"/>
      <c r="R150" s="29">
        <f t="shared" si="26"/>
        <v>0</v>
      </c>
      <c r="S150" s="30">
        <f t="shared" si="3"/>
        <v>0</v>
      </c>
      <c r="T150" s="30" t="e">
        <f t="shared" si="23"/>
        <v>#REF!</v>
      </c>
    </row>
    <row r="151" spans="1:20" ht="27.6" hidden="1" outlineLevel="1">
      <c r="A151" s="151"/>
      <c r="B151" s="151"/>
      <c r="C151" s="152"/>
      <c r="D151" s="38" t="s">
        <v>166</v>
      </c>
      <c r="E151" s="79" t="e">
        <f>#REF!</f>
        <v>#REF!</v>
      </c>
      <c r="F151" s="96"/>
      <c r="G151" s="96"/>
      <c r="H151" s="96"/>
      <c r="I151" s="96"/>
      <c r="J151" s="96"/>
      <c r="K151" s="96"/>
      <c r="L151" s="79"/>
      <c r="M151" s="96"/>
      <c r="N151" s="75"/>
      <c r="O151" s="75"/>
      <c r="P151" s="75"/>
      <c r="Q151" s="74"/>
      <c r="R151" s="29">
        <f t="shared" si="26"/>
        <v>0</v>
      </c>
      <c r="S151" s="30">
        <f t="shared" si="3"/>
        <v>0</v>
      </c>
      <c r="T151" s="30" t="e">
        <f t="shared" si="23"/>
        <v>#REF!</v>
      </c>
    </row>
    <row r="152" spans="1:20" ht="13.8">
      <c r="A152" s="151"/>
      <c r="B152" s="151"/>
      <c r="C152" s="152"/>
      <c r="D152" s="38" t="s">
        <v>167</v>
      </c>
      <c r="E152" s="79" t="e">
        <f>#REF!</f>
        <v>#REF!</v>
      </c>
      <c r="F152" s="96" t="e">
        <f>E152/12</f>
        <v>#REF!</v>
      </c>
      <c r="G152" s="96" t="e">
        <f t="shared" ref="G152:Q152" si="54">F152</f>
        <v>#REF!</v>
      </c>
      <c r="H152" s="96" t="e">
        <f t="shared" si="54"/>
        <v>#REF!</v>
      </c>
      <c r="I152" s="96" t="e">
        <f t="shared" si="54"/>
        <v>#REF!</v>
      </c>
      <c r="J152" s="96" t="e">
        <f t="shared" si="54"/>
        <v>#REF!</v>
      </c>
      <c r="K152" s="96" t="e">
        <f t="shared" si="54"/>
        <v>#REF!</v>
      </c>
      <c r="L152" s="96" t="e">
        <f t="shared" si="54"/>
        <v>#REF!</v>
      </c>
      <c r="M152" s="96" t="e">
        <f t="shared" si="54"/>
        <v>#REF!</v>
      </c>
      <c r="N152" s="96" t="e">
        <f t="shared" si="54"/>
        <v>#REF!</v>
      </c>
      <c r="O152" s="96" t="e">
        <f t="shared" si="54"/>
        <v>#REF!</v>
      </c>
      <c r="P152" s="96" t="e">
        <f t="shared" si="54"/>
        <v>#REF!</v>
      </c>
      <c r="Q152" s="96" t="e">
        <f t="shared" si="54"/>
        <v>#REF!</v>
      </c>
      <c r="R152" s="29" t="e">
        <f t="shared" si="26"/>
        <v>#REF!</v>
      </c>
      <c r="S152" s="30" t="e">
        <f t="shared" si="3"/>
        <v>#REF!</v>
      </c>
      <c r="T152" s="30" t="e">
        <f t="shared" si="23"/>
        <v>#REF!</v>
      </c>
    </row>
    <row r="153" spans="1:20" ht="27.6">
      <c r="A153" s="159"/>
      <c r="B153" s="159"/>
      <c r="C153" s="152"/>
      <c r="D153" s="38" t="s">
        <v>168</v>
      </c>
      <c r="E153" s="79" t="e">
        <f>#REF!</f>
        <v>#REF!</v>
      </c>
      <c r="F153" s="88"/>
      <c r="G153" s="75"/>
      <c r="H153" s="73"/>
      <c r="I153" s="73"/>
      <c r="J153" s="75"/>
      <c r="K153" s="73"/>
      <c r="L153" s="73"/>
      <c r="M153" s="96"/>
      <c r="N153" s="75" t="e">
        <f>E153</f>
        <v>#REF!</v>
      </c>
      <c r="O153" s="75"/>
      <c r="P153" s="75"/>
      <c r="Q153" s="74"/>
      <c r="R153" s="29" t="e">
        <f t="shared" si="26"/>
        <v>#REF!</v>
      </c>
      <c r="S153" s="30" t="e">
        <f t="shared" si="3"/>
        <v>#REF!</v>
      </c>
      <c r="T153" s="30" t="e">
        <f t="shared" si="23"/>
        <v>#REF!</v>
      </c>
    </row>
    <row r="154" spans="1:20" ht="41.4">
      <c r="A154" s="155"/>
      <c r="B154" s="155"/>
      <c r="C154" s="148"/>
      <c r="D154" s="95" t="s">
        <v>169</v>
      </c>
      <c r="E154" s="79" t="e">
        <f>#REF!</f>
        <v>#REF!</v>
      </c>
      <c r="F154" s="75"/>
      <c r="G154" s="75"/>
      <c r="H154" s="75" t="e">
        <f>E154</f>
        <v>#REF!</v>
      </c>
      <c r="I154" s="75"/>
      <c r="J154" s="75"/>
      <c r="K154" s="75"/>
      <c r="L154" s="74"/>
      <c r="M154" s="161"/>
      <c r="N154" s="75"/>
      <c r="O154" s="75"/>
      <c r="P154" s="75"/>
      <c r="Q154" s="74"/>
      <c r="R154" s="29" t="e">
        <f t="shared" si="26"/>
        <v>#REF!</v>
      </c>
      <c r="S154" s="30" t="e">
        <f t="shared" si="3"/>
        <v>#REF!</v>
      </c>
      <c r="T154" s="30" t="e">
        <f t="shared" si="23"/>
        <v>#REF!</v>
      </c>
    </row>
    <row r="155" spans="1:20" ht="27.6">
      <c r="A155" s="155"/>
      <c r="B155" s="155"/>
      <c r="C155" s="148"/>
      <c r="D155" s="38" t="s">
        <v>287</v>
      </c>
      <c r="E155" s="79" t="e">
        <f>#REF!</f>
        <v>#REF!</v>
      </c>
      <c r="F155" s="96" t="e">
        <f>E155/12</f>
        <v>#REF!</v>
      </c>
      <c r="G155" s="96" t="e">
        <f t="shared" ref="G155:Q155" si="55">F155</f>
        <v>#REF!</v>
      </c>
      <c r="H155" s="96" t="e">
        <f t="shared" si="55"/>
        <v>#REF!</v>
      </c>
      <c r="I155" s="96" t="e">
        <f t="shared" si="55"/>
        <v>#REF!</v>
      </c>
      <c r="J155" s="96" t="e">
        <f t="shared" si="55"/>
        <v>#REF!</v>
      </c>
      <c r="K155" s="96" t="e">
        <f t="shared" si="55"/>
        <v>#REF!</v>
      </c>
      <c r="L155" s="96" t="e">
        <f t="shared" si="55"/>
        <v>#REF!</v>
      </c>
      <c r="M155" s="96" t="e">
        <f t="shared" si="55"/>
        <v>#REF!</v>
      </c>
      <c r="N155" s="96" t="e">
        <f t="shared" si="55"/>
        <v>#REF!</v>
      </c>
      <c r="O155" s="96" t="e">
        <f t="shared" si="55"/>
        <v>#REF!</v>
      </c>
      <c r="P155" s="96" t="e">
        <f t="shared" si="55"/>
        <v>#REF!</v>
      </c>
      <c r="Q155" s="96" t="e">
        <f t="shared" si="55"/>
        <v>#REF!</v>
      </c>
      <c r="R155" s="29" t="e">
        <f t="shared" si="26"/>
        <v>#REF!</v>
      </c>
      <c r="S155" s="30" t="e">
        <f t="shared" si="3"/>
        <v>#REF!</v>
      </c>
      <c r="T155" s="30" t="e">
        <f t="shared" si="23"/>
        <v>#REF!</v>
      </c>
    </row>
    <row r="156" spans="1:20" ht="13.8">
      <c r="A156" s="155"/>
      <c r="B156" s="148" t="e">
        <f>R156-C156</f>
        <v>#REF!</v>
      </c>
      <c r="C156" s="148">
        <v>91065.899000000005</v>
      </c>
      <c r="D156" s="78" t="s">
        <v>170</v>
      </c>
      <c r="E156" s="29" t="e">
        <f t="shared" ref="E156:Q156" si="56">SUM(E70:E155)</f>
        <v>#REF!</v>
      </c>
      <c r="F156" s="29" t="e">
        <f t="shared" si="56"/>
        <v>#REF!</v>
      </c>
      <c r="G156" s="29" t="e">
        <f t="shared" si="56"/>
        <v>#REF!</v>
      </c>
      <c r="H156" s="29" t="e">
        <f t="shared" si="56"/>
        <v>#REF!</v>
      </c>
      <c r="I156" s="29" t="e">
        <f t="shared" si="56"/>
        <v>#REF!</v>
      </c>
      <c r="J156" s="29" t="e">
        <f t="shared" si="56"/>
        <v>#REF!</v>
      </c>
      <c r="K156" s="29" t="e">
        <f t="shared" si="56"/>
        <v>#REF!</v>
      </c>
      <c r="L156" s="29" t="e">
        <f t="shared" si="56"/>
        <v>#REF!</v>
      </c>
      <c r="M156" s="29" t="e">
        <f t="shared" si="56"/>
        <v>#REF!</v>
      </c>
      <c r="N156" s="29" t="e">
        <f t="shared" si="56"/>
        <v>#REF!</v>
      </c>
      <c r="O156" s="29" t="e">
        <f t="shared" si="56"/>
        <v>#REF!</v>
      </c>
      <c r="P156" s="29" t="e">
        <f t="shared" si="56"/>
        <v>#REF!</v>
      </c>
      <c r="Q156" s="29" t="e">
        <f t="shared" si="56"/>
        <v>#REF!</v>
      </c>
      <c r="R156" s="29" t="e">
        <f t="shared" si="26"/>
        <v>#REF!</v>
      </c>
      <c r="S156" s="30" t="e">
        <f t="shared" si="3"/>
        <v>#REF!</v>
      </c>
      <c r="T156" s="30" t="e">
        <f>#REF!</f>
        <v>#REF!</v>
      </c>
    </row>
    <row r="157" spans="1:20" ht="13.8">
      <c r="A157" s="139"/>
      <c r="B157" s="139"/>
      <c r="C157" s="140"/>
      <c r="D157" s="149"/>
      <c r="E157" s="150" t="e">
        <f t="shared" ref="E157:Q157" si="57">E156+E62</f>
        <v>#REF!</v>
      </c>
      <c r="F157" s="150" t="e">
        <f t="shared" si="57"/>
        <v>#REF!</v>
      </c>
      <c r="G157" s="150" t="e">
        <f t="shared" si="57"/>
        <v>#REF!</v>
      </c>
      <c r="H157" s="150" t="e">
        <f t="shared" si="57"/>
        <v>#REF!</v>
      </c>
      <c r="I157" s="150" t="e">
        <f t="shared" si="57"/>
        <v>#REF!</v>
      </c>
      <c r="J157" s="150" t="e">
        <f t="shared" si="57"/>
        <v>#REF!</v>
      </c>
      <c r="K157" s="150" t="e">
        <f t="shared" si="57"/>
        <v>#REF!</v>
      </c>
      <c r="L157" s="150" t="e">
        <f t="shared" si="57"/>
        <v>#REF!</v>
      </c>
      <c r="M157" s="150" t="e">
        <f t="shared" si="57"/>
        <v>#REF!</v>
      </c>
      <c r="N157" s="150" t="e">
        <f t="shared" si="57"/>
        <v>#REF!</v>
      </c>
      <c r="O157" s="150" t="e">
        <f t="shared" si="57"/>
        <v>#REF!</v>
      </c>
      <c r="P157" s="150" t="e">
        <f t="shared" si="57"/>
        <v>#REF!</v>
      </c>
      <c r="Q157" s="150" t="e">
        <f t="shared" si="57"/>
        <v>#REF!</v>
      </c>
      <c r="R157" s="149"/>
      <c r="S157" s="71"/>
      <c r="T157" s="71"/>
    </row>
    <row r="158" spans="1:20" ht="13.8">
      <c r="A158" s="139"/>
      <c r="B158" s="139"/>
      <c r="C158" s="140"/>
      <c r="D158" s="149"/>
      <c r="E158" s="149" t="e">
        <f>E157/12</f>
        <v>#REF!</v>
      </c>
      <c r="F158" s="150" t="e">
        <f>E158-F157</f>
        <v>#REF!</v>
      </c>
      <c r="G158" s="150" t="e">
        <f>E158-G157</f>
        <v>#REF!</v>
      </c>
      <c r="H158" s="150" t="e">
        <f>E158-H157</f>
        <v>#REF!</v>
      </c>
      <c r="I158" s="150" t="e">
        <f>E158-I157</f>
        <v>#REF!</v>
      </c>
      <c r="J158" s="150" t="e">
        <f>E158-J157</f>
        <v>#REF!</v>
      </c>
      <c r="K158" s="150" t="e">
        <f>E158-K157</f>
        <v>#REF!</v>
      </c>
      <c r="L158" s="150" t="e">
        <f>E158-L157</f>
        <v>#REF!</v>
      </c>
      <c r="M158" s="150" t="e">
        <f>E158-M157</f>
        <v>#REF!</v>
      </c>
      <c r="N158" s="150" t="e">
        <f>E158-N157</f>
        <v>#REF!</v>
      </c>
      <c r="O158" s="150" t="e">
        <f>E158-O157</f>
        <v>#REF!</v>
      </c>
      <c r="P158" s="150" t="e">
        <f>E158-P157</f>
        <v>#REF!</v>
      </c>
      <c r="Q158" s="150" t="e">
        <f>E158-Q157</f>
        <v>#REF!</v>
      </c>
      <c r="R158" s="149"/>
      <c r="S158" s="71"/>
      <c r="T158" s="71"/>
    </row>
    <row r="159" spans="1:20" ht="13.8">
      <c r="A159" s="139"/>
      <c r="B159" s="139"/>
      <c r="C159" s="140"/>
      <c r="D159" s="334" t="s">
        <v>171</v>
      </c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7"/>
      <c r="S159" s="71">
        <f t="shared" ref="S159:S182" si="58">SUM(F159:Q159)</f>
        <v>0</v>
      </c>
      <c r="T159" s="30" t="e">
        <f>E156-R156</f>
        <v>#REF!</v>
      </c>
    </row>
    <row r="160" spans="1:20" ht="13.8">
      <c r="A160" s="151"/>
      <c r="B160" s="151"/>
      <c r="C160" s="152"/>
      <c r="D160" s="39" t="s">
        <v>172</v>
      </c>
      <c r="E160" s="73" t="e">
        <f>#REF!</f>
        <v>#REF!</v>
      </c>
      <c r="F160" s="73"/>
      <c r="G160" s="73"/>
      <c r="H160" s="73"/>
      <c r="I160" s="73"/>
      <c r="J160" s="73"/>
      <c r="K160" s="73"/>
      <c r="L160" s="73" t="e">
        <f>E160</f>
        <v>#REF!</v>
      </c>
      <c r="M160" s="73"/>
      <c r="N160" s="74"/>
      <c r="O160" s="74"/>
      <c r="P160" s="74"/>
      <c r="Q160" s="74"/>
      <c r="R160" s="29" t="e">
        <f t="shared" ref="R160:R161" si="59">SUM(F160:Q160)</f>
        <v>#REF!</v>
      </c>
      <c r="S160" s="30" t="e">
        <f t="shared" si="58"/>
        <v>#REF!</v>
      </c>
      <c r="T160" s="30" t="e">
        <f>S160-R160</f>
        <v>#REF!</v>
      </c>
    </row>
    <row r="161" spans="1:20" ht="13.8">
      <c r="A161" s="155"/>
      <c r="B161" s="155"/>
      <c r="C161" s="148"/>
      <c r="D161" s="78" t="s">
        <v>173</v>
      </c>
      <c r="E161" s="29" t="e">
        <f t="shared" ref="E161:Q161" si="60">E160</f>
        <v>#REF!</v>
      </c>
      <c r="F161" s="29">
        <f t="shared" si="60"/>
        <v>0</v>
      </c>
      <c r="G161" s="29">
        <f t="shared" si="60"/>
        <v>0</v>
      </c>
      <c r="H161" s="29">
        <f t="shared" si="60"/>
        <v>0</v>
      </c>
      <c r="I161" s="29">
        <f t="shared" si="60"/>
        <v>0</v>
      </c>
      <c r="J161" s="29">
        <f t="shared" si="60"/>
        <v>0</v>
      </c>
      <c r="K161" s="29">
        <f t="shared" si="60"/>
        <v>0</v>
      </c>
      <c r="L161" s="29" t="e">
        <f t="shared" si="60"/>
        <v>#REF!</v>
      </c>
      <c r="M161" s="29">
        <f t="shared" si="60"/>
        <v>0</v>
      </c>
      <c r="N161" s="29">
        <f t="shared" si="60"/>
        <v>0</v>
      </c>
      <c r="O161" s="29">
        <f t="shared" si="60"/>
        <v>0</v>
      </c>
      <c r="P161" s="29">
        <f t="shared" si="60"/>
        <v>0</v>
      </c>
      <c r="Q161" s="29">
        <f t="shared" si="60"/>
        <v>0</v>
      </c>
      <c r="R161" s="29" t="e">
        <f t="shared" si="59"/>
        <v>#REF!</v>
      </c>
      <c r="S161" s="30" t="e">
        <f t="shared" si="58"/>
        <v>#REF!</v>
      </c>
      <c r="T161" s="30" t="e">
        <f>#REF!</f>
        <v>#REF!</v>
      </c>
    </row>
    <row r="162" spans="1:20" ht="13.8">
      <c r="A162" s="139"/>
      <c r="B162" s="139"/>
      <c r="C162" s="140"/>
      <c r="D162" s="334" t="s">
        <v>174</v>
      </c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7"/>
      <c r="S162" s="71">
        <f t="shared" si="58"/>
        <v>0</v>
      </c>
      <c r="T162" s="71">
        <v>0</v>
      </c>
    </row>
    <row r="163" spans="1:20" ht="13.8">
      <c r="A163" s="151"/>
      <c r="B163" s="151"/>
      <c r="C163" s="152"/>
      <c r="D163" s="39" t="s">
        <v>175</v>
      </c>
      <c r="E163" s="75" t="e">
        <f>#REF!</f>
        <v>#REF!</v>
      </c>
      <c r="F163" s="75">
        <v>12500</v>
      </c>
      <c r="G163" s="75">
        <v>12500</v>
      </c>
      <c r="H163" s="75">
        <v>9500</v>
      </c>
      <c r="I163" s="75">
        <v>7500</v>
      </c>
      <c r="J163" s="75">
        <v>1300</v>
      </c>
      <c r="K163" s="75">
        <v>480</v>
      </c>
      <c r="L163" s="75">
        <v>235</v>
      </c>
      <c r="M163" s="75">
        <v>235</v>
      </c>
      <c r="N163" s="75">
        <v>250</v>
      </c>
      <c r="O163" s="75">
        <f>7500-4000</f>
        <v>3500</v>
      </c>
      <c r="P163" s="75">
        <v>10525.72</v>
      </c>
      <c r="Q163" s="75">
        <v>10394.684999999999</v>
      </c>
      <c r="R163" s="29">
        <f t="shared" ref="R163:R169" si="61">SUM(F163:Q163)</f>
        <v>68920.404999999999</v>
      </c>
      <c r="S163" s="30">
        <f t="shared" si="58"/>
        <v>68920.404999999999</v>
      </c>
      <c r="T163" s="30" t="e">
        <f t="shared" ref="T163:T167" si="62">R163-E163</f>
        <v>#REF!</v>
      </c>
    </row>
    <row r="164" spans="1:20" ht="27.6">
      <c r="A164" s="151"/>
      <c r="B164" s="151"/>
      <c r="C164" s="152"/>
      <c r="D164" s="39" t="s">
        <v>176</v>
      </c>
      <c r="E164" s="75" t="e">
        <f>#REF!</f>
        <v>#REF!</v>
      </c>
      <c r="F164" s="75">
        <f>314.5-34.5</f>
        <v>280</v>
      </c>
      <c r="G164" s="75">
        <v>292.5</v>
      </c>
      <c r="H164" s="75">
        <v>284.39999999999998</v>
      </c>
      <c r="I164" s="75">
        <v>284.39999999999998</v>
      </c>
      <c r="J164" s="75">
        <v>236.4</v>
      </c>
      <c r="K164" s="75">
        <v>209.4</v>
      </c>
      <c r="L164" s="75">
        <v>136.4</v>
      </c>
      <c r="M164" s="75">
        <v>136.4</v>
      </c>
      <c r="N164" s="75">
        <v>214.4</v>
      </c>
      <c r="O164" s="75">
        <v>235.4</v>
      </c>
      <c r="P164" s="75">
        <v>235.4</v>
      </c>
      <c r="Q164" s="75">
        <f>86.4+34.5</f>
        <v>120.9</v>
      </c>
      <c r="R164" s="29">
        <f t="shared" si="61"/>
        <v>2666.0000000000005</v>
      </c>
      <c r="S164" s="30">
        <f t="shared" si="58"/>
        <v>2666.0000000000005</v>
      </c>
      <c r="T164" s="30" t="e">
        <f t="shared" si="62"/>
        <v>#REF!</v>
      </c>
    </row>
    <row r="165" spans="1:20" ht="13.8">
      <c r="A165" s="151"/>
      <c r="B165" s="151"/>
      <c r="C165" s="152"/>
      <c r="D165" s="39" t="s">
        <v>177</v>
      </c>
      <c r="E165" s="75" t="e">
        <f>#REF!</f>
        <v>#REF!</v>
      </c>
      <c r="F165" s="75">
        <v>2078</v>
      </c>
      <c r="G165" s="75">
        <v>1970</v>
      </c>
      <c r="H165" s="75">
        <v>1865</v>
      </c>
      <c r="I165" s="75">
        <v>1811</v>
      </c>
      <c r="J165" s="75">
        <v>1759</v>
      </c>
      <c r="K165" s="75">
        <v>1597</v>
      </c>
      <c r="L165" s="75">
        <v>900</v>
      </c>
      <c r="M165" s="75">
        <v>644</v>
      </c>
      <c r="N165" s="75">
        <v>849</v>
      </c>
      <c r="O165" s="75">
        <v>1917</v>
      </c>
      <c r="P165" s="75">
        <v>1917</v>
      </c>
      <c r="Q165" s="75">
        <v>1845</v>
      </c>
      <c r="R165" s="29">
        <f t="shared" si="61"/>
        <v>19152</v>
      </c>
      <c r="S165" s="30">
        <f t="shared" si="58"/>
        <v>19152</v>
      </c>
      <c r="T165" s="30" t="e">
        <f t="shared" si="62"/>
        <v>#REF!</v>
      </c>
    </row>
    <row r="166" spans="1:20" ht="13.8">
      <c r="A166" s="151"/>
      <c r="B166" s="151"/>
      <c r="C166" s="152"/>
      <c r="D166" s="39" t="s">
        <v>178</v>
      </c>
      <c r="E166" s="75" t="e">
        <f>#REF!</f>
        <v>#REF!</v>
      </c>
      <c r="F166" s="75">
        <v>6</v>
      </c>
      <c r="G166" s="75">
        <v>6</v>
      </c>
      <c r="H166" s="75">
        <v>6</v>
      </c>
      <c r="I166" s="75">
        <v>4.8</v>
      </c>
      <c r="J166" s="75">
        <v>4.8</v>
      </c>
      <c r="K166" s="73">
        <f>3.6-1.6</f>
        <v>2</v>
      </c>
      <c r="L166" s="75">
        <f>2.4-1</f>
        <v>1.4</v>
      </c>
      <c r="M166" s="75">
        <v>1.2</v>
      </c>
      <c r="N166" s="75">
        <v>3</v>
      </c>
      <c r="O166" s="75">
        <f>4.8+0.5</f>
        <v>5.3</v>
      </c>
      <c r="P166" s="75">
        <v>5.3</v>
      </c>
      <c r="Q166" s="75">
        <f>3+1.6</f>
        <v>4.5999999999999996</v>
      </c>
      <c r="R166" s="29">
        <f t="shared" si="61"/>
        <v>50.4</v>
      </c>
      <c r="S166" s="30">
        <f t="shared" si="58"/>
        <v>50.4</v>
      </c>
      <c r="T166" s="30" t="e">
        <f t="shared" si="62"/>
        <v>#REF!</v>
      </c>
    </row>
    <row r="167" spans="1:20" ht="27.6" collapsed="1">
      <c r="A167" s="151"/>
      <c r="B167" s="151"/>
      <c r="C167" s="152"/>
      <c r="D167" s="39" t="s">
        <v>223</v>
      </c>
      <c r="E167" s="75" t="e">
        <f>#REF!</f>
        <v>#REF!</v>
      </c>
      <c r="F167" s="75">
        <v>47.3</v>
      </c>
      <c r="G167" s="75">
        <v>47.3</v>
      </c>
      <c r="H167" s="75">
        <v>47.3</v>
      </c>
      <c r="I167" s="75">
        <v>47.3</v>
      </c>
      <c r="J167" s="75">
        <v>47.3</v>
      </c>
      <c r="K167" s="75">
        <v>47.3</v>
      </c>
      <c r="L167" s="75">
        <v>47.3</v>
      </c>
      <c r="M167" s="75">
        <v>47.3</v>
      </c>
      <c r="N167" s="75">
        <v>47.3</v>
      </c>
      <c r="O167" s="75">
        <v>47.3</v>
      </c>
      <c r="P167" s="75">
        <v>47.3</v>
      </c>
      <c r="Q167" s="75">
        <v>48.308</v>
      </c>
      <c r="R167" s="29">
        <f t="shared" si="61"/>
        <v>568.60800000000006</v>
      </c>
      <c r="S167" s="30">
        <f t="shared" si="58"/>
        <v>568.60800000000006</v>
      </c>
      <c r="T167" s="30" t="e">
        <f t="shared" si="62"/>
        <v>#REF!</v>
      </c>
    </row>
    <row r="168" spans="1:20" ht="13.8" hidden="1" outlineLevel="1">
      <c r="A168" s="151"/>
      <c r="B168" s="151"/>
      <c r="C168" s="152"/>
      <c r="D168" s="39" t="s">
        <v>180</v>
      </c>
      <c r="E168" s="75" t="e">
        <f>#REF!</f>
        <v>#REF!</v>
      </c>
      <c r="F168" s="73"/>
      <c r="G168" s="73"/>
      <c r="H168" s="73"/>
      <c r="I168" s="73"/>
      <c r="J168" s="73"/>
      <c r="K168" s="73"/>
      <c r="L168" s="73"/>
      <c r="M168" s="73"/>
      <c r="N168" s="74"/>
      <c r="O168" s="74"/>
      <c r="P168" s="74"/>
      <c r="Q168" s="74"/>
      <c r="R168" s="29">
        <f t="shared" si="61"/>
        <v>0</v>
      </c>
      <c r="S168" s="30">
        <f t="shared" si="58"/>
        <v>0</v>
      </c>
      <c r="T168" s="30">
        <f>S168-R168</f>
        <v>0</v>
      </c>
    </row>
    <row r="169" spans="1:20" ht="13.8">
      <c r="A169" s="155"/>
      <c r="B169" s="148">
        <f>R169-C169</f>
        <v>-63334.807000000015</v>
      </c>
      <c r="C169" s="148">
        <v>154692.22</v>
      </c>
      <c r="D169" s="78" t="s">
        <v>181</v>
      </c>
      <c r="E169" s="29" t="e">
        <f t="shared" ref="E169:Q169" si="63">SUM(E163:E168)</f>
        <v>#REF!</v>
      </c>
      <c r="F169" s="29">
        <f t="shared" si="63"/>
        <v>14911.3</v>
      </c>
      <c r="G169" s="29">
        <f t="shared" si="63"/>
        <v>14815.8</v>
      </c>
      <c r="H169" s="29">
        <f t="shared" si="63"/>
        <v>11702.699999999999</v>
      </c>
      <c r="I169" s="29">
        <f t="shared" si="63"/>
        <v>9647.4999999999982</v>
      </c>
      <c r="J169" s="29">
        <f t="shared" si="63"/>
        <v>3347.5000000000005</v>
      </c>
      <c r="K169" s="29">
        <f t="shared" si="63"/>
        <v>2335.7000000000003</v>
      </c>
      <c r="L169" s="29">
        <f t="shared" si="63"/>
        <v>1320.1000000000001</v>
      </c>
      <c r="M169" s="29">
        <f t="shared" si="63"/>
        <v>1063.9000000000001</v>
      </c>
      <c r="N169" s="29">
        <f t="shared" si="63"/>
        <v>1363.7</v>
      </c>
      <c r="O169" s="29">
        <f t="shared" si="63"/>
        <v>5705</v>
      </c>
      <c r="P169" s="29">
        <f t="shared" si="63"/>
        <v>12730.719999999998</v>
      </c>
      <c r="Q169" s="29">
        <f t="shared" si="63"/>
        <v>12413.493</v>
      </c>
      <c r="R169" s="29">
        <f t="shared" si="61"/>
        <v>91357.412999999986</v>
      </c>
      <c r="S169" s="30">
        <f t="shared" si="58"/>
        <v>91357.412999999986</v>
      </c>
      <c r="T169" s="30" t="e">
        <f>#REF!</f>
        <v>#REF!</v>
      </c>
    </row>
    <row r="170" spans="1:20" ht="13.8">
      <c r="A170" s="139"/>
      <c r="B170" s="139"/>
      <c r="C170" s="140"/>
      <c r="D170" s="334" t="s">
        <v>182</v>
      </c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7"/>
      <c r="S170" s="71">
        <f t="shared" si="58"/>
        <v>0</v>
      </c>
      <c r="T170" s="71"/>
    </row>
    <row r="171" spans="1:20" ht="27.6">
      <c r="A171" s="151"/>
      <c r="B171" s="151"/>
      <c r="C171" s="152"/>
      <c r="D171" s="39" t="s">
        <v>183</v>
      </c>
      <c r="E171" s="73" t="e">
        <f>#REF!</f>
        <v>#REF!</v>
      </c>
      <c r="F171" s="73"/>
      <c r="G171" s="73"/>
      <c r="H171" s="73"/>
      <c r="I171" s="75"/>
      <c r="J171" s="73"/>
      <c r="K171" s="73"/>
      <c r="L171" s="73"/>
      <c r="M171" s="73" t="e">
        <f>E171</f>
        <v>#REF!</v>
      </c>
      <c r="N171" s="74"/>
      <c r="O171" s="74"/>
      <c r="P171" s="74"/>
      <c r="Q171" s="74"/>
      <c r="R171" s="29" t="e">
        <f t="shared" ref="R171:R180" si="64">SUM(F171:Q171)</f>
        <v>#REF!</v>
      </c>
      <c r="S171" s="30" t="e">
        <f t="shared" si="58"/>
        <v>#REF!</v>
      </c>
      <c r="T171" s="30" t="e">
        <f t="shared" ref="T171:T179" si="65">S171-R171</f>
        <v>#REF!</v>
      </c>
    </row>
    <row r="172" spans="1:20" ht="27.6">
      <c r="A172" s="151"/>
      <c r="B172" s="151"/>
      <c r="C172" s="152"/>
      <c r="D172" s="39" t="s">
        <v>224</v>
      </c>
      <c r="E172" s="73" t="e">
        <f>#REF!</f>
        <v>#REF!</v>
      </c>
      <c r="F172" s="73"/>
      <c r="G172" s="73"/>
      <c r="H172" s="73"/>
      <c r="I172" s="75">
        <v>1</v>
      </c>
      <c r="J172" s="73"/>
      <c r="K172" s="75"/>
      <c r="L172" s="75"/>
      <c r="M172" s="73"/>
      <c r="N172" s="74"/>
      <c r="O172" s="74"/>
      <c r="P172" s="74"/>
      <c r="Q172" s="74"/>
      <c r="R172" s="29">
        <f t="shared" si="64"/>
        <v>1</v>
      </c>
      <c r="S172" s="30">
        <f t="shared" si="58"/>
        <v>1</v>
      </c>
      <c r="T172" s="30">
        <f t="shared" si="65"/>
        <v>0</v>
      </c>
    </row>
    <row r="173" spans="1:20" ht="27.6">
      <c r="A173" s="151"/>
      <c r="B173" s="151"/>
      <c r="C173" s="152"/>
      <c r="D173" s="39" t="s">
        <v>185</v>
      </c>
      <c r="E173" s="73" t="e">
        <f>#REF!</f>
        <v>#REF!</v>
      </c>
      <c r="F173" s="73"/>
      <c r="G173" s="73"/>
      <c r="H173" s="73"/>
      <c r="I173" s="73"/>
      <c r="J173" s="73"/>
      <c r="K173" s="73" t="e">
        <f>E173</f>
        <v>#REF!</v>
      </c>
      <c r="L173" s="73"/>
      <c r="M173" s="73"/>
      <c r="N173" s="74"/>
      <c r="O173" s="74"/>
      <c r="P173" s="74"/>
      <c r="Q173" s="74"/>
      <c r="R173" s="29" t="e">
        <f t="shared" si="64"/>
        <v>#REF!</v>
      </c>
      <c r="S173" s="30" t="e">
        <f t="shared" si="58"/>
        <v>#REF!</v>
      </c>
      <c r="T173" s="30" t="e">
        <f t="shared" si="65"/>
        <v>#REF!</v>
      </c>
    </row>
    <row r="174" spans="1:20" ht="27.6">
      <c r="A174" s="151"/>
      <c r="B174" s="151"/>
      <c r="C174" s="152"/>
      <c r="D174" s="39" t="s">
        <v>225</v>
      </c>
      <c r="E174" s="73" t="e">
        <f>#REF!</f>
        <v>#REF!</v>
      </c>
      <c r="F174" s="73"/>
      <c r="G174" s="73"/>
      <c r="H174" s="75">
        <v>15</v>
      </c>
      <c r="I174" s="73"/>
      <c r="J174" s="73"/>
      <c r="K174" s="75"/>
      <c r="L174" s="75"/>
      <c r="M174" s="73"/>
      <c r="N174" s="74"/>
      <c r="O174" s="74"/>
      <c r="P174" s="74"/>
      <c r="Q174" s="74"/>
      <c r="R174" s="29">
        <f t="shared" si="64"/>
        <v>15</v>
      </c>
      <c r="S174" s="30">
        <f t="shared" si="58"/>
        <v>15</v>
      </c>
      <c r="T174" s="30">
        <f t="shared" si="65"/>
        <v>0</v>
      </c>
    </row>
    <row r="175" spans="1:20" ht="41.4" collapsed="1">
      <c r="A175" s="151"/>
      <c r="B175" s="151"/>
      <c r="C175" s="152"/>
      <c r="D175" s="39" t="s">
        <v>187</v>
      </c>
      <c r="E175" s="73" t="e">
        <f>#REF!</f>
        <v>#REF!</v>
      </c>
      <c r="F175" s="75"/>
      <c r="G175" s="75"/>
      <c r="H175" s="75"/>
      <c r="I175" s="73"/>
      <c r="J175" s="73" t="e">
        <f>E175</f>
        <v>#REF!</v>
      </c>
      <c r="K175" s="73"/>
      <c r="L175" s="73"/>
      <c r="M175" s="73"/>
      <c r="N175" s="74"/>
      <c r="O175" s="74"/>
      <c r="P175" s="74"/>
      <c r="Q175" s="74"/>
      <c r="R175" s="29" t="e">
        <f t="shared" si="64"/>
        <v>#REF!</v>
      </c>
      <c r="S175" s="30" t="e">
        <f t="shared" si="58"/>
        <v>#REF!</v>
      </c>
      <c r="T175" s="30" t="e">
        <f t="shared" si="65"/>
        <v>#REF!</v>
      </c>
    </row>
    <row r="176" spans="1:20" ht="82.8" hidden="1" outlineLevel="1">
      <c r="A176" s="162"/>
      <c r="B176" s="162"/>
      <c r="C176" s="163"/>
      <c r="D176" s="97" t="s">
        <v>188</v>
      </c>
      <c r="E176" s="73" t="e">
        <f>#REF!</f>
        <v>#REF!</v>
      </c>
      <c r="F176" s="73"/>
      <c r="G176" s="73"/>
      <c r="H176" s="73"/>
      <c r="I176" s="73"/>
      <c r="J176" s="73"/>
      <c r="K176" s="73"/>
      <c r="L176" s="73"/>
      <c r="M176" s="73"/>
      <c r="N176" s="74"/>
      <c r="O176" s="74"/>
      <c r="P176" s="74"/>
      <c r="Q176" s="74"/>
      <c r="R176" s="29">
        <f t="shared" si="64"/>
        <v>0</v>
      </c>
      <c r="S176" s="30">
        <f t="shared" si="58"/>
        <v>0</v>
      </c>
      <c r="T176" s="30">
        <f t="shared" si="65"/>
        <v>0</v>
      </c>
    </row>
    <row r="177" spans="1:20" ht="55.2" hidden="1" outlineLevel="1">
      <c r="A177" s="162"/>
      <c r="B177" s="162"/>
      <c r="C177" s="163"/>
      <c r="D177" s="97" t="s">
        <v>189</v>
      </c>
      <c r="E177" s="73" t="e">
        <f>#REF!</f>
        <v>#REF!</v>
      </c>
      <c r="F177" s="73"/>
      <c r="G177" s="73"/>
      <c r="H177" s="73"/>
      <c r="I177" s="73"/>
      <c r="J177" s="73"/>
      <c r="K177" s="73"/>
      <c r="L177" s="73"/>
      <c r="M177" s="73"/>
      <c r="N177" s="74"/>
      <c r="O177" s="74"/>
      <c r="P177" s="74"/>
      <c r="Q177" s="74"/>
      <c r="R177" s="29">
        <f t="shared" si="64"/>
        <v>0</v>
      </c>
      <c r="S177" s="30">
        <f t="shared" si="58"/>
        <v>0</v>
      </c>
      <c r="T177" s="30">
        <f t="shared" si="65"/>
        <v>0</v>
      </c>
    </row>
    <row r="178" spans="1:20" ht="41.4" hidden="1" outlineLevel="1">
      <c r="A178" s="162"/>
      <c r="B178" s="162"/>
      <c r="C178" s="163"/>
      <c r="D178" s="97" t="s">
        <v>190</v>
      </c>
      <c r="E178" s="73" t="e">
        <f>#REF!</f>
        <v>#REF!</v>
      </c>
      <c r="F178" s="73"/>
      <c r="G178" s="73"/>
      <c r="H178" s="73"/>
      <c r="I178" s="73"/>
      <c r="J178" s="73"/>
      <c r="K178" s="73"/>
      <c r="L178" s="73"/>
      <c r="M178" s="73"/>
      <c r="N178" s="74"/>
      <c r="O178" s="74"/>
      <c r="P178" s="74"/>
      <c r="Q178" s="74"/>
      <c r="R178" s="29">
        <f t="shared" si="64"/>
        <v>0</v>
      </c>
      <c r="S178" s="30">
        <f t="shared" si="58"/>
        <v>0</v>
      </c>
      <c r="T178" s="30">
        <f t="shared" si="65"/>
        <v>0</v>
      </c>
    </row>
    <row r="179" spans="1:20" ht="13.8">
      <c r="A179" s="162"/>
      <c r="B179" s="162"/>
      <c r="C179" s="163"/>
      <c r="D179" s="97" t="s">
        <v>191</v>
      </c>
      <c r="E179" s="73" t="e">
        <f>#REF!</f>
        <v>#REF!</v>
      </c>
      <c r="F179" s="73"/>
      <c r="G179" s="73"/>
      <c r="H179" s="73"/>
      <c r="I179" s="73"/>
      <c r="J179" s="73" t="e">
        <f>E179</f>
        <v>#REF!</v>
      </c>
      <c r="K179" s="73"/>
      <c r="L179" s="73"/>
      <c r="M179" s="73"/>
      <c r="N179" s="74"/>
      <c r="O179" s="74"/>
      <c r="P179" s="74"/>
      <c r="Q179" s="74"/>
      <c r="R179" s="29" t="e">
        <f t="shared" si="64"/>
        <v>#REF!</v>
      </c>
      <c r="S179" s="30" t="e">
        <f t="shared" si="58"/>
        <v>#REF!</v>
      </c>
      <c r="T179" s="30" t="e">
        <f t="shared" si="65"/>
        <v>#REF!</v>
      </c>
    </row>
    <row r="180" spans="1:20" ht="13.8">
      <c r="A180" s="155"/>
      <c r="B180" s="148" t="e">
        <f>R180-C180</f>
        <v>#REF!</v>
      </c>
      <c r="C180" s="148">
        <v>316.22000000000003</v>
      </c>
      <c r="D180" s="78" t="s">
        <v>192</v>
      </c>
      <c r="E180" s="29" t="e">
        <f t="shared" ref="E180:Q180" si="66">SUM(E171:E179)</f>
        <v>#REF!</v>
      </c>
      <c r="F180" s="29">
        <f t="shared" si="66"/>
        <v>0</v>
      </c>
      <c r="G180" s="29">
        <f t="shared" si="66"/>
        <v>0</v>
      </c>
      <c r="H180" s="29">
        <f t="shared" si="66"/>
        <v>15</v>
      </c>
      <c r="I180" s="29">
        <f t="shared" si="66"/>
        <v>1</v>
      </c>
      <c r="J180" s="29" t="e">
        <f t="shared" si="66"/>
        <v>#REF!</v>
      </c>
      <c r="K180" s="29" t="e">
        <f t="shared" si="66"/>
        <v>#REF!</v>
      </c>
      <c r="L180" s="29">
        <f t="shared" si="66"/>
        <v>0</v>
      </c>
      <c r="M180" s="29" t="e">
        <f t="shared" si="66"/>
        <v>#REF!</v>
      </c>
      <c r="N180" s="29">
        <f t="shared" si="66"/>
        <v>0</v>
      </c>
      <c r="O180" s="29">
        <f t="shared" si="66"/>
        <v>0</v>
      </c>
      <c r="P180" s="29">
        <f t="shared" si="66"/>
        <v>0</v>
      </c>
      <c r="Q180" s="29">
        <f t="shared" si="66"/>
        <v>0</v>
      </c>
      <c r="R180" s="29" t="e">
        <f t="shared" si="64"/>
        <v>#REF!</v>
      </c>
      <c r="S180" s="30" t="e">
        <f t="shared" si="58"/>
        <v>#REF!</v>
      </c>
      <c r="T180" s="30" t="e">
        <f>#REF!</f>
        <v>#REF!</v>
      </c>
    </row>
    <row r="181" spans="1:20" ht="13.8">
      <c r="A181" s="139"/>
      <c r="B181" s="139"/>
      <c r="C181" s="140"/>
      <c r="D181" s="334" t="s">
        <v>193</v>
      </c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7"/>
      <c r="S181" s="71">
        <f t="shared" si="58"/>
        <v>0</v>
      </c>
      <c r="T181" s="71"/>
    </row>
    <row r="182" spans="1:20" ht="13.8">
      <c r="A182" s="151"/>
      <c r="B182" s="151"/>
      <c r="C182" s="152"/>
      <c r="D182" s="39" t="s">
        <v>194</v>
      </c>
      <c r="E182" s="73" t="e">
        <f>#REF!</f>
        <v>#REF!</v>
      </c>
      <c r="F182" s="75">
        <f t="shared" ref="F182:Q182" si="67">F183+F184</f>
        <v>0</v>
      </c>
      <c r="G182" s="75">
        <f t="shared" si="67"/>
        <v>13315.349999999999</v>
      </c>
      <c r="H182" s="75">
        <f t="shared" si="67"/>
        <v>6657.6750000000002</v>
      </c>
      <c r="I182" s="75">
        <f t="shared" si="67"/>
        <v>6657.6750000000002</v>
      </c>
      <c r="J182" s="75">
        <f t="shared" si="67"/>
        <v>6657.6750000000002</v>
      </c>
      <c r="K182" s="75">
        <f t="shared" si="67"/>
        <v>6657.6750000000002</v>
      </c>
      <c r="L182" s="75">
        <f t="shared" si="67"/>
        <v>6657.6750000000002</v>
      </c>
      <c r="M182" s="75">
        <f t="shared" si="67"/>
        <v>6657.6750000000002</v>
      </c>
      <c r="N182" s="75">
        <f t="shared" si="67"/>
        <v>6657.6750000000002</v>
      </c>
      <c r="O182" s="75">
        <f t="shared" si="67"/>
        <v>6657.6750000000002</v>
      </c>
      <c r="P182" s="75">
        <f t="shared" si="67"/>
        <v>6657.6750000000002</v>
      </c>
      <c r="Q182" s="75">
        <f t="shared" si="67"/>
        <v>6657.6750000000002</v>
      </c>
      <c r="R182" s="29">
        <f t="shared" ref="R182:R185" si="68">SUM(F182:Q182)</f>
        <v>79892.10000000002</v>
      </c>
      <c r="S182" s="30">
        <f t="shared" si="58"/>
        <v>79892.10000000002</v>
      </c>
      <c r="T182" s="30">
        <f>S182-R182</f>
        <v>0</v>
      </c>
    </row>
    <row r="183" spans="1:20" ht="13.8">
      <c r="A183" s="155"/>
      <c r="B183" s="155"/>
      <c r="C183" s="148"/>
      <c r="D183" s="78">
        <v>2111</v>
      </c>
      <c r="E183" s="29"/>
      <c r="F183" s="29"/>
      <c r="G183" s="29">
        <v>10914.221</v>
      </c>
      <c r="H183" s="29">
        <v>5457.1109999999999</v>
      </c>
      <c r="I183" s="29">
        <v>5457.1109999999999</v>
      </c>
      <c r="J183" s="29">
        <v>5457.1109999999999</v>
      </c>
      <c r="K183" s="29">
        <v>5457.1109999999999</v>
      </c>
      <c r="L183" s="29">
        <v>5457.1109999999999</v>
      </c>
      <c r="M183" s="29">
        <v>5457.1109999999999</v>
      </c>
      <c r="N183" s="29">
        <v>5457.1109999999999</v>
      </c>
      <c r="O183" s="29">
        <v>5457.1109999999999</v>
      </c>
      <c r="P183" s="29">
        <v>5457.1109999999999</v>
      </c>
      <c r="Q183" s="29">
        <v>5457.1080000000002</v>
      </c>
      <c r="R183" s="29">
        <f t="shared" si="68"/>
        <v>65485.327999999987</v>
      </c>
      <c r="S183" s="71"/>
      <c r="T183" s="71"/>
    </row>
    <row r="184" spans="1:20" ht="13.8">
      <c r="A184" s="155"/>
      <c r="B184" s="155"/>
      <c r="C184" s="148"/>
      <c r="D184" s="78">
        <v>2120</v>
      </c>
      <c r="E184" s="29"/>
      <c r="F184" s="29"/>
      <c r="G184" s="29">
        <v>2401.1289999999999</v>
      </c>
      <c r="H184" s="29">
        <v>1200.5640000000001</v>
      </c>
      <c r="I184" s="29">
        <v>1200.5640000000001</v>
      </c>
      <c r="J184" s="29">
        <v>1200.5640000000001</v>
      </c>
      <c r="K184" s="29">
        <v>1200.5640000000001</v>
      </c>
      <c r="L184" s="29">
        <v>1200.5640000000001</v>
      </c>
      <c r="M184" s="29">
        <v>1200.5640000000001</v>
      </c>
      <c r="N184" s="29">
        <v>1200.5640000000001</v>
      </c>
      <c r="O184" s="29">
        <v>1200.5640000000001</v>
      </c>
      <c r="P184" s="29">
        <v>1200.5640000000001</v>
      </c>
      <c r="Q184" s="29">
        <v>1200.567</v>
      </c>
      <c r="R184" s="29">
        <f t="shared" si="68"/>
        <v>14406.772000000001</v>
      </c>
      <c r="S184" s="71"/>
      <c r="T184" s="71"/>
    </row>
    <row r="185" spans="1:20" ht="13.8">
      <c r="A185" s="155"/>
      <c r="B185" s="155"/>
      <c r="C185" s="148"/>
      <c r="D185" s="78" t="s">
        <v>195</v>
      </c>
      <c r="E185" s="29" t="e">
        <f t="shared" ref="E185:Q185" si="69">E182</f>
        <v>#REF!</v>
      </c>
      <c r="F185" s="29">
        <f t="shared" si="69"/>
        <v>0</v>
      </c>
      <c r="G185" s="29">
        <f t="shared" si="69"/>
        <v>13315.349999999999</v>
      </c>
      <c r="H185" s="29">
        <f t="shared" si="69"/>
        <v>6657.6750000000002</v>
      </c>
      <c r="I185" s="29">
        <f t="shared" si="69"/>
        <v>6657.6750000000002</v>
      </c>
      <c r="J185" s="29">
        <f t="shared" si="69"/>
        <v>6657.6750000000002</v>
      </c>
      <c r="K185" s="29">
        <f t="shared" si="69"/>
        <v>6657.6750000000002</v>
      </c>
      <c r="L185" s="29">
        <f t="shared" si="69"/>
        <v>6657.6750000000002</v>
      </c>
      <c r="M185" s="29">
        <f t="shared" si="69"/>
        <v>6657.6750000000002</v>
      </c>
      <c r="N185" s="29">
        <f t="shared" si="69"/>
        <v>6657.6750000000002</v>
      </c>
      <c r="O185" s="29">
        <f t="shared" si="69"/>
        <v>6657.6750000000002</v>
      </c>
      <c r="P185" s="29">
        <f t="shared" si="69"/>
        <v>6657.6750000000002</v>
      </c>
      <c r="Q185" s="29">
        <f t="shared" si="69"/>
        <v>6657.6750000000002</v>
      </c>
      <c r="R185" s="29">
        <f t="shared" si="68"/>
        <v>79892.10000000002</v>
      </c>
      <c r="S185" s="30">
        <f t="shared" ref="S185:S188" si="70">SUM(F185:Q185)</f>
        <v>79892.10000000002</v>
      </c>
      <c r="T185" s="30" t="e">
        <f>#REF!</f>
        <v>#REF!</v>
      </c>
    </row>
    <row r="186" spans="1:20" ht="13.8">
      <c r="A186" s="139"/>
      <c r="B186" s="139"/>
      <c r="C186" s="140"/>
      <c r="D186" s="334" t="s">
        <v>196</v>
      </c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7"/>
      <c r="S186" s="71">
        <f t="shared" si="70"/>
        <v>0</v>
      </c>
      <c r="T186" s="71"/>
    </row>
    <row r="187" spans="1:20" ht="13.8">
      <c r="A187" s="151"/>
      <c r="B187" s="151"/>
      <c r="C187" s="152"/>
      <c r="D187" s="39" t="s">
        <v>197</v>
      </c>
      <c r="E187" s="73" t="e">
        <f>#REF!</f>
        <v>#REF!</v>
      </c>
      <c r="F187" s="73"/>
      <c r="G187" s="73"/>
      <c r="H187" s="73"/>
      <c r="I187" s="73"/>
      <c r="J187" s="73" t="e">
        <f>E187</f>
        <v>#REF!</v>
      </c>
      <c r="K187" s="73"/>
      <c r="L187" s="73"/>
      <c r="M187" s="73"/>
      <c r="N187" s="74"/>
      <c r="O187" s="74"/>
      <c r="P187" s="74"/>
      <c r="Q187" s="74"/>
      <c r="R187" s="29" t="e">
        <f t="shared" ref="R187:R188" si="71">SUM(F187:Q187)</f>
        <v>#REF!</v>
      </c>
      <c r="S187" s="30" t="e">
        <f t="shared" si="70"/>
        <v>#REF!</v>
      </c>
      <c r="T187" s="30" t="e">
        <f>S187-R187</f>
        <v>#REF!</v>
      </c>
    </row>
    <row r="188" spans="1:20" ht="13.8" collapsed="1">
      <c r="A188" s="155"/>
      <c r="B188" s="148" t="e">
        <f>R188-C188</f>
        <v>#REF!</v>
      </c>
      <c r="C188" s="148">
        <v>59.73</v>
      </c>
      <c r="D188" s="78" t="s">
        <v>198</v>
      </c>
      <c r="E188" s="29" t="e">
        <f t="shared" ref="E188:Q188" si="72">E187</f>
        <v>#REF!</v>
      </c>
      <c r="F188" s="29">
        <f t="shared" si="72"/>
        <v>0</v>
      </c>
      <c r="G188" s="29">
        <f t="shared" si="72"/>
        <v>0</v>
      </c>
      <c r="H188" s="29">
        <f t="shared" si="72"/>
        <v>0</v>
      </c>
      <c r="I188" s="29">
        <f t="shared" si="72"/>
        <v>0</v>
      </c>
      <c r="J188" s="29" t="e">
        <f t="shared" si="72"/>
        <v>#REF!</v>
      </c>
      <c r="K188" s="29">
        <f t="shared" si="72"/>
        <v>0</v>
      </c>
      <c r="L188" s="29">
        <f t="shared" si="72"/>
        <v>0</v>
      </c>
      <c r="M188" s="29">
        <f t="shared" si="72"/>
        <v>0</v>
      </c>
      <c r="N188" s="29">
        <f t="shared" si="72"/>
        <v>0</v>
      </c>
      <c r="O188" s="29">
        <f t="shared" si="72"/>
        <v>0</v>
      </c>
      <c r="P188" s="29">
        <f t="shared" si="72"/>
        <v>0</v>
      </c>
      <c r="Q188" s="29">
        <f t="shared" si="72"/>
        <v>0</v>
      </c>
      <c r="R188" s="29" t="e">
        <f t="shared" si="71"/>
        <v>#REF!</v>
      </c>
      <c r="S188" s="30" t="e">
        <f t="shared" si="70"/>
        <v>#REF!</v>
      </c>
      <c r="T188" s="30" t="e">
        <f>#REF!</f>
        <v>#REF!</v>
      </c>
    </row>
    <row r="189" spans="1:20" ht="13.8" hidden="1" outlineLevel="1">
      <c r="A189" s="139"/>
      <c r="B189" s="139"/>
      <c r="C189" s="140"/>
      <c r="D189" s="334" t="s">
        <v>199</v>
      </c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316"/>
      <c r="R189" s="317"/>
      <c r="S189" s="71">
        <f t="shared" ref="S189:S191" si="73">M189+L189+K189+J189+I189+H189+G189+F189+E189</f>
        <v>0</v>
      </c>
      <c r="T189" s="71">
        <f t="shared" ref="T189:T190" si="74">S189-R189</f>
        <v>0</v>
      </c>
    </row>
    <row r="190" spans="1:20" ht="13.8" hidden="1" outlineLevel="1">
      <c r="A190" s="151"/>
      <c r="B190" s="151"/>
      <c r="C190" s="152"/>
      <c r="D190" s="39" t="s">
        <v>200</v>
      </c>
      <c r="E190" s="73" t="e">
        <f>#REF!</f>
        <v>#REF!</v>
      </c>
      <c r="F190" s="75"/>
      <c r="G190" s="75"/>
      <c r="H190" s="75"/>
      <c r="I190" s="73"/>
      <c r="J190" s="75"/>
      <c r="K190" s="75"/>
      <c r="L190" s="73"/>
      <c r="M190" s="73"/>
      <c r="N190" s="74"/>
      <c r="O190" s="74"/>
      <c r="P190" s="74"/>
      <c r="Q190" s="74"/>
      <c r="R190" s="29">
        <f>SUM(F190:Q190)</f>
        <v>0</v>
      </c>
      <c r="S190" s="30" t="e">
        <f t="shared" si="73"/>
        <v>#REF!</v>
      </c>
      <c r="T190" s="30" t="e">
        <f t="shared" si="74"/>
        <v>#REF!</v>
      </c>
    </row>
    <row r="191" spans="1:20" ht="13.8" hidden="1" outlineLevel="1">
      <c r="A191" s="155"/>
      <c r="B191" s="148">
        <f>R191-C191</f>
        <v>0</v>
      </c>
      <c r="C191" s="148"/>
      <c r="D191" s="78" t="s">
        <v>201</v>
      </c>
      <c r="E191" s="29" t="e">
        <f t="shared" ref="E191:R191" si="75">E190</f>
        <v>#REF!</v>
      </c>
      <c r="F191" s="29">
        <f t="shared" si="75"/>
        <v>0</v>
      </c>
      <c r="G191" s="29">
        <f t="shared" si="75"/>
        <v>0</v>
      </c>
      <c r="H191" s="29">
        <f t="shared" si="75"/>
        <v>0</v>
      </c>
      <c r="I191" s="29">
        <f t="shared" si="75"/>
        <v>0</v>
      </c>
      <c r="J191" s="29">
        <f t="shared" si="75"/>
        <v>0</v>
      </c>
      <c r="K191" s="29">
        <f t="shared" si="75"/>
        <v>0</v>
      </c>
      <c r="L191" s="29">
        <f t="shared" si="75"/>
        <v>0</v>
      </c>
      <c r="M191" s="29">
        <f t="shared" si="75"/>
        <v>0</v>
      </c>
      <c r="N191" s="29">
        <f t="shared" si="75"/>
        <v>0</v>
      </c>
      <c r="O191" s="29">
        <f t="shared" si="75"/>
        <v>0</v>
      </c>
      <c r="P191" s="29">
        <f t="shared" si="75"/>
        <v>0</v>
      </c>
      <c r="Q191" s="29">
        <f t="shared" si="75"/>
        <v>0</v>
      </c>
      <c r="R191" s="29">
        <f t="shared" si="75"/>
        <v>0</v>
      </c>
      <c r="S191" s="30" t="e">
        <f t="shared" si="73"/>
        <v>#REF!</v>
      </c>
      <c r="T191" s="30" t="e">
        <f>#REF!</f>
        <v>#REF!</v>
      </c>
    </row>
    <row r="192" spans="1:20" ht="13.8">
      <c r="A192" s="137"/>
      <c r="B192" s="137"/>
      <c r="C192" s="138"/>
      <c r="D192" s="55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71"/>
      <c r="T192" s="71"/>
    </row>
    <row r="193" spans="1:20" ht="13.8">
      <c r="A193" s="162"/>
      <c r="B193" s="162"/>
      <c r="C193" s="163"/>
      <c r="D193" s="98" t="e">
        <f>'4611010'!D192</f>
        <v>#REF!</v>
      </c>
      <c r="E193" s="56"/>
      <c r="F193" s="56"/>
      <c r="G193" s="56"/>
      <c r="H193" s="56"/>
      <c r="I193" s="335" t="e">
        <f>'4611010'!I192</f>
        <v>#REF!</v>
      </c>
      <c r="J193" s="319"/>
      <c r="K193" s="56"/>
      <c r="L193" s="56"/>
      <c r="M193" s="56"/>
      <c r="N193" s="56"/>
      <c r="O193" s="56"/>
      <c r="P193" s="56"/>
      <c r="Q193" s="56"/>
      <c r="R193" s="56"/>
      <c r="S193" s="58"/>
      <c r="T193" s="58"/>
    </row>
    <row r="194" spans="1:20" ht="13.8">
      <c r="A194" s="137"/>
      <c r="B194" s="137"/>
      <c r="C194" s="138"/>
      <c r="D194" s="55"/>
      <c r="E194" s="56"/>
      <c r="F194" s="56"/>
      <c r="G194" s="56"/>
      <c r="H194" s="56"/>
      <c r="I194" s="99"/>
      <c r="J194" s="56"/>
      <c r="K194" s="56"/>
      <c r="L194" s="56"/>
      <c r="M194" s="56"/>
      <c r="N194" s="56"/>
      <c r="O194" s="56"/>
      <c r="P194" s="56"/>
      <c r="Q194" s="56"/>
      <c r="R194" s="56"/>
      <c r="S194" s="58"/>
      <c r="T194" s="58"/>
    </row>
    <row r="195" spans="1:20" ht="13.8">
      <c r="A195" s="162"/>
      <c r="B195" s="162"/>
      <c r="C195" s="163"/>
      <c r="D195" s="98" t="s">
        <v>202</v>
      </c>
      <c r="E195" s="56"/>
      <c r="F195" s="56"/>
      <c r="G195" s="56"/>
      <c r="H195" s="56"/>
      <c r="I195" s="335" t="s">
        <v>203</v>
      </c>
      <c r="J195" s="319"/>
      <c r="K195" s="56"/>
      <c r="L195" s="56"/>
      <c r="M195" s="56"/>
      <c r="N195" s="56"/>
      <c r="O195" s="56"/>
      <c r="P195" s="56"/>
      <c r="Q195" s="56"/>
      <c r="R195" s="56"/>
      <c r="S195" s="58"/>
      <c r="T195" s="58"/>
    </row>
    <row r="196" spans="1:20" ht="13.8">
      <c r="A196" s="137"/>
      <c r="B196" s="137"/>
      <c r="C196" s="138"/>
      <c r="D196" s="55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8"/>
      <c r="T196" s="58"/>
    </row>
    <row r="197" spans="1:20" ht="13.8">
      <c r="A197" s="137"/>
      <c r="B197" s="137"/>
      <c r="C197" s="138"/>
      <c r="D197" s="55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8"/>
      <c r="T197" s="58"/>
    </row>
    <row r="198" spans="1:20" ht="13.8">
      <c r="A198" s="137"/>
      <c r="B198" s="137"/>
      <c r="C198" s="138"/>
      <c r="D198" s="55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8"/>
      <c r="T198" s="58"/>
    </row>
    <row r="199" spans="1:20" ht="13.8">
      <c r="A199" s="137"/>
      <c r="B199" s="137"/>
      <c r="C199" s="138"/>
      <c r="D199" s="55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8"/>
      <c r="T199" s="58"/>
    </row>
    <row r="200" spans="1:20" ht="13.2">
      <c r="A200" s="164"/>
      <c r="B200" s="164"/>
      <c r="C200" s="165"/>
      <c r="D200" s="100" t="s">
        <v>204</v>
      </c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2"/>
      <c r="T200" s="102"/>
    </row>
    <row r="201" spans="1:20" ht="13.2">
      <c r="A201" s="164"/>
      <c r="B201" s="164"/>
      <c r="C201" s="165"/>
      <c r="D201" s="100" t="s">
        <v>205</v>
      </c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2"/>
      <c r="T201" s="102"/>
    </row>
    <row r="202" spans="1:20" ht="13.2">
      <c r="A202" s="164"/>
      <c r="B202" s="164"/>
      <c r="C202" s="165"/>
      <c r="D202" s="100" t="s">
        <v>206</v>
      </c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2"/>
      <c r="T202" s="102"/>
    </row>
    <row r="203" spans="1:20" ht="13.8">
      <c r="A203" s="137"/>
      <c r="B203" s="137"/>
      <c r="C203" s="138"/>
      <c r="D203" s="55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8"/>
      <c r="T203" s="58"/>
    </row>
    <row r="204" spans="1:20" ht="13.8">
      <c r="A204" s="137"/>
      <c r="B204" s="137"/>
      <c r="C204" s="138"/>
      <c r="D204" s="55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8"/>
      <c r="T204" s="58"/>
    </row>
    <row r="205" spans="1:20" ht="13.8">
      <c r="A205" s="137"/>
      <c r="B205" s="137"/>
      <c r="C205" s="138"/>
      <c r="D205" s="55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8"/>
      <c r="T205" s="58"/>
    </row>
    <row r="206" spans="1:20" ht="13.8">
      <c r="A206" s="137"/>
      <c r="B206" s="137"/>
      <c r="C206" s="138"/>
      <c r="D206" s="55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8"/>
      <c r="T206" s="58"/>
    </row>
    <row r="207" spans="1:20" ht="13.8">
      <c r="A207" s="137"/>
      <c r="B207" s="137"/>
      <c r="C207" s="138"/>
      <c r="D207" s="55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8"/>
      <c r="T207" s="58"/>
    </row>
    <row r="208" spans="1:20" ht="13.8">
      <c r="A208" s="137"/>
      <c r="B208" s="137"/>
      <c r="C208" s="138"/>
      <c r="D208" s="55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8"/>
      <c r="T208" s="58"/>
    </row>
    <row r="209" spans="1:20" ht="13.8">
      <c r="A209" s="137"/>
      <c r="B209" s="137"/>
      <c r="C209" s="138"/>
      <c r="D209" s="55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8"/>
      <c r="T209" s="58"/>
    </row>
    <row r="210" spans="1:20" ht="13.8">
      <c r="A210" s="137"/>
      <c r="B210" s="137"/>
      <c r="C210" s="138"/>
      <c r="D210" s="55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8"/>
      <c r="T210" s="58"/>
    </row>
    <row r="211" spans="1:20" ht="13.8">
      <c r="A211" s="137"/>
      <c r="B211" s="137"/>
      <c r="C211" s="138"/>
      <c r="D211" s="55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8"/>
      <c r="T211" s="58"/>
    </row>
    <row r="212" spans="1:20" ht="13.8">
      <c r="A212" s="137"/>
      <c r="B212" s="137"/>
      <c r="C212" s="138"/>
      <c r="D212" s="55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8"/>
      <c r="T212" s="58"/>
    </row>
    <row r="213" spans="1:20" ht="13.8">
      <c r="A213" s="137"/>
      <c r="B213" s="137"/>
      <c r="C213" s="138"/>
      <c r="D213" s="55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8"/>
      <c r="T213" s="58"/>
    </row>
    <row r="214" spans="1:20" ht="13.8">
      <c r="A214" s="137"/>
      <c r="B214" s="137"/>
      <c r="C214" s="138"/>
      <c r="D214" s="55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8"/>
      <c r="T214" s="58"/>
    </row>
    <row r="215" spans="1:20" ht="13.8">
      <c r="A215" s="137"/>
      <c r="B215" s="137"/>
      <c r="C215" s="138"/>
      <c r="D215" s="55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8"/>
      <c r="T215" s="58"/>
    </row>
    <row r="216" spans="1:20" ht="13.8">
      <c r="A216" s="137"/>
      <c r="B216" s="137"/>
      <c r="C216" s="138"/>
      <c r="D216" s="55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8"/>
      <c r="T216" s="58"/>
    </row>
    <row r="217" spans="1:20" ht="13.8">
      <c r="A217" s="137"/>
      <c r="B217" s="137"/>
      <c r="C217" s="138"/>
      <c r="D217" s="55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8"/>
      <c r="T217" s="58"/>
    </row>
    <row r="218" spans="1:20" ht="13.8">
      <c r="A218" s="137"/>
      <c r="B218" s="137"/>
      <c r="C218" s="138"/>
      <c r="D218" s="55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8"/>
      <c r="T218" s="58"/>
    </row>
    <row r="219" spans="1:20" ht="13.8">
      <c r="A219" s="137"/>
      <c r="B219" s="137"/>
      <c r="C219" s="138"/>
      <c r="D219" s="55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8"/>
      <c r="T219" s="58"/>
    </row>
    <row r="220" spans="1:20" ht="13.8">
      <c r="A220" s="137"/>
      <c r="B220" s="137"/>
      <c r="C220" s="138"/>
      <c r="D220" s="55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8"/>
      <c r="T220" s="58"/>
    </row>
    <row r="221" spans="1:20" ht="13.8">
      <c r="A221" s="137"/>
      <c r="B221" s="137"/>
      <c r="C221" s="138"/>
      <c r="D221" s="55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8"/>
      <c r="T221" s="58"/>
    </row>
    <row r="222" spans="1:20" ht="13.8">
      <c r="A222" s="137"/>
      <c r="B222" s="137"/>
      <c r="C222" s="138"/>
      <c r="D222" s="55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8"/>
      <c r="T222" s="58"/>
    </row>
    <row r="223" spans="1:20" ht="13.8">
      <c r="A223" s="137"/>
      <c r="B223" s="137"/>
      <c r="C223" s="138"/>
      <c r="D223" s="55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8"/>
      <c r="T223" s="58"/>
    </row>
    <row r="224" spans="1:20" ht="13.8">
      <c r="A224" s="137"/>
      <c r="B224" s="137"/>
      <c r="C224" s="138"/>
      <c r="D224" s="55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8"/>
      <c r="T224" s="58"/>
    </row>
    <row r="225" spans="1:20" ht="13.8">
      <c r="A225" s="137"/>
      <c r="B225" s="137"/>
      <c r="C225" s="138"/>
      <c r="D225" s="55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8"/>
      <c r="T225" s="58"/>
    </row>
    <row r="226" spans="1:20" ht="13.2">
      <c r="A226" s="166"/>
      <c r="B226" s="166"/>
      <c r="C226" s="167"/>
      <c r="D226" s="103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5"/>
      <c r="T226" s="105"/>
    </row>
    <row r="227" spans="1:20" ht="13.2">
      <c r="A227" s="166"/>
      <c r="B227" s="166"/>
      <c r="C227" s="167"/>
      <c r="D227" s="103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5"/>
      <c r="T227" s="105"/>
    </row>
    <row r="228" spans="1:20" ht="13.2">
      <c r="A228" s="166"/>
      <c r="B228" s="166"/>
      <c r="C228" s="167"/>
      <c r="D228" s="103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5"/>
      <c r="T228" s="105"/>
    </row>
    <row r="229" spans="1:20" ht="13.2">
      <c r="A229" s="166"/>
      <c r="B229" s="166"/>
      <c r="C229" s="167"/>
      <c r="D229" s="103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5"/>
      <c r="T229" s="105"/>
    </row>
    <row r="230" spans="1:20" ht="13.2">
      <c r="A230" s="166"/>
      <c r="B230" s="166"/>
      <c r="C230" s="167"/>
      <c r="D230" s="103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5"/>
      <c r="T230" s="105"/>
    </row>
    <row r="231" spans="1:20" ht="13.2">
      <c r="A231" s="166"/>
      <c r="B231" s="166"/>
      <c r="C231" s="167"/>
      <c r="D231" s="103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5"/>
      <c r="T231" s="105"/>
    </row>
    <row r="232" spans="1:20" ht="13.2">
      <c r="A232" s="166"/>
      <c r="B232" s="166"/>
      <c r="C232" s="167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5"/>
      <c r="T232" s="105"/>
    </row>
    <row r="233" spans="1:20" ht="13.2">
      <c r="A233" s="166"/>
      <c r="B233" s="166"/>
      <c r="C233" s="167"/>
      <c r="D233" s="103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5"/>
      <c r="T233" s="105"/>
    </row>
    <row r="234" spans="1:20" ht="13.2">
      <c r="A234" s="166"/>
      <c r="B234" s="166"/>
      <c r="C234" s="167"/>
      <c r="D234" s="103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5"/>
      <c r="T234" s="105"/>
    </row>
    <row r="235" spans="1:20" ht="13.2">
      <c r="A235" s="166"/>
      <c r="B235" s="166"/>
      <c r="C235" s="167"/>
      <c r="D235" s="103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5"/>
      <c r="T235" s="105"/>
    </row>
    <row r="236" spans="1:20" ht="13.2">
      <c r="A236" s="166"/>
      <c r="B236" s="166"/>
      <c r="C236" s="167"/>
      <c r="D236" s="103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5"/>
      <c r="T236" s="105"/>
    </row>
    <row r="237" spans="1:20" ht="13.2">
      <c r="A237" s="166"/>
      <c r="B237" s="166"/>
      <c r="C237" s="167"/>
      <c r="D237" s="103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5"/>
      <c r="T237" s="105"/>
    </row>
    <row r="238" spans="1:20" ht="13.2">
      <c r="A238" s="166"/>
      <c r="B238" s="166"/>
      <c r="C238" s="167"/>
      <c r="D238" s="103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5"/>
      <c r="T238" s="105"/>
    </row>
    <row r="239" spans="1:20" ht="13.2">
      <c r="A239" s="166"/>
      <c r="B239" s="166"/>
      <c r="C239" s="167"/>
      <c r="D239" s="103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5"/>
      <c r="T239" s="105"/>
    </row>
    <row r="240" spans="1:20" ht="13.2">
      <c r="A240" s="166"/>
      <c r="B240" s="166"/>
      <c r="C240" s="167"/>
      <c r="D240" s="103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5"/>
      <c r="T240" s="105"/>
    </row>
    <row r="241" spans="1:20" ht="13.2">
      <c r="A241" s="166"/>
      <c r="B241" s="166"/>
      <c r="C241" s="167"/>
      <c r="D241" s="103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5"/>
      <c r="T241" s="105"/>
    </row>
    <row r="242" spans="1:20" ht="13.2">
      <c r="A242" s="166"/>
      <c r="B242" s="166"/>
      <c r="C242" s="167"/>
      <c r="D242" s="103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5"/>
      <c r="T242" s="105"/>
    </row>
    <row r="243" spans="1:20" ht="13.2">
      <c r="A243" s="166"/>
      <c r="B243" s="166"/>
      <c r="C243" s="167"/>
      <c r="D243" s="103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5"/>
      <c r="T243" s="105"/>
    </row>
    <row r="244" spans="1:20" ht="13.2">
      <c r="A244" s="166"/>
      <c r="B244" s="166"/>
      <c r="C244" s="167"/>
      <c r="D244" s="103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5"/>
      <c r="T244" s="105"/>
    </row>
    <row r="245" spans="1:20" ht="13.2">
      <c r="A245" s="166"/>
      <c r="B245" s="166"/>
      <c r="C245" s="167"/>
      <c r="D245" s="103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5"/>
      <c r="T245" s="105"/>
    </row>
    <row r="246" spans="1:20" ht="13.2">
      <c r="A246" s="166"/>
      <c r="B246" s="166"/>
      <c r="C246" s="167"/>
      <c r="D246" s="103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5"/>
      <c r="T246" s="105"/>
    </row>
    <row r="247" spans="1:20" ht="13.2">
      <c r="A247" s="166"/>
      <c r="B247" s="166"/>
      <c r="C247" s="167"/>
      <c r="D247" s="103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5"/>
      <c r="T247" s="105"/>
    </row>
    <row r="248" spans="1:20" ht="13.2">
      <c r="A248" s="166"/>
      <c r="B248" s="166"/>
      <c r="C248" s="167"/>
      <c r="D248" s="103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5"/>
      <c r="T248" s="105"/>
    </row>
    <row r="249" spans="1:20" ht="13.2">
      <c r="A249" s="166"/>
      <c r="B249" s="166"/>
      <c r="C249" s="167"/>
      <c r="D249" s="103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5"/>
      <c r="T249" s="105"/>
    </row>
    <row r="250" spans="1:20" ht="13.2">
      <c r="A250" s="166"/>
      <c r="B250" s="166"/>
      <c r="C250" s="167"/>
      <c r="D250" s="103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5"/>
      <c r="T250" s="105"/>
    </row>
    <row r="251" spans="1:20" ht="13.2">
      <c r="A251" s="166"/>
      <c r="B251" s="166"/>
      <c r="C251" s="167"/>
      <c r="D251" s="103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5"/>
      <c r="T251" s="105"/>
    </row>
    <row r="252" spans="1:20" ht="13.2">
      <c r="A252" s="166"/>
      <c r="B252" s="166"/>
      <c r="C252" s="167"/>
      <c r="D252" s="103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5"/>
      <c r="T252" s="105"/>
    </row>
    <row r="253" spans="1:20" ht="13.2">
      <c r="A253" s="166"/>
      <c r="B253" s="166"/>
      <c r="C253" s="167"/>
      <c r="D253" s="103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5"/>
      <c r="T253" s="105"/>
    </row>
    <row r="254" spans="1:20" ht="13.2">
      <c r="A254" s="166"/>
      <c r="B254" s="166"/>
      <c r="C254" s="167"/>
      <c r="D254" s="103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5"/>
      <c r="T254" s="105"/>
    </row>
    <row r="255" spans="1:20" ht="13.2">
      <c r="A255" s="166"/>
      <c r="B255" s="166"/>
      <c r="C255" s="167"/>
      <c r="D255" s="103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5"/>
      <c r="T255" s="105"/>
    </row>
    <row r="256" spans="1:20" ht="13.2">
      <c r="A256" s="166"/>
      <c r="B256" s="166"/>
      <c r="C256" s="167"/>
      <c r="D256" s="103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5"/>
      <c r="T256" s="105"/>
    </row>
    <row r="257" spans="1:20" ht="13.2">
      <c r="A257" s="166"/>
      <c r="B257" s="166"/>
      <c r="C257" s="167"/>
      <c r="D257" s="103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5"/>
      <c r="T257" s="105"/>
    </row>
    <row r="258" spans="1:20" ht="13.2">
      <c r="A258" s="166"/>
      <c r="B258" s="166"/>
      <c r="C258" s="167"/>
      <c r="D258" s="103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5"/>
      <c r="T258" s="105"/>
    </row>
    <row r="259" spans="1:20" ht="13.2">
      <c r="A259" s="166"/>
      <c r="B259" s="166"/>
      <c r="C259" s="167"/>
      <c r="D259" s="103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5"/>
      <c r="T259" s="105"/>
    </row>
    <row r="260" spans="1:20" ht="13.2">
      <c r="A260" s="166"/>
      <c r="B260" s="166"/>
      <c r="C260" s="167"/>
      <c r="D260" s="103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5"/>
      <c r="T260" s="105"/>
    </row>
    <row r="261" spans="1:20" ht="13.2">
      <c r="A261" s="166"/>
      <c r="B261" s="166"/>
      <c r="C261" s="167"/>
      <c r="D261" s="103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5"/>
      <c r="T261" s="105"/>
    </row>
    <row r="262" spans="1:20" ht="13.2">
      <c r="A262" s="166"/>
      <c r="B262" s="166"/>
      <c r="C262" s="167"/>
      <c r="D262" s="103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5"/>
      <c r="T262" s="105"/>
    </row>
    <row r="263" spans="1:20" ht="13.2">
      <c r="A263" s="166"/>
      <c r="B263" s="166"/>
      <c r="C263" s="167"/>
      <c r="D263" s="103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5"/>
      <c r="T263" s="105"/>
    </row>
    <row r="264" spans="1:20" ht="13.2">
      <c r="A264" s="166"/>
      <c r="B264" s="166"/>
      <c r="C264" s="167"/>
      <c r="D264" s="103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5"/>
      <c r="T264" s="105"/>
    </row>
    <row r="265" spans="1:20" ht="13.2">
      <c r="A265" s="166"/>
      <c r="B265" s="166"/>
      <c r="C265" s="167"/>
      <c r="D265" s="103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5"/>
      <c r="T265" s="105"/>
    </row>
    <row r="266" spans="1:20" ht="13.2">
      <c r="A266" s="166"/>
      <c r="B266" s="166"/>
      <c r="C266" s="167"/>
      <c r="D266" s="103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5"/>
      <c r="T266" s="105"/>
    </row>
    <row r="267" spans="1:20" ht="13.2">
      <c r="A267" s="166"/>
      <c r="B267" s="166"/>
      <c r="C267" s="167"/>
      <c r="D267" s="103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5"/>
      <c r="T267" s="105"/>
    </row>
    <row r="268" spans="1:20" ht="13.2">
      <c r="A268" s="166"/>
      <c r="B268" s="166"/>
      <c r="C268" s="167"/>
      <c r="D268" s="103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5"/>
      <c r="T268" s="105"/>
    </row>
    <row r="269" spans="1:20" ht="13.2">
      <c r="A269" s="166"/>
      <c r="B269" s="166"/>
      <c r="C269" s="167"/>
      <c r="D269" s="103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5"/>
      <c r="T269" s="105"/>
    </row>
    <row r="270" spans="1:20" ht="13.2">
      <c r="A270" s="166"/>
      <c r="B270" s="166"/>
      <c r="C270" s="167"/>
      <c r="D270" s="103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5"/>
      <c r="T270" s="105"/>
    </row>
    <row r="271" spans="1:20" ht="13.2">
      <c r="A271" s="166"/>
      <c r="B271" s="166"/>
      <c r="C271" s="167"/>
      <c r="D271" s="103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5"/>
      <c r="T271" s="105"/>
    </row>
    <row r="272" spans="1:20" ht="13.2">
      <c r="A272" s="166"/>
      <c r="B272" s="166"/>
      <c r="C272" s="167"/>
      <c r="D272" s="103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5"/>
      <c r="T272" s="105"/>
    </row>
    <row r="273" spans="1:20" ht="13.2">
      <c r="A273" s="166"/>
      <c r="B273" s="166"/>
      <c r="C273" s="167"/>
      <c r="D273" s="103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5"/>
      <c r="T273" s="105"/>
    </row>
    <row r="274" spans="1:20" ht="13.2">
      <c r="A274" s="166"/>
      <c r="B274" s="166"/>
      <c r="C274" s="167"/>
      <c r="D274" s="103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5"/>
      <c r="T274" s="105"/>
    </row>
    <row r="275" spans="1:20" ht="13.2">
      <c r="A275" s="166"/>
      <c r="B275" s="166"/>
      <c r="C275" s="167"/>
      <c r="D275" s="103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5"/>
      <c r="T275" s="105"/>
    </row>
    <row r="276" spans="1:20" ht="13.2">
      <c r="A276" s="166"/>
      <c r="B276" s="166"/>
      <c r="C276" s="167"/>
      <c r="D276" s="103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5"/>
      <c r="T276" s="105"/>
    </row>
    <row r="277" spans="1:20" ht="13.2">
      <c r="A277" s="166"/>
      <c r="B277" s="166"/>
      <c r="C277" s="167"/>
      <c r="D277" s="103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5"/>
      <c r="T277" s="105"/>
    </row>
    <row r="278" spans="1:20" ht="13.2">
      <c r="A278" s="166"/>
      <c r="B278" s="166"/>
      <c r="C278" s="167"/>
      <c r="D278" s="103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5"/>
      <c r="T278" s="105"/>
    </row>
    <row r="279" spans="1:20" ht="13.2">
      <c r="A279" s="166"/>
      <c r="B279" s="166"/>
      <c r="C279" s="167"/>
      <c r="D279" s="103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5"/>
      <c r="T279" s="105"/>
    </row>
    <row r="280" spans="1:20" ht="13.2">
      <c r="A280" s="166"/>
      <c r="B280" s="166"/>
      <c r="C280" s="167"/>
      <c r="D280" s="103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5"/>
      <c r="T280" s="105"/>
    </row>
    <row r="281" spans="1:20" ht="13.2">
      <c r="A281" s="166"/>
      <c r="B281" s="166"/>
      <c r="C281" s="167"/>
      <c r="D281" s="103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5"/>
      <c r="T281" s="105"/>
    </row>
    <row r="282" spans="1:20" ht="13.2">
      <c r="A282" s="166"/>
      <c r="B282" s="166"/>
      <c r="C282" s="167"/>
      <c r="D282" s="103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5"/>
      <c r="T282" s="105"/>
    </row>
    <row r="283" spans="1:20" ht="13.2">
      <c r="A283" s="166"/>
      <c r="B283" s="166"/>
      <c r="C283" s="167"/>
      <c r="D283" s="103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5"/>
      <c r="T283" s="105"/>
    </row>
    <row r="284" spans="1:20" ht="13.2">
      <c r="A284" s="166"/>
      <c r="B284" s="166"/>
      <c r="C284" s="167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5"/>
      <c r="T284" s="105"/>
    </row>
    <row r="285" spans="1:20" ht="13.2">
      <c r="A285" s="166"/>
      <c r="B285" s="166"/>
      <c r="C285" s="167"/>
      <c r="D285" s="103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5"/>
      <c r="T285" s="105"/>
    </row>
    <row r="286" spans="1:20" ht="13.2">
      <c r="A286" s="166"/>
      <c r="B286" s="166"/>
      <c r="C286" s="167"/>
      <c r="D286" s="103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5"/>
      <c r="T286" s="105"/>
    </row>
    <row r="287" spans="1:20" ht="13.2">
      <c r="A287" s="166"/>
      <c r="B287" s="166"/>
      <c r="C287" s="167"/>
      <c r="D287" s="103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5"/>
      <c r="T287" s="105"/>
    </row>
    <row r="288" spans="1:20" ht="13.2">
      <c r="A288" s="166"/>
      <c r="B288" s="166"/>
      <c r="C288" s="167"/>
      <c r="D288" s="103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5"/>
      <c r="T288" s="105"/>
    </row>
    <row r="289" spans="1:20" ht="13.2">
      <c r="A289" s="166"/>
      <c r="B289" s="166"/>
      <c r="C289" s="167"/>
      <c r="D289" s="103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5"/>
      <c r="T289" s="105"/>
    </row>
    <row r="290" spans="1:20" ht="13.2">
      <c r="A290" s="166"/>
      <c r="B290" s="166"/>
      <c r="C290" s="167"/>
      <c r="D290" s="103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5"/>
      <c r="T290" s="105"/>
    </row>
    <row r="291" spans="1:20" ht="13.2">
      <c r="A291" s="166"/>
      <c r="B291" s="166"/>
      <c r="C291" s="167"/>
      <c r="D291" s="103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5"/>
      <c r="T291" s="105"/>
    </row>
    <row r="292" spans="1:20" ht="13.2">
      <c r="A292" s="166"/>
      <c r="B292" s="166"/>
      <c r="C292" s="167"/>
      <c r="D292" s="103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5"/>
      <c r="T292" s="105"/>
    </row>
    <row r="293" spans="1:20" ht="13.2">
      <c r="A293" s="166"/>
      <c r="B293" s="166"/>
      <c r="C293" s="167"/>
      <c r="D293" s="103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5"/>
      <c r="T293" s="105"/>
    </row>
    <row r="294" spans="1:20" ht="13.2">
      <c r="A294" s="166"/>
      <c r="B294" s="166"/>
      <c r="C294" s="167"/>
      <c r="D294" s="103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5"/>
      <c r="T294" s="105"/>
    </row>
    <row r="295" spans="1:20" ht="13.2">
      <c r="A295" s="166"/>
      <c r="B295" s="166"/>
      <c r="C295" s="167"/>
      <c r="D295" s="103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5"/>
      <c r="T295" s="105"/>
    </row>
    <row r="296" spans="1:20" ht="13.2">
      <c r="A296" s="166"/>
      <c r="B296" s="166"/>
      <c r="C296" s="167"/>
      <c r="D296" s="103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5"/>
      <c r="T296" s="105"/>
    </row>
    <row r="297" spans="1:20" ht="13.2">
      <c r="A297" s="166"/>
      <c r="B297" s="166"/>
      <c r="C297" s="167"/>
      <c r="D297" s="103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5"/>
      <c r="T297" s="105"/>
    </row>
    <row r="298" spans="1:20" ht="13.2">
      <c r="A298" s="166"/>
      <c r="B298" s="166"/>
      <c r="C298" s="167"/>
      <c r="D298" s="103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5"/>
      <c r="T298" s="105"/>
    </row>
    <row r="299" spans="1:20" ht="13.2">
      <c r="A299" s="166"/>
      <c r="B299" s="166"/>
      <c r="C299" s="167"/>
      <c r="D299" s="103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5"/>
      <c r="T299" s="105"/>
    </row>
    <row r="300" spans="1:20" ht="13.2">
      <c r="A300" s="166"/>
      <c r="B300" s="166"/>
      <c r="C300" s="167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5"/>
      <c r="T300" s="105"/>
    </row>
    <row r="301" spans="1:20" ht="13.2">
      <c r="A301" s="166"/>
      <c r="B301" s="166"/>
      <c r="C301" s="167"/>
      <c r="D301" s="103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5"/>
      <c r="T301" s="105"/>
    </row>
    <row r="302" spans="1:20" ht="13.2">
      <c r="A302" s="166"/>
      <c r="B302" s="166"/>
      <c r="C302" s="167"/>
      <c r="D302" s="103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5"/>
      <c r="T302" s="105"/>
    </row>
    <row r="303" spans="1:20" ht="13.2">
      <c r="A303" s="166"/>
      <c r="B303" s="166"/>
      <c r="C303" s="167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5"/>
      <c r="T303" s="105"/>
    </row>
    <row r="304" spans="1:20" ht="13.2">
      <c r="A304" s="166"/>
      <c r="B304" s="166"/>
      <c r="C304" s="167"/>
      <c r="D304" s="103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5"/>
      <c r="T304" s="105"/>
    </row>
    <row r="305" spans="1:20" ht="13.2">
      <c r="A305" s="166"/>
      <c r="B305" s="166"/>
      <c r="C305" s="167"/>
      <c r="D305" s="103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5"/>
      <c r="T305" s="105"/>
    </row>
    <row r="306" spans="1:20" ht="13.2">
      <c r="A306" s="166"/>
      <c r="B306" s="166"/>
      <c r="C306" s="167"/>
      <c r="D306" s="103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5"/>
      <c r="T306" s="105"/>
    </row>
    <row r="307" spans="1:20" ht="13.2">
      <c r="A307" s="166"/>
      <c r="B307" s="166"/>
      <c r="C307" s="167"/>
      <c r="D307" s="103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5"/>
      <c r="T307" s="105"/>
    </row>
    <row r="308" spans="1:20" ht="13.2">
      <c r="A308" s="166"/>
      <c r="B308" s="166"/>
      <c r="C308" s="167"/>
      <c r="D308" s="103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5"/>
      <c r="T308" s="105"/>
    </row>
    <row r="309" spans="1:20" ht="13.2">
      <c r="A309" s="166"/>
      <c r="B309" s="166"/>
      <c r="C309" s="167"/>
      <c r="D309" s="103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5"/>
      <c r="T309" s="105"/>
    </row>
    <row r="310" spans="1:20" ht="13.2">
      <c r="A310" s="166"/>
      <c r="B310" s="166"/>
      <c r="C310" s="167"/>
      <c r="D310" s="103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5"/>
      <c r="T310" s="105"/>
    </row>
    <row r="311" spans="1:20" ht="13.2">
      <c r="A311" s="166"/>
      <c r="B311" s="166"/>
      <c r="C311" s="167"/>
      <c r="D311" s="103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5"/>
      <c r="T311" s="105"/>
    </row>
    <row r="312" spans="1:20" ht="13.2">
      <c r="A312" s="166"/>
      <c r="B312" s="166"/>
      <c r="C312" s="167"/>
      <c r="D312" s="103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5"/>
      <c r="T312" s="105"/>
    </row>
    <row r="313" spans="1:20" ht="13.2">
      <c r="A313" s="166"/>
      <c r="B313" s="166"/>
      <c r="C313" s="167"/>
      <c r="D313" s="103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5"/>
      <c r="T313" s="105"/>
    </row>
    <row r="314" spans="1:20" ht="13.2">
      <c r="A314" s="166"/>
      <c r="B314" s="166"/>
      <c r="C314" s="167"/>
      <c r="D314" s="103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5"/>
      <c r="T314" s="105"/>
    </row>
    <row r="315" spans="1:20" ht="13.2">
      <c r="A315" s="166"/>
      <c r="B315" s="166"/>
      <c r="C315" s="167"/>
      <c r="D315" s="103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5"/>
      <c r="T315" s="105"/>
    </row>
    <row r="316" spans="1:20" ht="13.2">
      <c r="A316" s="166"/>
      <c r="B316" s="166"/>
      <c r="C316" s="167"/>
      <c r="D316" s="103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5"/>
      <c r="T316" s="105"/>
    </row>
    <row r="317" spans="1:20" ht="13.2">
      <c r="A317" s="166"/>
      <c r="B317" s="166"/>
      <c r="C317" s="167"/>
      <c r="D317" s="103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5"/>
      <c r="T317" s="105"/>
    </row>
    <row r="318" spans="1:20" ht="13.2">
      <c r="A318" s="166"/>
      <c r="B318" s="166"/>
      <c r="C318" s="167"/>
      <c r="D318" s="103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5"/>
      <c r="T318" s="105"/>
    </row>
    <row r="319" spans="1:20" ht="13.2">
      <c r="A319" s="166"/>
      <c r="B319" s="166"/>
      <c r="C319" s="167"/>
      <c r="D319" s="103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5"/>
      <c r="T319" s="105"/>
    </row>
    <row r="320" spans="1:20" ht="13.2">
      <c r="A320" s="166"/>
      <c r="B320" s="166"/>
      <c r="C320" s="167"/>
      <c r="D320" s="103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5"/>
      <c r="T320" s="105"/>
    </row>
    <row r="321" spans="1:20" ht="13.2">
      <c r="A321" s="166"/>
      <c r="B321" s="166"/>
      <c r="C321" s="167"/>
      <c r="D321" s="103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5"/>
      <c r="T321" s="105"/>
    </row>
    <row r="322" spans="1:20" ht="13.2">
      <c r="A322" s="166"/>
      <c r="B322" s="166"/>
      <c r="C322" s="167"/>
      <c r="D322" s="103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5"/>
      <c r="T322" s="105"/>
    </row>
    <row r="323" spans="1:20" ht="13.2">
      <c r="A323" s="166"/>
      <c r="B323" s="166"/>
      <c r="C323" s="167"/>
      <c r="D323" s="103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5"/>
      <c r="T323" s="105"/>
    </row>
    <row r="324" spans="1:20" ht="13.2">
      <c r="A324" s="166"/>
      <c r="B324" s="166"/>
      <c r="C324" s="167"/>
      <c r="D324" s="103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5"/>
      <c r="T324" s="105"/>
    </row>
    <row r="325" spans="1:20" ht="13.2">
      <c r="A325" s="166"/>
      <c r="B325" s="166"/>
      <c r="C325" s="167"/>
      <c r="D325" s="103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5"/>
      <c r="T325" s="105"/>
    </row>
    <row r="326" spans="1:20" ht="13.2">
      <c r="A326" s="166"/>
      <c r="B326" s="166"/>
      <c r="C326" s="167"/>
      <c r="D326" s="103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5"/>
      <c r="T326" s="105"/>
    </row>
    <row r="327" spans="1:20" ht="13.2">
      <c r="A327" s="166"/>
      <c r="B327" s="166"/>
      <c r="C327" s="167"/>
      <c r="D327" s="103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5"/>
      <c r="T327" s="105"/>
    </row>
    <row r="328" spans="1:20" ht="13.2">
      <c r="A328" s="166"/>
      <c r="B328" s="166"/>
      <c r="C328" s="167"/>
      <c r="D328" s="103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5"/>
      <c r="T328" s="105"/>
    </row>
    <row r="329" spans="1:20" ht="13.2">
      <c r="A329" s="166"/>
      <c r="B329" s="166"/>
      <c r="C329" s="167"/>
      <c r="D329" s="103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5"/>
      <c r="T329" s="105"/>
    </row>
    <row r="330" spans="1:20" ht="13.2">
      <c r="A330" s="166"/>
      <c r="B330" s="166"/>
      <c r="C330" s="167"/>
      <c r="D330" s="103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5"/>
      <c r="T330" s="105"/>
    </row>
    <row r="331" spans="1:20" ht="13.2">
      <c r="A331" s="166"/>
      <c r="B331" s="166"/>
      <c r="C331" s="167"/>
      <c r="D331" s="103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5"/>
      <c r="T331" s="105"/>
    </row>
    <row r="332" spans="1:20" ht="13.2">
      <c r="A332" s="166"/>
      <c r="B332" s="166"/>
      <c r="C332" s="167"/>
      <c r="D332" s="103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5"/>
      <c r="T332" s="105"/>
    </row>
    <row r="333" spans="1:20" ht="13.2">
      <c r="A333" s="166"/>
      <c r="B333" s="166"/>
      <c r="C333" s="167"/>
      <c r="D333" s="103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5"/>
      <c r="T333" s="105"/>
    </row>
    <row r="334" spans="1:20" ht="13.2">
      <c r="A334" s="166"/>
      <c r="B334" s="166"/>
      <c r="C334" s="167"/>
      <c r="D334" s="103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5"/>
      <c r="T334" s="105"/>
    </row>
    <row r="335" spans="1:20" ht="13.2">
      <c r="A335" s="166"/>
      <c r="B335" s="166"/>
      <c r="C335" s="167"/>
      <c r="D335" s="103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5"/>
      <c r="T335" s="105"/>
    </row>
    <row r="336" spans="1:20" ht="13.2">
      <c r="A336" s="166"/>
      <c r="B336" s="166"/>
      <c r="C336" s="167"/>
      <c r="D336" s="103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5"/>
      <c r="T336" s="105"/>
    </row>
    <row r="337" spans="1:20" ht="13.2">
      <c r="A337" s="166"/>
      <c r="B337" s="166"/>
      <c r="C337" s="167"/>
      <c r="D337" s="103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5"/>
      <c r="T337" s="105"/>
    </row>
    <row r="338" spans="1:20" ht="13.2">
      <c r="A338" s="166"/>
      <c r="B338" s="166"/>
      <c r="C338" s="167"/>
      <c r="D338" s="103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5"/>
      <c r="T338" s="105"/>
    </row>
    <row r="339" spans="1:20" ht="13.2">
      <c r="A339" s="166"/>
      <c r="B339" s="166"/>
      <c r="C339" s="167"/>
      <c r="D339" s="103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5"/>
      <c r="T339" s="105"/>
    </row>
    <row r="340" spans="1:20" ht="13.2">
      <c r="A340" s="166"/>
      <c r="B340" s="166"/>
      <c r="C340" s="167"/>
      <c r="D340" s="103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5"/>
      <c r="T340" s="105"/>
    </row>
    <row r="341" spans="1:20" ht="13.2">
      <c r="A341" s="166"/>
      <c r="B341" s="166"/>
      <c r="C341" s="167"/>
      <c r="D341" s="103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5"/>
      <c r="T341" s="105"/>
    </row>
    <row r="342" spans="1:20" ht="13.2">
      <c r="A342" s="166"/>
      <c r="B342" s="166"/>
      <c r="C342" s="167"/>
      <c r="D342" s="103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5"/>
      <c r="T342" s="105"/>
    </row>
    <row r="343" spans="1:20" ht="13.2">
      <c r="A343" s="166"/>
      <c r="B343" s="166"/>
      <c r="C343" s="167"/>
      <c r="D343" s="103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5"/>
      <c r="T343" s="105"/>
    </row>
    <row r="344" spans="1:20" ht="13.2">
      <c r="A344" s="166"/>
      <c r="B344" s="166"/>
      <c r="C344" s="167"/>
      <c r="D344" s="103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5"/>
      <c r="T344" s="105"/>
    </row>
    <row r="345" spans="1:20" ht="13.2">
      <c r="A345" s="166"/>
      <c r="B345" s="166"/>
      <c r="C345" s="167"/>
      <c r="D345" s="103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5"/>
      <c r="T345" s="105"/>
    </row>
    <row r="346" spans="1:20" ht="13.2">
      <c r="A346" s="166"/>
      <c r="B346" s="166"/>
      <c r="C346" s="167"/>
      <c r="D346" s="103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5"/>
      <c r="T346" s="105"/>
    </row>
    <row r="347" spans="1:20" ht="13.2">
      <c r="A347" s="166"/>
      <c r="B347" s="166"/>
      <c r="C347" s="167"/>
      <c r="D347" s="103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5"/>
      <c r="T347" s="105"/>
    </row>
    <row r="348" spans="1:20" ht="13.2">
      <c r="A348" s="166"/>
      <c r="B348" s="166"/>
      <c r="C348" s="167"/>
      <c r="D348" s="103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5"/>
      <c r="T348" s="105"/>
    </row>
    <row r="349" spans="1:20" ht="13.2">
      <c r="A349" s="166"/>
      <c r="B349" s="166"/>
      <c r="C349" s="167"/>
      <c r="D349" s="103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5"/>
      <c r="T349" s="105"/>
    </row>
    <row r="350" spans="1:20" ht="13.2">
      <c r="A350" s="166"/>
      <c r="B350" s="166"/>
      <c r="C350" s="167"/>
      <c r="D350" s="103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5"/>
      <c r="T350" s="105"/>
    </row>
    <row r="351" spans="1:20" ht="13.2">
      <c r="A351" s="166"/>
      <c r="B351" s="166"/>
      <c r="C351" s="167"/>
      <c r="D351" s="103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5"/>
      <c r="T351" s="105"/>
    </row>
    <row r="352" spans="1:20" ht="13.2">
      <c r="A352" s="166"/>
      <c r="B352" s="166"/>
      <c r="C352" s="167"/>
      <c r="D352" s="103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5"/>
      <c r="T352" s="105"/>
    </row>
    <row r="353" spans="1:20" ht="13.2">
      <c r="A353" s="166"/>
      <c r="B353" s="166"/>
      <c r="C353" s="167"/>
      <c r="D353" s="103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5"/>
      <c r="T353" s="105"/>
    </row>
    <row r="354" spans="1:20" ht="13.2">
      <c r="A354" s="166"/>
      <c r="B354" s="166"/>
      <c r="C354" s="167"/>
      <c r="D354" s="103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5"/>
      <c r="T354" s="105"/>
    </row>
    <row r="355" spans="1:20" ht="13.2">
      <c r="A355" s="166"/>
      <c r="B355" s="166"/>
      <c r="C355" s="167"/>
      <c r="D355" s="103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5"/>
      <c r="T355" s="105"/>
    </row>
    <row r="356" spans="1:20" ht="13.2">
      <c r="A356" s="166"/>
      <c r="B356" s="166"/>
      <c r="C356" s="167"/>
      <c r="D356" s="103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5"/>
      <c r="T356" s="105"/>
    </row>
    <row r="357" spans="1:20" ht="13.2">
      <c r="A357" s="166"/>
      <c r="B357" s="166"/>
      <c r="C357" s="167"/>
      <c r="D357" s="103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5"/>
      <c r="T357" s="105"/>
    </row>
    <row r="358" spans="1:20" ht="13.2">
      <c r="A358" s="166"/>
      <c r="B358" s="166"/>
      <c r="C358" s="167"/>
      <c r="D358" s="103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5"/>
      <c r="T358" s="105"/>
    </row>
    <row r="359" spans="1:20" ht="13.2">
      <c r="A359" s="166"/>
      <c r="B359" s="166"/>
      <c r="C359" s="167"/>
      <c r="D359" s="103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5"/>
      <c r="T359" s="105"/>
    </row>
    <row r="360" spans="1:20" ht="13.2">
      <c r="A360" s="166"/>
      <c r="B360" s="166"/>
      <c r="C360" s="167"/>
      <c r="D360" s="103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5"/>
      <c r="T360" s="105"/>
    </row>
    <row r="361" spans="1:20" ht="13.2">
      <c r="A361" s="166"/>
      <c r="B361" s="166"/>
      <c r="C361" s="167"/>
      <c r="D361" s="103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5"/>
      <c r="T361" s="105"/>
    </row>
    <row r="362" spans="1:20" ht="13.2">
      <c r="A362" s="166"/>
      <c r="B362" s="166"/>
      <c r="C362" s="167"/>
      <c r="D362" s="103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5"/>
      <c r="T362" s="105"/>
    </row>
    <row r="363" spans="1:20" ht="13.2">
      <c r="A363" s="166"/>
      <c r="B363" s="166"/>
      <c r="C363" s="167"/>
      <c r="D363" s="103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5"/>
      <c r="T363" s="105"/>
    </row>
    <row r="364" spans="1:20" ht="13.2">
      <c r="A364" s="166"/>
      <c r="B364" s="166"/>
      <c r="C364" s="167"/>
      <c r="D364" s="103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5"/>
      <c r="T364" s="105"/>
    </row>
    <row r="365" spans="1:20" ht="13.2">
      <c r="A365" s="166"/>
      <c r="B365" s="166"/>
      <c r="C365" s="167"/>
      <c r="D365" s="103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5"/>
      <c r="T365" s="105"/>
    </row>
    <row r="366" spans="1:20" ht="13.2">
      <c r="A366" s="166"/>
      <c r="B366" s="166"/>
      <c r="C366" s="167"/>
      <c r="D366" s="103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5"/>
      <c r="T366" s="105"/>
    </row>
    <row r="367" spans="1:20" ht="13.2">
      <c r="A367" s="166"/>
      <c r="B367" s="166"/>
      <c r="C367" s="167"/>
      <c r="D367" s="103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5"/>
      <c r="T367" s="105"/>
    </row>
    <row r="368" spans="1:20" ht="13.2">
      <c r="A368" s="166"/>
      <c r="B368" s="166"/>
      <c r="C368" s="167"/>
      <c r="D368" s="103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5"/>
      <c r="T368" s="105"/>
    </row>
    <row r="369" spans="1:20" ht="13.2">
      <c r="A369" s="166"/>
      <c r="B369" s="166"/>
      <c r="C369" s="167"/>
      <c r="D369" s="103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5"/>
      <c r="T369" s="105"/>
    </row>
    <row r="370" spans="1:20" ht="13.2">
      <c r="A370" s="166"/>
      <c r="B370" s="166"/>
      <c r="C370" s="167"/>
      <c r="D370" s="103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5"/>
      <c r="T370" s="105"/>
    </row>
    <row r="371" spans="1:20" ht="13.2">
      <c r="A371" s="166"/>
      <c r="B371" s="166"/>
      <c r="C371" s="167"/>
      <c r="D371" s="103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5"/>
      <c r="T371" s="105"/>
    </row>
    <row r="372" spans="1:20" ht="13.2">
      <c r="A372" s="166"/>
      <c r="B372" s="166"/>
      <c r="C372" s="167"/>
      <c r="D372" s="103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5"/>
      <c r="T372" s="105"/>
    </row>
    <row r="373" spans="1:20" ht="13.2">
      <c r="A373" s="166"/>
      <c r="B373" s="166"/>
      <c r="C373" s="167"/>
      <c r="D373" s="103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5"/>
      <c r="T373" s="105"/>
    </row>
    <row r="374" spans="1:20" ht="13.2">
      <c r="A374" s="166"/>
      <c r="B374" s="166"/>
      <c r="C374" s="167"/>
      <c r="D374" s="103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5"/>
      <c r="T374" s="105"/>
    </row>
    <row r="375" spans="1:20" ht="13.2">
      <c r="A375" s="166"/>
      <c r="B375" s="166"/>
      <c r="C375" s="167"/>
      <c r="D375" s="103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5"/>
      <c r="T375" s="105"/>
    </row>
    <row r="376" spans="1:20" ht="13.2">
      <c r="A376" s="166"/>
      <c r="B376" s="166"/>
      <c r="C376" s="167"/>
      <c r="D376" s="103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5"/>
      <c r="T376" s="105"/>
    </row>
    <row r="377" spans="1:20" ht="13.2">
      <c r="A377" s="166"/>
      <c r="B377" s="166"/>
      <c r="C377" s="167"/>
      <c r="D377" s="103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5"/>
      <c r="T377" s="105"/>
    </row>
    <row r="378" spans="1:20" ht="13.2">
      <c r="A378" s="166"/>
      <c r="B378" s="166"/>
      <c r="C378" s="167"/>
      <c r="D378" s="103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5"/>
      <c r="T378" s="105"/>
    </row>
    <row r="379" spans="1:20" ht="13.2">
      <c r="A379" s="166"/>
      <c r="B379" s="166"/>
      <c r="C379" s="167"/>
      <c r="D379" s="103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5"/>
      <c r="T379" s="105"/>
    </row>
    <row r="380" spans="1:20" ht="13.2">
      <c r="A380" s="166"/>
      <c r="B380" s="166"/>
      <c r="C380" s="167"/>
      <c r="D380" s="103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5"/>
      <c r="T380" s="105"/>
    </row>
    <row r="381" spans="1:20" ht="13.2">
      <c r="A381" s="166"/>
      <c r="B381" s="166"/>
      <c r="C381" s="167"/>
      <c r="D381" s="103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5"/>
      <c r="T381" s="105"/>
    </row>
    <row r="382" spans="1:20" ht="13.2">
      <c r="A382" s="166"/>
      <c r="B382" s="166"/>
      <c r="C382" s="167"/>
      <c r="D382" s="103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5"/>
      <c r="T382" s="105"/>
    </row>
    <row r="383" spans="1:20" ht="13.2">
      <c r="A383" s="166"/>
      <c r="B383" s="166"/>
      <c r="C383" s="167"/>
      <c r="D383" s="103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5"/>
      <c r="T383" s="105"/>
    </row>
    <row r="384" spans="1:20" ht="13.2">
      <c r="A384" s="166"/>
      <c r="B384" s="166"/>
      <c r="C384" s="167"/>
      <c r="D384" s="103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5"/>
      <c r="T384" s="105"/>
    </row>
    <row r="385" spans="1:20" ht="13.2">
      <c r="A385" s="166"/>
      <c r="B385" s="166"/>
      <c r="C385" s="167"/>
      <c r="D385" s="103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5"/>
      <c r="T385" s="105"/>
    </row>
    <row r="386" spans="1:20" ht="13.2">
      <c r="A386" s="166"/>
      <c r="B386" s="166"/>
      <c r="C386" s="167"/>
      <c r="D386" s="103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5"/>
      <c r="T386" s="105"/>
    </row>
    <row r="387" spans="1:20" ht="13.2">
      <c r="A387" s="166"/>
      <c r="B387" s="166"/>
      <c r="C387" s="167"/>
      <c r="D387" s="103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5"/>
      <c r="T387" s="105"/>
    </row>
    <row r="388" spans="1:20" ht="13.2">
      <c r="A388" s="166"/>
      <c r="B388" s="166"/>
      <c r="C388" s="167"/>
      <c r="D388" s="103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5"/>
      <c r="T388" s="105"/>
    </row>
    <row r="389" spans="1:20" ht="13.2">
      <c r="A389" s="166"/>
      <c r="B389" s="166"/>
      <c r="C389" s="167"/>
      <c r="D389" s="103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5"/>
      <c r="T389" s="105"/>
    </row>
    <row r="390" spans="1:20" ht="13.2">
      <c r="A390" s="166"/>
      <c r="B390" s="166"/>
      <c r="C390" s="167"/>
      <c r="D390" s="103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5"/>
      <c r="T390" s="105"/>
    </row>
    <row r="391" spans="1:20" ht="13.2">
      <c r="A391" s="166"/>
      <c r="B391" s="166"/>
      <c r="C391" s="167"/>
      <c r="D391" s="103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5"/>
      <c r="T391" s="105"/>
    </row>
    <row r="392" spans="1:20" ht="13.2">
      <c r="A392" s="166"/>
      <c r="B392" s="166"/>
      <c r="C392" s="167"/>
      <c r="D392" s="103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5"/>
      <c r="T392" s="105"/>
    </row>
    <row r="393" spans="1:20" ht="13.2">
      <c r="A393" s="166"/>
      <c r="B393" s="166"/>
      <c r="C393" s="167"/>
      <c r="D393" s="103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5"/>
      <c r="T393" s="105"/>
    </row>
    <row r="394" spans="1:20" ht="13.2">
      <c r="A394" s="166"/>
      <c r="B394" s="166"/>
      <c r="C394" s="167"/>
      <c r="D394" s="103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5"/>
      <c r="T394" s="105"/>
    </row>
    <row r="395" spans="1:20" ht="13.2">
      <c r="A395" s="166"/>
      <c r="B395" s="166"/>
      <c r="C395" s="167"/>
      <c r="D395" s="103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5"/>
      <c r="T395" s="105"/>
    </row>
    <row r="396" spans="1:20" ht="13.2">
      <c r="A396" s="166"/>
      <c r="B396" s="166"/>
      <c r="C396" s="167"/>
      <c r="D396" s="103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5"/>
      <c r="T396" s="105"/>
    </row>
    <row r="397" spans="1:20" ht="13.2">
      <c r="A397" s="166"/>
      <c r="B397" s="166"/>
      <c r="C397" s="167"/>
      <c r="D397" s="103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5"/>
      <c r="T397" s="105"/>
    </row>
    <row r="398" spans="1:20" ht="13.2">
      <c r="A398" s="166"/>
      <c r="B398" s="166"/>
      <c r="C398" s="167"/>
      <c r="D398" s="103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5"/>
      <c r="T398" s="105"/>
    </row>
    <row r="399" spans="1:20" ht="13.2">
      <c r="A399" s="166"/>
      <c r="B399" s="166"/>
      <c r="C399" s="167"/>
      <c r="D399" s="103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5"/>
      <c r="T399" s="105"/>
    </row>
    <row r="400" spans="1:20" ht="13.2">
      <c r="A400" s="166"/>
      <c r="B400" s="166"/>
      <c r="C400" s="167"/>
      <c r="D400" s="103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5"/>
      <c r="T400" s="105"/>
    </row>
    <row r="401" spans="1:20" ht="13.2">
      <c r="A401" s="166"/>
      <c r="B401" s="166"/>
      <c r="C401" s="167"/>
      <c r="D401" s="103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5"/>
      <c r="T401" s="105"/>
    </row>
    <row r="402" spans="1:20" ht="13.2">
      <c r="A402" s="166"/>
      <c r="B402" s="166"/>
      <c r="C402" s="167"/>
      <c r="D402" s="103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5"/>
      <c r="T402" s="105"/>
    </row>
    <row r="403" spans="1:20" ht="13.2">
      <c r="A403" s="166"/>
      <c r="B403" s="166"/>
      <c r="C403" s="167"/>
      <c r="D403" s="103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5"/>
      <c r="T403" s="105"/>
    </row>
    <row r="404" spans="1:20" ht="13.2">
      <c r="A404" s="166"/>
      <c r="B404" s="166"/>
      <c r="C404" s="167"/>
      <c r="D404" s="103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5"/>
      <c r="T404" s="105"/>
    </row>
    <row r="405" spans="1:20" ht="13.2">
      <c r="A405" s="166"/>
      <c r="B405" s="166"/>
      <c r="C405" s="167"/>
      <c r="D405" s="103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5"/>
      <c r="T405" s="105"/>
    </row>
    <row r="406" spans="1:20" ht="13.2">
      <c r="A406" s="166"/>
      <c r="B406" s="166"/>
      <c r="C406" s="167"/>
      <c r="D406" s="103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5"/>
      <c r="T406" s="105"/>
    </row>
    <row r="407" spans="1:20" ht="13.2">
      <c r="A407" s="166"/>
      <c r="B407" s="166"/>
      <c r="C407" s="167"/>
      <c r="D407" s="103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5"/>
      <c r="T407" s="105"/>
    </row>
    <row r="408" spans="1:20" ht="13.2">
      <c r="A408" s="166"/>
      <c r="B408" s="166"/>
      <c r="C408" s="167"/>
      <c r="D408" s="103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5"/>
      <c r="T408" s="105"/>
    </row>
    <row r="409" spans="1:20" ht="13.2">
      <c r="A409" s="166"/>
      <c r="B409" s="166"/>
      <c r="C409" s="167"/>
      <c r="D409" s="103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5"/>
      <c r="T409" s="105"/>
    </row>
    <row r="410" spans="1:20" ht="13.2">
      <c r="A410" s="166"/>
      <c r="B410" s="166"/>
      <c r="C410" s="167"/>
      <c r="D410" s="103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5"/>
      <c r="T410" s="105"/>
    </row>
    <row r="411" spans="1:20" ht="13.2">
      <c r="A411" s="166"/>
      <c r="B411" s="166"/>
      <c r="C411" s="167"/>
      <c r="D411" s="103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5"/>
      <c r="T411" s="105"/>
    </row>
    <row r="412" spans="1:20" ht="13.2">
      <c r="A412" s="166"/>
      <c r="B412" s="166"/>
      <c r="C412" s="167"/>
      <c r="D412" s="103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5"/>
      <c r="T412" s="105"/>
    </row>
    <row r="413" spans="1:20" ht="13.2">
      <c r="A413" s="166"/>
      <c r="B413" s="166"/>
      <c r="C413" s="167"/>
      <c r="D413" s="103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5"/>
      <c r="T413" s="105"/>
    </row>
    <row r="414" spans="1:20" ht="13.2">
      <c r="A414" s="166"/>
      <c r="B414" s="166"/>
      <c r="C414" s="167"/>
      <c r="D414" s="103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5"/>
      <c r="T414" s="105"/>
    </row>
    <row r="415" spans="1:20" ht="13.2">
      <c r="A415" s="166"/>
      <c r="B415" s="166"/>
      <c r="C415" s="167"/>
      <c r="D415" s="103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5"/>
      <c r="T415" s="105"/>
    </row>
    <row r="416" spans="1:20" ht="13.2">
      <c r="A416" s="166"/>
      <c r="B416" s="166"/>
      <c r="C416" s="167"/>
      <c r="D416" s="103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5"/>
      <c r="T416" s="105"/>
    </row>
    <row r="417" spans="1:20" ht="13.2">
      <c r="A417" s="166"/>
      <c r="B417" s="166"/>
      <c r="C417" s="167"/>
      <c r="D417" s="103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5"/>
      <c r="T417" s="105"/>
    </row>
    <row r="418" spans="1:20" ht="13.2">
      <c r="A418" s="166"/>
      <c r="B418" s="166"/>
      <c r="C418" s="167"/>
      <c r="D418" s="103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5"/>
      <c r="T418" s="105"/>
    </row>
    <row r="419" spans="1:20" ht="13.2">
      <c r="A419" s="166"/>
      <c r="B419" s="166"/>
      <c r="C419" s="167"/>
      <c r="D419" s="103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5"/>
      <c r="T419" s="105"/>
    </row>
    <row r="420" spans="1:20" ht="13.2">
      <c r="A420" s="166"/>
      <c r="B420" s="166"/>
      <c r="C420" s="167"/>
      <c r="D420" s="103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5"/>
      <c r="T420" s="105"/>
    </row>
    <row r="421" spans="1:20" ht="13.2">
      <c r="A421" s="166"/>
      <c r="B421" s="166"/>
      <c r="C421" s="167"/>
      <c r="D421" s="103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5"/>
      <c r="T421" s="105"/>
    </row>
    <row r="422" spans="1:20" ht="13.2">
      <c r="A422" s="166"/>
      <c r="B422" s="166"/>
      <c r="C422" s="167"/>
      <c r="D422" s="103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5"/>
      <c r="T422" s="105"/>
    </row>
    <row r="423" spans="1:20" ht="13.2">
      <c r="A423" s="166"/>
      <c r="B423" s="166"/>
      <c r="C423" s="167"/>
      <c r="D423" s="103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5"/>
      <c r="T423" s="105"/>
    </row>
    <row r="424" spans="1:20" ht="13.2">
      <c r="A424" s="166"/>
      <c r="B424" s="166"/>
      <c r="C424" s="167"/>
      <c r="D424" s="103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5"/>
      <c r="T424" s="105"/>
    </row>
    <row r="425" spans="1:20" ht="13.2">
      <c r="A425" s="166"/>
      <c r="B425" s="166"/>
      <c r="C425" s="167"/>
      <c r="D425" s="103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5"/>
      <c r="T425" s="105"/>
    </row>
    <row r="426" spans="1:20" ht="13.2">
      <c r="A426" s="166"/>
      <c r="B426" s="166"/>
      <c r="C426" s="167"/>
      <c r="D426" s="103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5"/>
      <c r="T426" s="105"/>
    </row>
    <row r="427" spans="1:20" ht="13.2">
      <c r="A427" s="166"/>
      <c r="B427" s="166"/>
      <c r="C427" s="167"/>
      <c r="D427" s="103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5"/>
      <c r="T427" s="105"/>
    </row>
    <row r="428" spans="1:20" ht="13.2">
      <c r="A428" s="166"/>
      <c r="B428" s="166"/>
      <c r="C428" s="167"/>
      <c r="D428" s="103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5"/>
      <c r="T428" s="105"/>
    </row>
    <row r="429" spans="1:20" ht="13.2">
      <c r="A429" s="166"/>
      <c r="B429" s="166"/>
      <c r="C429" s="167"/>
      <c r="D429" s="103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5"/>
      <c r="T429" s="105"/>
    </row>
    <row r="430" spans="1:20" ht="13.2">
      <c r="A430" s="166"/>
      <c r="B430" s="166"/>
      <c r="C430" s="167"/>
      <c r="D430" s="103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5"/>
      <c r="T430" s="105"/>
    </row>
    <row r="431" spans="1:20" ht="13.2">
      <c r="A431" s="166"/>
      <c r="B431" s="166"/>
      <c r="C431" s="167"/>
      <c r="D431" s="103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5"/>
      <c r="T431" s="105"/>
    </row>
    <row r="432" spans="1:20" ht="13.2">
      <c r="A432" s="166"/>
      <c r="B432" s="166"/>
      <c r="C432" s="167"/>
      <c r="D432" s="103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5"/>
      <c r="T432" s="105"/>
    </row>
    <row r="433" spans="1:20" ht="13.2">
      <c r="A433" s="166"/>
      <c r="B433" s="166"/>
      <c r="C433" s="167"/>
      <c r="D433" s="103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5"/>
      <c r="T433" s="105"/>
    </row>
    <row r="434" spans="1:20" ht="13.2">
      <c r="A434" s="166"/>
      <c r="B434" s="166"/>
      <c r="C434" s="167"/>
      <c r="D434" s="103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5"/>
      <c r="T434" s="105"/>
    </row>
    <row r="435" spans="1:20" ht="13.2">
      <c r="A435" s="166"/>
      <c r="B435" s="166"/>
      <c r="C435" s="167"/>
      <c r="D435" s="103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5"/>
      <c r="T435" s="105"/>
    </row>
    <row r="436" spans="1:20" ht="13.2">
      <c r="A436" s="166"/>
      <c r="B436" s="166"/>
      <c r="C436" s="167"/>
      <c r="D436" s="103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5"/>
      <c r="T436" s="105"/>
    </row>
    <row r="437" spans="1:20" ht="13.2">
      <c r="A437" s="166"/>
      <c r="B437" s="166"/>
      <c r="C437" s="167"/>
      <c r="D437" s="103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5"/>
      <c r="T437" s="105"/>
    </row>
    <row r="438" spans="1:20" ht="13.2">
      <c r="A438" s="166"/>
      <c r="B438" s="166"/>
      <c r="C438" s="167"/>
      <c r="D438" s="103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5"/>
      <c r="T438" s="105"/>
    </row>
    <row r="439" spans="1:20" ht="13.2">
      <c r="A439" s="166"/>
      <c r="B439" s="166"/>
      <c r="C439" s="167"/>
      <c r="D439" s="103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5"/>
      <c r="T439" s="105"/>
    </row>
    <row r="440" spans="1:20" ht="13.2">
      <c r="A440" s="166"/>
      <c r="B440" s="166"/>
      <c r="C440" s="167"/>
      <c r="D440" s="103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5"/>
      <c r="T440" s="105"/>
    </row>
    <row r="441" spans="1:20" ht="13.2">
      <c r="A441" s="166"/>
      <c r="B441" s="166"/>
      <c r="C441" s="167"/>
      <c r="D441" s="103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5"/>
      <c r="T441" s="105"/>
    </row>
    <row r="442" spans="1:20" ht="13.2">
      <c r="A442" s="166"/>
      <c r="B442" s="166"/>
      <c r="C442" s="167"/>
      <c r="D442" s="103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5"/>
      <c r="T442" s="105"/>
    </row>
    <row r="443" spans="1:20" ht="13.2">
      <c r="A443" s="166"/>
      <c r="B443" s="166"/>
      <c r="C443" s="167"/>
      <c r="D443" s="103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5"/>
      <c r="T443" s="105"/>
    </row>
    <row r="444" spans="1:20" ht="13.2">
      <c r="A444" s="166"/>
      <c r="B444" s="166"/>
      <c r="C444" s="167"/>
      <c r="D444" s="103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5"/>
      <c r="T444" s="105"/>
    </row>
    <row r="445" spans="1:20" ht="13.2">
      <c r="A445" s="166"/>
      <c r="B445" s="166"/>
      <c r="C445" s="167"/>
      <c r="D445" s="103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5"/>
      <c r="T445" s="105"/>
    </row>
    <row r="446" spans="1:20" ht="13.2">
      <c r="A446" s="166"/>
      <c r="B446" s="166"/>
      <c r="C446" s="167"/>
      <c r="D446" s="103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5"/>
      <c r="T446" s="105"/>
    </row>
    <row r="447" spans="1:20" ht="13.2">
      <c r="A447" s="166"/>
      <c r="B447" s="166"/>
      <c r="C447" s="167"/>
      <c r="D447" s="103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5"/>
      <c r="T447" s="105"/>
    </row>
    <row r="448" spans="1:20" ht="13.2">
      <c r="A448" s="166"/>
      <c r="B448" s="166"/>
      <c r="C448" s="167"/>
      <c r="D448" s="103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5"/>
      <c r="T448" s="105"/>
    </row>
    <row r="449" spans="1:20" ht="13.2">
      <c r="A449" s="166"/>
      <c r="B449" s="166"/>
      <c r="C449" s="167"/>
      <c r="D449" s="103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5"/>
      <c r="T449" s="105"/>
    </row>
    <row r="450" spans="1:20" ht="13.2">
      <c r="A450" s="166"/>
      <c r="B450" s="166"/>
      <c r="C450" s="167"/>
      <c r="D450" s="103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5"/>
      <c r="T450" s="105"/>
    </row>
    <row r="451" spans="1:20" ht="13.2">
      <c r="A451" s="166"/>
      <c r="B451" s="166"/>
      <c r="C451" s="167"/>
      <c r="D451" s="103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5"/>
      <c r="T451" s="105"/>
    </row>
    <row r="452" spans="1:20" ht="13.2">
      <c r="A452" s="166"/>
      <c r="B452" s="166"/>
      <c r="C452" s="167"/>
      <c r="D452" s="103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5"/>
      <c r="T452" s="105"/>
    </row>
    <row r="453" spans="1:20" ht="13.2">
      <c r="A453" s="166"/>
      <c r="B453" s="166"/>
      <c r="C453" s="167"/>
      <c r="D453" s="103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5"/>
      <c r="T453" s="105"/>
    </row>
    <row r="454" spans="1:20" ht="13.2">
      <c r="A454" s="166"/>
      <c r="B454" s="166"/>
      <c r="C454" s="167"/>
      <c r="D454" s="103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5"/>
      <c r="T454" s="105"/>
    </row>
    <row r="455" spans="1:20" ht="13.2">
      <c r="A455" s="166"/>
      <c r="B455" s="166"/>
      <c r="C455" s="167"/>
      <c r="D455" s="103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5"/>
      <c r="T455" s="105"/>
    </row>
    <row r="456" spans="1:20" ht="13.2">
      <c r="A456" s="166"/>
      <c r="B456" s="166"/>
      <c r="C456" s="167"/>
      <c r="D456" s="103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5"/>
      <c r="T456" s="105"/>
    </row>
    <row r="457" spans="1:20" ht="13.2">
      <c r="A457" s="166"/>
      <c r="B457" s="166"/>
      <c r="C457" s="167"/>
      <c r="D457" s="103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5"/>
      <c r="T457" s="105"/>
    </row>
    <row r="458" spans="1:20" ht="13.2">
      <c r="A458" s="166"/>
      <c r="B458" s="166"/>
      <c r="C458" s="167"/>
      <c r="D458" s="103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5"/>
      <c r="T458" s="105"/>
    </row>
    <row r="459" spans="1:20" ht="13.2">
      <c r="A459" s="166"/>
      <c r="B459" s="166"/>
      <c r="C459" s="167"/>
      <c r="D459" s="103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5"/>
      <c r="T459" s="105"/>
    </row>
    <row r="460" spans="1:20" ht="13.2">
      <c r="A460" s="166"/>
      <c r="B460" s="166"/>
      <c r="C460" s="167"/>
      <c r="D460" s="103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5"/>
      <c r="T460" s="105"/>
    </row>
    <row r="461" spans="1:20" ht="13.2">
      <c r="A461" s="166"/>
      <c r="B461" s="166"/>
      <c r="C461" s="167"/>
      <c r="D461" s="103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5"/>
      <c r="T461" s="105"/>
    </row>
    <row r="462" spans="1:20" ht="13.2">
      <c r="A462" s="166"/>
      <c r="B462" s="166"/>
      <c r="C462" s="167"/>
      <c r="D462" s="103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5"/>
      <c r="T462" s="105"/>
    </row>
    <row r="463" spans="1:20" ht="13.2">
      <c r="A463" s="166"/>
      <c r="B463" s="166"/>
      <c r="C463" s="167"/>
      <c r="D463" s="103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5"/>
      <c r="T463" s="105"/>
    </row>
    <row r="464" spans="1:20" ht="13.2">
      <c r="A464" s="166"/>
      <c r="B464" s="166"/>
      <c r="C464" s="167"/>
      <c r="D464" s="103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5"/>
      <c r="T464" s="105"/>
    </row>
    <row r="465" spans="1:20" ht="13.2">
      <c r="A465" s="166"/>
      <c r="B465" s="166"/>
      <c r="C465" s="167"/>
      <c r="D465" s="103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5"/>
      <c r="T465" s="105"/>
    </row>
    <row r="466" spans="1:20" ht="13.2">
      <c r="A466" s="166"/>
      <c r="B466" s="166"/>
      <c r="C466" s="167"/>
      <c r="D466" s="103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5"/>
      <c r="T466" s="105"/>
    </row>
    <row r="467" spans="1:20" ht="13.2">
      <c r="A467" s="166"/>
      <c r="B467" s="166"/>
      <c r="C467" s="167"/>
      <c r="D467" s="103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5"/>
      <c r="T467" s="105"/>
    </row>
    <row r="468" spans="1:20" ht="13.2">
      <c r="A468" s="166"/>
      <c r="B468" s="166"/>
      <c r="C468" s="167"/>
      <c r="D468" s="103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5"/>
      <c r="T468" s="105"/>
    </row>
    <row r="469" spans="1:20" ht="13.2">
      <c r="A469" s="166"/>
      <c r="B469" s="166"/>
      <c r="C469" s="167"/>
      <c r="D469" s="103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5"/>
      <c r="T469" s="105"/>
    </row>
    <row r="470" spans="1:20" ht="13.2">
      <c r="A470" s="166"/>
      <c r="B470" s="166"/>
      <c r="C470" s="167"/>
      <c r="D470" s="103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5"/>
      <c r="T470" s="105"/>
    </row>
    <row r="471" spans="1:20" ht="13.2">
      <c r="A471" s="166"/>
      <c r="B471" s="166"/>
      <c r="C471" s="167"/>
      <c r="D471" s="103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5"/>
      <c r="T471" s="105"/>
    </row>
    <row r="472" spans="1:20" ht="13.2">
      <c r="A472" s="166"/>
      <c r="B472" s="166"/>
      <c r="C472" s="167"/>
      <c r="D472" s="103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5"/>
      <c r="T472" s="105"/>
    </row>
    <row r="473" spans="1:20" ht="13.2">
      <c r="A473" s="166"/>
      <c r="B473" s="166"/>
      <c r="C473" s="167"/>
      <c r="D473" s="103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5"/>
      <c r="T473" s="105"/>
    </row>
    <row r="474" spans="1:20" ht="13.2">
      <c r="A474" s="166"/>
      <c r="B474" s="166"/>
      <c r="C474" s="167"/>
      <c r="D474" s="103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5"/>
      <c r="T474" s="105"/>
    </row>
    <row r="475" spans="1:20" ht="13.2">
      <c r="A475" s="166"/>
      <c r="B475" s="166"/>
      <c r="C475" s="167"/>
      <c r="D475" s="103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5"/>
      <c r="T475" s="105"/>
    </row>
    <row r="476" spans="1:20" ht="13.2">
      <c r="A476" s="166"/>
      <c r="B476" s="166"/>
      <c r="C476" s="167"/>
      <c r="D476" s="103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5"/>
      <c r="T476" s="105"/>
    </row>
    <row r="477" spans="1:20" ht="13.2">
      <c r="A477" s="166"/>
      <c r="B477" s="166"/>
      <c r="C477" s="167"/>
      <c r="D477" s="103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5"/>
      <c r="T477" s="105"/>
    </row>
    <row r="478" spans="1:20" ht="13.2">
      <c r="A478" s="166"/>
      <c r="B478" s="166"/>
      <c r="C478" s="167"/>
      <c r="D478" s="103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5"/>
      <c r="T478" s="105"/>
    </row>
    <row r="479" spans="1:20" ht="13.2">
      <c r="A479" s="166"/>
      <c r="B479" s="166"/>
      <c r="C479" s="167"/>
      <c r="D479" s="103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5"/>
      <c r="T479" s="105"/>
    </row>
    <row r="480" spans="1:20" ht="13.2">
      <c r="A480" s="166"/>
      <c r="B480" s="166"/>
      <c r="C480" s="167"/>
      <c r="D480" s="103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5"/>
      <c r="T480" s="105"/>
    </row>
    <row r="481" spans="1:20" ht="13.2">
      <c r="A481" s="166"/>
      <c r="B481" s="166"/>
      <c r="C481" s="167"/>
      <c r="D481" s="103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5"/>
      <c r="T481" s="105"/>
    </row>
    <row r="482" spans="1:20" ht="13.2">
      <c r="A482" s="166"/>
      <c r="B482" s="166"/>
      <c r="C482" s="167"/>
      <c r="D482" s="103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5"/>
      <c r="T482" s="105"/>
    </row>
    <row r="483" spans="1:20" ht="13.2">
      <c r="A483" s="166"/>
      <c r="B483" s="166"/>
      <c r="C483" s="167"/>
      <c r="D483" s="103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5"/>
      <c r="T483" s="105"/>
    </row>
    <row r="484" spans="1:20" ht="13.2">
      <c r="A484" s="166"/>
      <c r="B484" s="166"/>
      <c r="C484" s="167"/>
      <c r="D484" s="103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5"/>
      <c r="T484" s="105"/>
    </row>
    <row r="485" spans="1:20" ht="13.2">
      <c r="A485" s="166"/>
      <c r="B485" s="166"/>
      <c r="C485" s="167"/>
      <c r="D485" s="103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5"/>
      <c r="T485" s="105"/>
    </row>
    <row r="486" spans="1:20" ht="13.2">
      <c r="A486" s="166"/>
      <c r="B486" s="166"/>
      <c r="C486" s="167"/>
      <c r="D486" s="103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5"/>
      <c r="T486" s="105"/>
    </row>
    <row r="487" spans="1:20" ht="13.2">
      <c r="A487" s="166"/>
      <c r="B487" s="166"/>
      <c r="C487" s="167"/>
      <c r="D487" s="103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5"/>
      <c r="T487" s="105"/>
    </row>
    <row r="488" spans="1:20" ht="13.2">
      <c r="A488" s="166"/>
      <c r="B488" s="166"/>
      <c r="C488" s="167"/>
      <c r="D488" s="103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5"/>
      <c r="T488" s="105"/>
    </row>
    <row r="489" spans="1:20" ht="13.2">
      <c r="A489" s="166"/>
      <c r="B489" s="166"/>
      <c r="C489" s="167"/>
      <c r="D489" s="103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5"/>
      <c r="T489" s="105"/>
    </row>
    <row r="490" spans="1:20" ht="13.2">
      <c r="A490" s="166"/>
      <c r="B490" s="166"/>
      <c r="C490" s="167"/>
      <c r="D490" s="103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5"/>
      <c r="T490" s="105"/>
    </row>
    <row r="491" spans="1:20" ht="13.2">
      <c r="A491" s="166"/>
      <c r="B491" s="166"/>
      <c r="C491" s="167"/>
      <c r="D491" s="103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5"/>
      <c r="T491" s="105"/>
    </row>
    <row r="492" spans="1:20" ht="13.2">
      <c r="A492" s="166"/>
      <c r="B492" s="166"/>
      <c r="C492" s="167"/>
      <c r="D492" s="103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5"/>
      <c r="T492" s="105"/>
    </row>
    <row r="493" spans="1:20" ht="13.2">
      <c r="A493" s="166"/>
      <c r="B493" s="166"/>
      <c r="C493" s="167"/>
      <c r="D493" s="103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5"/>
      <c r="T493" s="105"/>
    </row>
    <row r="494" spans="1:20" ht="13.2">
      <c r="A494" s="166"/>
      <c r="B494" s="166"/>
      <c r="C494" s="167"/>
      <c r="D494" s="103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5"/>
      <c r="T494" s="105"/>
    </row>
    <row r="495" spans="1:20" ht="13.2">
      <c r="A495" s="166"/>
      <c r="B495" s="166"/>
      <c r="C495" s="167"/>
      <c r="D495" s="103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5"/>
      <c r="T495" s="105"/>
    </row>
    <row r="496" spans="1:20" ht="13.2">
      <c r="A496" s="166"/>
      <c r="B496" s="166"/>
      <c r="C496" s="167"/>
      <c r="D496" s="103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5"/>
      <c r="T496" s="105"/>
    </row>
    <row r="497" spans="1:20" ht="13.2">
      <c r="A497" s="166"/>
      <c r="B497" s="166"/>
      <c r="C497" s="167"/>
      <c r="D497" s="103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5"/>
      <c r="T497" s="105"/>
    </row>
    <row r="498" spans="1:20" ht="13.2">
      <c r="A498" s="166"/>
      <c r="B498" s="166"/>
      <c r="C498" s="167"/>
      <c r="D498" s="103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5"/>
      <c r="T498" s="105"/>
    </row>
    <row r="499" spans="1:20" ht="13.2">
      <c r="A499" s="166"/>
      <c r="B499" s="166"/>
      <c r="C499" s="167"/>
      <c r="D499" s="103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5"/>
      <c r="T499" s="105"/>
    </row>
    <row r="500" spans="1:20" ht="13.2">
      <c r="A500" s="166"/>
      <c r="B500" s="166"/>
      <c r="C500" s="167"/>
      <c r="D500" s="103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5"/>
      <c r="T500" s="105"/>
    </row>
    <row r="501" spans="1:20" ht="13.2">
      <c r="A501" s="166"/>
      <c r="B501" s="166"/>
      <c r="C501" s="167"/>
      <c r="D501" s="103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5"/>
      <c r="T501" s="105"/>
    </row>
    <row r="502" spans="1:20" ht="13.2">
      <c r="A502" s="166"/>
      <c r="B502" s="166"/>
      <c r="C502" s="167"/>
      <c r="D502" s="103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5"/>
      <c r="T502" s="105"/>
    </row>
    <row r="503" spans="1:20" ht="13.2">
      <c r="A503" s="166"/>
      <c r="B503" s="166"/>
      <c r="C503" s="167"/>
      <c r="D503" s="103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5"/>
      <c r="T503" s="105"/>
    </row>
    <row r="504" spans="1:20" ht="13.2">
      <c r="A504" s="166"/>
      <c r="B504" s="166"/>
      <c r="C504" s="167"/>
      <c r="D504" s="103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5"/>
      <c r="T504" s="105"/>
    </row>
    <row r="505" spans="1:20" ht="13.2">
      <c r="A505" s="166"/>
      <c r="B505" s="166"/>
      <c r="C505" s="167"/>
      <c r="D505" s="103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5"/>
      <c r="T505" s="105"/>
    </row>
    <row r="506" spans="1:20" ht="13.2">
      <c r="A506" s="166"/>
      <c r="B506" s="166"/>
      <c r="C506" s="167"/>
      <c r="D506" s="103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5"/>
      <c r="T506" s="105"/>
    </row>
    <row r="507" spans="1:20" ht="13.2">
      <c r="A507" s="166"/>
      <c r="B507" s="166"/>
      <c r="C507" s="167"/>
      <c r="D507" s="103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5"/>
      <c r="T507" s="105"/>
    </row>
    <row r="508" spans="1:20" ht="13.2">
      <c r="A508" s="166"/>
      <c r="B508" s="166"/>
      <c r="C508" s="167"/>
      <c r="D508" s="103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5"/>
      <c r="T508" s="105"/>
    </row>
    <row r="509" spans="1:20" ht="13.2">
      <c r="A509" s="166"/>
      <c r="B509" s="166"/>
      <c r="C509" s="167"/>
      <c r="D509" s="103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5"/>
      <c r="T509" s="105"/>
    </row>
    <row r="510" spans="1:20" ht="13.2">
      <c r="A510" s="166"/>
      <c r="B510" s="166"/>
      <c r="C510" s="167"/>
      <c r="D510" s="103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5"/>
      <c r="T510" s="105"/>
    </row>
    <row r="511" spans="1:20" ht="13.2">
      <c r="A511" s="166"/>
      <c r="B511" s="166"/>
      <c r="C511" s="167"/>
      <c r="D511" s="103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5"/>
      <c r="T511" s="105"/>
    </row>
    <row r="512" spans="1:20" ht="13.2">
      <c r="A512" s="166"/>
      <c r="B512" s="166"/>
      <c r="C512" s="167"/>
      <c r="D512" s="103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5"/>
      <c r="T512" s="105"/>
    </row>
    <row r="513" spans="1:20" ht="13.2">
      <c r="A513" s="166"/>
      <c r="B513" s="166"/>
      <c r="C513" s="167"/>
      <c r="D513" s="103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5"/>
      <c r="T513" s="105"/>
    </row>
    <row r="514" spans="1:20" ht="13.2">
      <c r="A514" s="166"/>
      <c r="B514" s="166"/>
      <c r="C514" s="167"/>
      <c r="D514" s="103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5"/>
      <c r="T514" s="105"/>
    </row>
    <row r="515" spans="1:20" ht="13.2">
      <c r="A515" s="166"/>
      <c r="B515" s="166"/>
      <c r="C515" s="167"/>
      <c r="D515" s="103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5"/>
      <c r="T515" s="105"/>
    </row>
    <row r="516" spans="1:20" ht="13.2">
      <c r="A516" s="166"/>
      <c r="B516" s="166"/>
      <c r="C516" s="167"/>
      <c r="D516" s="103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5"/>
      <c r="T516" s="105"/>
    </row>
    <row r="517" spans="1:20" ht="13.2">
      <c r="A517" s="166"/>
      <c r="B517" s="166"/>
      <c r="C517" s="167"/>
      <c r="D517" s="103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5"/>
      <c r="T517" s="105"/>
    </row>
    <row r="518" spans="1:20" ht="13.2">
      <c r="A518" s="166"/>
      <c r="B518" s="166"/>
      <c r="C518" s="167"/>
      <c r="D518" s="103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5"/>
      <c r="T518" s="105"/>
    </row>
    <row r="519" spans="1:20" ht="13.2">
      <c r="A519" s="166"/>
      <c r="B519" s="166"/>
      <c r="C519" s="167"/>
      <c r="D519" s="103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5"/>
      <c r="T519" s="105"/>
    </row>
    <row r="520" spans="1:20" ht="13.2">
      <c r="A520" s="166"/>
      <c r="B520" s="166"/>
      <c r="C520" s="167"/>
      <c r="D520" s="103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5"/>
      <c r="T520" s="105"/>
    </row>
    <row r="521" spans="1:20" ht="13.2">
      <c r="A521" s="166"/>
      <c r="B521" s="166"/>
      <c r="C521" s="167"/>
      <c r="D521" s="103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5"/>
      <c r="T521" s="105"/>
    </row>
    <row r="522" spans="1:20" ht="13.2">
      <c r="A522" s="166"/>
      <c r="B522" s="166"/>
      <c r="C522" s="167"/>
      <c r="D522" s="103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5"/>
      <c r="T522" s="105"/>
    </row>
    <row r="523" spans="1:20" ht="13.2">
      <c r="A523" s="166"/>
      <c r="B523" s="166"/>
      <c r="C523" s="167"/>
      <c r="D523" s="103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5"/>
      <c r="T523" s="105"/>
    </row>
    <row r="524" spans="1:20" ht="13.2">
      <c r="A524" s="166"/>
      <c r="B524" s="166"/>
      <c r="C524" s="167"/>
      <c r="D524" s="103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5"/>
      <c r="T524" s="105"/>
    </row>
    <row r="525" spans="1:20" ht="13.2">
      <c r="A525" s="166"/>
      <c r="B525" s="166"/>
      <c r="C525" s="167"/>
      <c r="D525" s="103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5"/>
      <c r="T525" s="105"/>
    </row>
    <row r="526" spans="1:20" ht="13.2">
      <c r="A526" s="166"/>
      <c r="B526" s="166"/>
      <c r="C526" s="167"/>
      <c r="D526" s="103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5"/>
      <c r="T526" s="105"/>
    </row>
    <row r="527" spans="1:20" ht="13.2">
      <c r="A527" s="166"/>
      <c r="B527" s="166"/>
      <c r="C527" s="167"/>
      <c r="D527" s="103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5"/>
      <c r="T527" s="105"/>
    </row>
    <row r="528" spans="1:20" ht="13.2">
      <c r="A528" s="166"/>
      <c r="B528" s="166"/>
      <c r="C528" s="167"/>
      <c r="D528" s="103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5"/>
      <c r="T528" s="105"/>
    </row>
    <row r="529" spans="1:20" ht="13.2">
      <c r="A529" s="166"/>
      <c r="B529" s="166"/>
      <c r="C529" s="167"/>
      <c r="D529" s="103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5"/>
      <c r="T529" s="105"/>
    </row>
    <row r="530" spans="1:20" ht="13.2">
      <c r="A530" s="166"/>
      <c r="B530" s="166"/>
      <c r="C530" s="167"/>
      <c r="D530" s="103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5"/>
      <c r="T530" s="105"/>
    </row>
    <row r="531" spans="1:20" ht="13.2">
      <c r="A531" s="166"/>
      <c r="B531" s="166"/>
      <c r="C531" s="167"/>
      <c r="D531" s="103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5"/>
      <c r="T531" s="105"/>
    </row>
    <row r="532" spans="1:20" ht="13.2">
      <c r="A532" s="166"/>
      <c r="B532" s="166"/>
      <c r="C532" s="167"/>
      <c r="D532" s="103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5"/>
      <c r="T532" s="105"/>
    </row>
    <row r="533" spans="1:20" ht="13.2">
      <c r="A533" s="166"/>
      <c r="B533" s="166"/>
      <c r="C533" s="167"/>
      <c r="D533" s="103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5"/>
      <c r="T533" s="105"/>
    </row>
    <row r="534" spans="1:20" ht="13.2">
      <c r="A534" s="166"/>
      <c r="B534" s="166"/>
      <c r="C534" s="167"/>
      <c r="D534" s="103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5"/>
      <c r="T534" s="105"/>
    </row>
    <row r="535" spans="1:20" ht="13.2">
      <c r="A535" s="166"/>
      <c r="B535" s="166"/>
      <c r="C535" s="167"/>
      <c r="D535" s="103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5"/>
      <c r="T535" s="105"/>
    </row>
    <row r="536" spans="1:20" ht="13.2">
      <c r="A536" s="166"/>
      <c r="B536" s="166"/>
      <c r="C536" s="167"/>
      <c r="D536" s="103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5"/>
      <c r="T536" s="105"/>
    </row>
    <row r="537" spans="1:20" ht="13.2">
      <c r="A537" s="166"/>
      <c r="B537" s="166"/>
      <c r="C537" s="167"/>
      <c r="D537" s="103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5"/>
      <c r="T537" s="105"/>
    </row>
    <row r="538" spans="1:20" ht="13.2">
      <c r="A538" s="166"/>
      <c r="B538" s="166"/>
      <c r="C538" s="167"/>
      <c r="D538" s="103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5"/>
      <c r="T538" s="105"/>
    </row>
    <row r="539" spans="1:20" ht="13.2">
      <c r="A539" s="166"/>
      <c r="B539" s="166"/>
      <c r="C539" s="167"/>
      <c r="D539" s="103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5"/>
      <c r="T539" s="105"/>
    </row>
    <row r="540" spans="1:20" ht="13.2">
      <c r="A540" s="166"/>
      <c r="B540" s="166"/>
      <c r="C540" s="167"/>
      <c r="D540" s="103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5"/>
      <c r="T540" s="105"/>
    </row>
    <row r="541" spans="1:20" ht="13.2">
      <c r="A541" s="166"/>
      <c r="B541" s="166"/>
      <c r="C541" s="167"/>
      <c r="D541" s="103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5"/>
      <c r="T541" s="105"/>
    </row>
    <row r="542" spans="1:20" ht="13.2">
      <c r="A542" s="166"/>
      <c r="B542" s="166"/>
      <c r="C542" s="167"/>
      <c r="D542" s="103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5"/>
      <c r="T542" s="105"/>
    </row>
    <row r="543" spans="1:20" ht="13.2">
      <c r="A543" s="166"/>
      <c r="B543" s="166"/>
      <c r="C543" s="167"/>
      <c r="D543" s="103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5"/>
      <c r="T543" s="105"/>
    </row>
    <row r="544" spans="1:20" ht="13.2">
      <c r="A544" s="166"/>
      <c r="B544" s="166"/>
      <c r="C544" s="167"/>
      <c r="D544" s="103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5"/>
      <c r="T544" s="105"/>
    </row>
    <row r="545" spans="1:20" ht="13.2">
      <c r="A545" s="166"/>
      <c r="B545" s="166"/>
      <c r="C545" s="167"/>
      <c r="D545" s="103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5"/>
      <c r="T545" s="105"/>
    </row>
    <row r="546" spans="1:20" ht="13.2">
      <c r="A546" s="166"/>
      <c r="B546" s="166"/>
      <c r="C546" s="167"/>
      <c r="D546" s="103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5"/>
      <c r="T546" s="105"/>
    </row>
    <row r="547" spans="1:20" ht="13.2">
      <c r="A547" s="166"/>
      <c r="B547" s="166"/>
      <c r="C547" s="167"/>
      <c r="D547" s="103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5"/>
      <c r="T547" s="105"/>
    </row>
    <row r="548" spans="1:20" ht="13.2">
      <c r="A548" s="166"/>
      <c r="B548" s="166"/>
      <c r="C548" s="167"/>
      <c r="D548" s="103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5"/>
      <c r="T548" s="105"/>
    </row>
    <row r="549" spans="1:20" ht="13.2">
      <c r="A549" s="166"/>
      <c r="B549" s="166"/>
      <c r="C549" s="167"/>
      <c r="D549" s="103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5"/>
      <c r="T549" s="105"/>
    </row>
    <row r="550" spans="1:20" ht="13.2">
      <c r="A550" s="166"/>
      <c r="B550" s="166"/>
      <c r="C550" s="167"/>
      <c r="D550" s="103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5"/>
      <c r="T550" s="105"/>
    </row>
    <row r="551" spans="1:20" ht="13.2">
      <c r="A551" s="166"/>
      <c r="B551" s="166"/>
      <c r="C551" s="167"/>
      <c r="D551" s="103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5"/>
      <c r="T551" s="105"/>
    </row>
    <row r="552" spans="1:20" ht="13.2">
      <c r="A552" s="166"/>
      <c r="B552" s="166"/>
      <c r="C552" s="167"/>
      <c r="D552" s="103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5"/>
      <c r="T552" s="105"/>
    </row>
    <row r="553" spans="1:20" ht="13.2">
      <c r="A553" s="166"/>
      <c r="B553" s="166"/>
      <c r="C553" s="167"/>
      <c r="D553" s="103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5"/>
      <c r="T553" s="105"/>
    </row>
    <row r="554" spans="1:20" ht="13.2">
      <c r="A554" s="166"/>
      <c r="B554" s="166"/>
      <c r="C554" s="167"/>
      <c r="D554" s="103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5"/>
      <c r="T554" s="105"/>
    </row>
    <row r="555" spans="1:20" ht="13.2">
      <c r="A555" s="166"/>
      <c r="B555" s="166"/>
      <c r="C555" s="167"/>
      <c r="D555" s="103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5"/>
      <c r="T555" s="105"/>
    </row>
    <row r="556" spans="1:20" ht="13.2">
      <c r="A556" s="166"/>
      <c r="B556" s="166"/>
      <c r="C556" s="167"/>
      <c r="D556" s="103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5"/>
      <c r="T556" s="105"/>
    </row>
    <row r="557" spans="1:20" ht="13.2">
      <c r="A557" s="166"/>
      <c r="B557" s="166"/>
      <c r="C557" s="167"/>
      <c r="D557" s="103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5"/>
      <c r="T557" s="105"/>
    </row>
    <row r="558" spans="1:20" ht="13.2">
      <c r="A558" s="166"/>
      <c r="B558" s="166"/>
      <c r="C558" s="167"/>
      <c r="D558" s="103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5"/>
      <c r="T558" s="105"/>
    </row>
    <row r="559" spans="1:20" ht="13.2">
      <c r="A559" s="166"/>
      <c r="B559" s="166"/>
      <c r="C559" s="167"/>
      <c r="D559" s="103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5"/>
      <c r="T559" s="105"/>
    </row>
    <row r="560" spans="1:20" ht="13.2">
      <c r="A560" s="166"/>
      <c r="B560" s="166"/>
      <c r="C560" s="167"/>
      <c r="D560" s="103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5"/>
      <c r="T560" s="105"/>
    </row>
    <row r="561" spans="1:20" ht="13.2">
      <c r="A561" s="166"/>
      <c r="B561" s="166"/>
      <c r="C561" s="167"/>
      <c r="D561" s="103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5"/>
      <c r="T561" s="105"/>
    </row>
    <row r="562" spans="1:20" ht="13.2">
      <c r="A562" s="166"/>
      <c r="B562" s="166"/>
      <c r="C562" s="167"/>
      <c r="D562" s="103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5"/>
      <c r="T562" s="105"/>
    </row>
    <row r="563" spans="1:20" ht="13.2">
      <c r="A563" s="166"/>
      <c r="B563" s="166"/>
      <c r="C563" s="167"/>
      <c r="D563" s="103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5"/>
      <c r="T563" s="105"/>
    </row>
    <row r="564" spans="1:20" ht="13.2">
      <c r="A564" s="166"/>
      <c r="B564" s="166"/>
      <c r="C564" s="167"/>
      <c r="D564" s="103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5"/>
      <c r="T564" s="105"/>
    </row>
    <row r="565" spans="1:20" ht="13.2">
      <c r="A565" s="166"/>
      <c r="B565" s="166"/>
      <c r="C565" s="167"/>
      <c r="D565" s="103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5"/>
      <c r="T565" s="105"/>
    </row>
    <row r="566" spans="1:20" ht="13.2">
      <c r="A566" s="166"/>
      <c r="B566" s="166"/>
      <c r="C566" s="167"/>
      <c r="D566" s="103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5"/>
      <c r="T566" s="105"/>
    </row>
    <row r="567" spans="1:20" ht="13.2">
      <c r="A567" s="166"/>
      <c r="B567" s="166"/>
      <c r="C567" s="167"/>
      <c r="D567" s="103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5"/>
      <c r="T567" s="105"/>
    </row>
    <row r="568" spans="1:20" ht="13.2">
      <c r="A568" s="166"/>
      <c r="B568" s="166"/>
      <c r="C568" s="167"/>
      <c r="D568" s="103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5"/>
      <c r="T568" s="105"/>
    </row>
    <row r="569" spans="1:20" ht="13.2">
      <c r="A569" s="166"/>
      <c r="B569" s="166"/>
      <c r="C569" s="167"/>
      <c r="D569" s="103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5"/>
      <c r="T569" s="105"/>
    </row>
    <row r="570" spans="1:20" ht="13.2">
      <c r="A570" s="166"/>
      <c r="B570" s="166"/>
      <c r="C570" s="167"/>
      <c r="D570" s="103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5"/>
      <c r="T570" s="105"/>
    </row>
    <row r="571" spans="1:20" ht="13.2">
      <c r="A571" s="166"/>
      <c r="B571" s="166"/>
      <c r="C571" s="167"/>
      <c r="D571" s="103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5"/>
      <c r="T571" s="105"/>
    </row>
    <row r="572" spans="1:20" ht="13.2">
      <c r="A572" s="166"/>
      <c r="B572" s="166"/>
      <c r="C572" s="167"/>
      <c r="D572" s="103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5"/>
      <c r="T572" s="105"/>
    </row>
    <row r="573" spans="1:20" ht="13.2">
      <c r="A573" s="166"/>
      <c r="B573" s="166"/>
      <c r="C573" s="167"/>
      <c r="D573" s="103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5"/>
      <c r="T573" s="105"/>
    </row>
    <row r="574" spans="1:20" ht="13.2">
      <c r="A574" s="166"/>
      <c r="B574" s="166"/>
      <c r="C574" s="167"/>
      <c r="D574" s="103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5"/>
      <c r="T574" s="105"/>
    </row>
    <row r="575" spans="1:20" ht="13.2">
      <c r="A575" s="166"/>
      <c r="B575" s="166"/>
      <c r="C575" s="167"/>
      <c r="D575" s="103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5"/>
      <c r="T575" s="105"/>
    </row>
    <row r="576" spans="1:20" ht="13.2">
      <c r="A576" s="166"/>
      <c r="B576" s="166"/>
      <c r="C576" s="167"/>
      <c r="D576" s="103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5"/>
      <c r="T576" s="105"/>
    </row>
    <row r="577" spans="1:20" ht="13.2">
      <c r="A577" s="166"/>
      <c r="B577" s="166"/>
      <c r="C577" s="167"/>
      <c r="D577" s="103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5"/>
      <c r="T577" s="105"/>
    </row>
    <row r="578" spans="1:20" ht="13.2">
      <c r="A578" s="166"/>
      <c r="B578" s="166"/>
      <c r="C578" s="167"/>
      <c r="D578" s="103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5"/>
      <c r="T578" s="105"/>
    </row>
    <row r="579" spans="1:20" ht="13.2">
      <c r="A579" s="166"/>
      <c r="B579" s="166"/>
      <c r="C579" s="167"/>
      <c r="D579" s="103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5"/>
      <c r="T579" s="105"/>
    </row>
    <row r="580" spans="1:20" ht="13.2">
      <c r="A580" s="166"/>
      <c r="B580" s="166"/>
      <c r="C580" s="167"/>
      <c r="D580" s="103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5"/>
      <c r="T580" s="105"/>
    </row>
    <row r="581" spans="1:20" ht="13.2">
      <c r="A581" s="166"/>
      <c r="B581" s="166"/>
      <c r="C581" s="167"/>
      <c r="D581" s="103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5"/>
      <c r="T581" s="105"/>
    </row>
    <row r="582" spans="1:20" ht="13.2">
      <c r="A582" s="166"/>
      <c r="B582" s="166"/>
      <c r="C582" s="167"/>
      <c r="D582" s="103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5"/>
      <c r="T582" s="105"/>
    </row>
    <row r="583" spans="1:20" ht="13.2">
      <c r="A583" s="166"/>
      <c r="B583" s="166"/>
      <c r="C583" s="167"/>
      <c r="D583" s="103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5"/>
      <c r="T583" s="105"/>
    </row>
    <row r="584" spans="1:20" ht="13.2">
      <c r="A584" s="166"/>
      <c r="B584" s="166"/>
      <c r="C584" s="167"/>
      <c r="D584" s="103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5"/>
      <c r="T584" s="105"/>
    </row>
    <row r="585" spans="1:20" ht="13.2">
      <c r="A585" s="166"/>
      <c r="B585" s="166"/>
      <c r="C585" s="167"/>
      <c r="D585" s="103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5"/>
      <c r="T585" s="105"/>
    </row>
    <row r="586" spans="1:20" ht="13.2">
      <c r="A586" s="166"/>
      <c r="B586" s="166"/>
      <c r="C586" s="167"/>
      <c r="D586" s="103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5"/>
      <c r="T586" s="105"/>
    </row>
    <row r="587" spans="1:20" ht="13.2">
      <c r="A587" s="166"/>
      <c r="B587" s="166"/>
      <c r="C587" s="167"/>
      <c r="D587" s="103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5"/>
      <c r="T587" s="105"/>
    </row>
    <row r="588" spans="1:20" ht="13.2">
      <c r="A588" s="166"/>
      <c r="B588" s="166"/>
      <c r="C588" s="167"/>
      <c r="D588" s="103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5"/>
      <c r="T588" s="105"/>
    </row>
    <row r="589" spans="1:20" ht="13.2">
      <c r="A589" s="166"/>
      <c r="B589" s="166"/>
      <c r="C589" s="167"/>
      <c r="D589" s="103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5"/>
      <c r="T589" s="105"/>
    </row>
    <row r="590" spans="1:20" ht="13.2">
      <c r="A590" s="166"/>
      <c r="B590" s="166"/>
      <c r="C590" s="167"/>
      <c r="D590" s="103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5"/>
      <c r="T590" s="105"/>
    </row>
    <row r="591" spans="1:20" ht="13.2">
      <c r="A591" s="166"/>
      <c r="B591" s="166"/>
      <c r="C591" s="167"/>
      <c r="D591" s="103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5"/>
      <c r="T591" s="105"/>
    </row>
    <row r="592" spans="1:20" ht="13.2">
      <c r="A592" s="166"/>
      <c r="B592" s="166"/>
      <c r="C592" s="167"/>
      <c r="D592" s="103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5"/>
      <c r="T592" s="105"/>
    </row>
    <row r="593" spans="1:20" ht="13.2">
      <c r="A593" s="166"/>
      <c r="B593" s="166"/>
      <c r="C593" s="167"/>
      <c r="D593" s="103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5"/>
      <c r="T593" s="105"/>
    </row>
    <row r="594" spans="1:20" ht="13.2">
      <c r="A594" s="166"/>
      <c r="B594" s="166"/>
      <c r="C594" s="167"/>
      <c r="D594" s="103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5"/>
      <c r="T594" s="105"/>
    </row>
    <row r="595" spans="1:20" ht="13.2">
      <c r="A595" s="166"/>
      <c r="B595" s="166"/>
      <c r="C595" s="167"/>
      <c r="D595" s="103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5"/>
      <c r="T595" s="105"/>
    </row>
    <row r="596" spans="1:20" ht="13.2">
      <c r="A596" s="166"/>
      <c r="B596" s="166"/>
      <c r="C596" s="167"/>
      <c r="D596" s="103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5"/>
      <c r="T596" s="105"/>
    </row>
    <row r="597" spans="1:20" ht="13.2">
      <c r="A597" s="166"/>
      <c r="B597" s="166"/>
      <c r="C597" s="167"/>
      <c r="D597" s="103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5"/>
      <c r="T597" s="105"/>
    </row>
    <row r="598" spans="1:20" ht="13.2">
      <c r="A598" s="166"/>
      <c r="B598" s="166"/>
      <c r="C598" s="167"/>
      <c r="D598" s="103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5"/>
      <c r="T598" s="105"/>
    </row>
    <row r="599" spans="1:20" ht="13.2">
      <c r="A599" s="166"/>
      <c r="B599" s="166"/>
      <c r="C599" s="167"/>
      <c r="D599" s="103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5"/>
      <c r="T599" s="105"/>
    </row>
    <row r="600" spans="1:20" ht="13.2">
      <c r="A600" s="166"/>
      <c r="B600" s="166"/>
      <c r="C600" s="167"/>
      <c r="D600" s="103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5"/>
      <c r="T600" s="105"/>
    </row>
    <row r="601" spans="1:20" ht="13.2">
      <c r="A601" s="166"/>
      <c r="B601" s="166"/>
      <c r="C601" s="167"/>
      <c r="D601" s="103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5"/>
      <c r="T601" s="105"/>
    </row>
    <row r="602" spans="1:20" ht="13.2">
      <c r="A602" s="166"/>
      <c r="B602" s="166"/>
      <c r="C602" s="167"/>
      <c r="D602" s="103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5"/>
      <c r="T602" s="105"/>
    </row>
    <row r="603" spans="1:20" ht="13.2">
      <c r="A603" s="166"/>
      <c r="B603" s="166"/>
      <c r="C603" s="167"/>
      <c r="D603" s="103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5"/>
      <c r="T603" s="105"/>
    </row>
    <row r="604" spans="1:20" ht="13.2">
      <c r="A604" s="166"/>
      <c r="B604" s="166"/>
      <c r="C604" s="167"/>
      <c r="D604" s="103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5"/>
      <c r="T604" s="105"/>
    </row>
    <row r="605" spans="1:20" ht="13.2">
      <c r="A605" s="166"/>
      <c r="B605" s="166"/>
      <c r="C605" s="167"/>
      <c r="D605" s="103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5"/>
      <c r="T605" s="105"/>
    </row>
    <row r="606" spans="1:20" ht="13.2">
      <c r="A606" s="166"/>
      <c r="B606" s="166"/>
      <c r="C606" s="167"/>
      <c r="D606" s="103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5"/>
      <c r="T606" s="105"/>
    </row>
    <row r="607" spans="1:20" ht="13.2">
      <c r="A607" s="166"/>
      <c r="B607" s="166"/>
      <c r="C607" s="167"/>
      <c r="D607" s="103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5"/>
      <c r="T607" s="105"/>
    </row>
    <row r="608" spans="1:20" ht="13.2">
      <c r="A608" s="166"/>
      <c r="B608" s="166"/>
      <c r="C608" s="167"/>
      <c r="D608" s="103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5"/>
      <c r="T608" s="105"/>
    </row>
    <row r="609" spans="1:20" ht="13.2">
      <c r="A609" s="166"/>
      <c r="B609" s="166"/>
      <c r="C609" s="167"/>
      <c r="D609" s="103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5"/>
      <c r="T609" s="105"/>
    </row>
    <row r="610" spans="1:20" ht="13.2">
      <c r="A610" s="166"/>
      <c r="B610" s="166"/>
      <c r="C610" s="167"/>
      <c r="D610" s="103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5"/>
      <c r="T610" s="105"/>
    </row>
    <row r="611" spans="1:20" ht="13.2">
      <c r="A611" s="166"/>
      <c r="B611" s="166"/>
      <c r="C611" s="167"/>
      <c r="D611" s="103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5"/>
      <c r="T611" s="105"/>
    </row>
    <row r="612" spans="1:20" ht="13.2">
      <c r="A612" s="166"/>
      <c r="B612" s="166"/>
      <c r="C612" s="167"/>
      <c r="D612" s="103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5"/>
      <c r="T612" s="105"/>
    </row>
    <row r="613" spans="1:20" ht="13.2">
      <c r="A613" s="166"/>
      <c r="B613" s="166"/>
      <c r="C613" s="167"/>
      <c r="D613" s="103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5"/>
      <c r="T613" s="105"/>
    </row>
    <row r="614" spans="1:20" ht="13.2">
      <c r="A614" s="166"/>
      <c r="B614" s="166"/>
      <c r="C614" s="167"/>
      <c r="D614" s="103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5"/>
      <c r="T614" s="105"/>
    </row>
    <row r="615" spans="1:20" ht="13.2">
      <c r="A615" s="166"/>
      <c r="B615" s="166"/>
      <c r="C615" s="167"/>
      <c r="D615" s="103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5"/>
      <c r="T615" s="105"/>
    </row>
    <row r="616" spans="1:20" ht="13.2">
      <c r="A616" s="166"/>
      <c r="B616" s="166"/>
      <c r="C616" s="167"/>
      <c r="D616" s="103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5"/>
      <c r="T616" s="105"/>
    </row>
    <row r="617" spans="1:20" ht="13.2">
      <c r="A617" s="166"/>
      <c r="B617" s="166"/>
      <c r="C617" s="167"/>
      <c r="D617" s="103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5"/>
      <c r="T617" s="105"/>
    </row>
    <row r="618" spans="1:20" ht="13.2">
      <c r="A618" s="166"/>
      <c r="B618" s="166"/>
      <c r="C618" s="167"/>
      <c r="D618" s="103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5"/>
      <c r="T618" s="105"/>
    </row>
    <row r="619" spans="1:20" ht="13.2">
      <c r="A619" s="166"/>
      <c r="B619" s="166"/>
      <c r="C619" s="167"/>
      <c r="D619" s="103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5"/>
      <c r="T619" s="105"/>
    </row>
    <row r="620" spans="1:20" ht="13.2">
      <c r="A620" s="166"/>
      <c r="B620" s="166"/>
      <c r="C620" s="167"/>
      <c r="D620" s="103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5"/>
      <c r="T620" s="105"/>
    </row>
    <row r="621" spans="1:20" ht="13.2">
      <c r="A621" s="166"/>
      <c r="B621" s="166"/>
      <c r="C621" s="167"/>
      <c r="D621" s="103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5"/>
      <c r="T621" s="105"/>
    </row>
    <row r="622" spans="1:20" ht="13.2">
      <c r="A622" s="166"/>
      <c r="B622" s="166"/>
      <c r="C622" s="167"/>
      <c r="D622" s="103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5"/>
      <c r="T622" s="105"/>
    </row>
    <row r="623" spans="1:20" ht="13.2">
      <c r="A623" s="166"/>
      <c r="B623" s="166"/>
      <c r="C623" s="167"/>
      <c r="D623" s="103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5"/>
      <c r="T623" s="105"/>
    </row>
    <row r="624" spans="1:20" ht="13.2">
      <c r="A624" s="166"/>
      <c r="B624" s="166"/>
      <c r="C624" s="167"/>
      <c r="D624" s="103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5"/>
      <c r="T624" s="105"/>
    </row>
    <row r="625" spans="1:20" ht="13.2">
      <c r="A625" s="166"/>
      <c r="B625" s="166"/>
      <c r="C625" s="167"/>
      <c r="D625" s="103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5"/>
      <c r="T625" s="105"/>
    </row>
    <row r="626" spans="1:20" ht="13.2">
      <c r="A626" s="166"/>
      <c r="B626" s="166"/>
      <c r="C626" s="167"/>
      <c r="D626" s="103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5"/>
      <c r="T626" s="105"/>
    </row>
    <row r="627" spans="1:20" ht="13.2">
      <c r="A627" s="166"/>
      <c r="B627" s="166"/>
      <c r="C627" s="167"/>
      <c r="D627" s="103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5"/>
      <c r="T627" s="105"/>
    </row>
    <row r="628" spans="1:20" ht="13.2">
      <c r="A628" s="166"/>
      <c r="B628" s="166"/>
      <c r="C628" s="167"/>
      <c r="D628" s="103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5"/>
      <c r="T628" s="105"/>
    </row>
    <row r="629" spans="1:20" ht="13.2">
      <c r="A629" s="166"/>
      <c r="B629" s="166"/>
      <c r="C629" s="167"/>
      <c r="D629" s="103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5"/>
      <c r="T629" s="105"/>
    </row>
    <row r="630" spans="1:20" ht="13.2">
      <c r="A630" s="166"/>
      <c r="B630" s="166"/>
      <c r="C630" s="167"/>
      <c r="D630" s="103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5"/>
      <c r="T630" s="105"/>
    </row>
    <row r="631" spans="1:20" ht="13.2">
      <c r="A631" s="166"/>
      <c r="B631" s="166"/>
      <c r="C631" s="167"/>
      <c r="D631" s="103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5"/>
      <c r="T631" s="105"/>
    </row>
    <row r="632" spans="1:20" ht="13.2">
      <c r="A632" s="166"/>
      <c r="B632" s="166"/>
      <c r="C632" s="167"/>
      <c r="D632" s="103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5"/>
      <c r="T632" s="105"/>
    </row>
    <row r="633" spans="1:20" ht="13.2">
      <c r="A633" s="166"/>
      <c r="B633" s="166"/>
      <c r="C633" s="167"/>
      <c r="D633" s="103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5"/>
      <c r="T633" s="105"/>
    </row>
    <row r="634" spans="1:20" ht="13.2">
      <c r="A634" s="166"/>
      <c r="B634" s="166"/>
      <c r="C634" s="167"/>
      <c r="D634" s="103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5"/>
      <c r="T634" s="105"/>
    </row>
    <row r="635" spans="1:20" ht="13.2">
      <c r="A635" s="166"/>
      <c r="B635" s="166"/>
      <c r="C635" s="167"/>
      <c r="D635" s="103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5"/>
      <c r="T635" s="105"/>
    </row>
    <row r="636" spans="1:20" ht="13.2">
      <c r="A636" s="166"/>
      <c r="B636" s="166"/>
      <c r="C636" s="167"/>
      <c r="D636" s="103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5"/>
      <c r="T636" s="105"/>
    </row>
    <row r="637" spans="1:20" ht="13.2">
      <c r="A637" s="166"/>
      <c r="B637" s="166"/>
      <c r="C637" s="167"/>
      <c r="D637" s="103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5"/>
      <c r="T637" s="105"/>
    </row>
    <row r="638" spans="1:20" ht="13.2">
      <c r="A638" s="166"/>
      <c r="B638" s="166"/>
      <c r="C638" s="167"/>
      <c r="D638" s="103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5"/>
      <c r="T638" s="105"/>
    </row>
    <row r="639" spans="1:20" ht="13.2">
      <c r="A639" s="166"/>
      <c r="B639" s="166"/>
      <c r="C639" s="167"/>
      <c r="D639" s="103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5"/>
      <c r="T639" s="105"/>
    </row>
    <row r="640" spans="1:20" ht="13.2">
      <c r="A640" s="166"/>
      <c r="B640" s="166"/>
      <c r="C640" s="167"/>
      <c r="D640" s="103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5"/>
      <c r="T640" s="105"/>
    </row>
    <row r="641" spans="1:20" ht="13.2">
      <c r="A641" s="166"/>
      <c r="B641" s="166"/>
      <c r="C641" s="167"/>
      <c r="D641" s="103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5"/>
      <c r="T641" s="105"/>
    </row>
    <row r="642" spans="1:20" ht="13.2">
      <c r="A642" s="166"/>
      <c r="B642" s="166"/>
      <c r="C642" s="167"/>
      <c r="D642" s="103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5"/>
      <c r="T642" s="105"/>
    </row>
    <row r="643" spans="1:20" ht="13.2">
      <c r="A643" s="166"/>
      <c r="B643" s="166"/>
      <c r="C643" s="167"/>
      <c r="D643" s="103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5"/>
      <c r="T643" s="105"/>
    </row>
    <row r="644" spans="1:20" ht="13.2">
      <c r="A644" s="166"/>
      <c r="B644" s="166"/>
      <c r="C644" s="167"/>
      <c r="D644" s="103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5"/>
      <c r="T644" s="105"/>
    </row>
    <row r="645" spans="1:20" ht="13.2">
      <c r="A645" s="166"/>
      <c r="B645" s="166"/>
      <c r="C645" s="167"/>
      <c r="D645" s="103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5"/>
      <c r="T645" s="105"/>
    </row>
    <row r="646" spans="1:20" ht="13.2">
      <c r="A646" s="166"/>
      <c r="B646" s="166"/>
      <c r="C646" s="167"/>
      <c r="D646" s="103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5"/>
      <c r="T646" s="105"/>
    </row>
    <row r="647" spans="1:20" ht="13.2">
      <c r="A647" s="166"/>
      <c r="B647" s="166"/>
      <c r="C647" s="167"/>
      <c r="D647" s="103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5"/>
      <c r="T647" s="105"/>
    </row>
    <row r="648" spans="1:20" ht="13.2">
      <c r="A648" s="166"/>
      <c r="B648" s="166"/>
      <c r="C648" s="167"/>
      <c r="D648" s="103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5"/>
      <c r="T648" s="105"/>
    </row>
    <row r="649" spans="1:20" ht="13.2">
      <c r="A649" s="166"/>
      <c r="B649" s="166"/>
      <c r="C649" s="167"/>
      <c r="D649" s="103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5"/>
      <c r="T649" s="105"/>
    </row>
    <row r="650" spans="1:20" ht="13.2">
      <c r="A650" s="166"/>
      <c r="B650" s="166"/>
      <c r="C650" s="167"/>
      <c r="D650" s="103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5"/>
      <c r="T650" s="105"/>
    </row>
    <row r="651" spans="1:20" ht="13.2">
      <c r="A651" s="166"/>
      <c r="B651" s="166"/>
      <c r="C651" s="167"/>
      <c r="D651" s="103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5"/>
      <c r="T651" s="105"/>
    </row>
    <row r="652" spans="1:20" ht="13.2">
      <c r="A652" s="166"/>
      <c r="B652" s="166"/>
      <c r="C652" s="167"/>
      <c r="D652" s="103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5"/>
      <c r="T652" s="105"/>
    </row>
    <row r="653" spans="1:20" ht="13.2">
      <c r="A653" s="166"/>
      <c r="B653" s="166"/>
      <c r="C653" s="167"/>
      <c r="D653" s="103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5"/>
      <c r="T653" s="105"/>
    </row>
    <row r="654" spans="1:20" ht="13.2">
      <c r="A654" s="166"/>
      <c r="B654" s="166"/>
      <c r="C654" s="167"/>
      <c r="D654" s="103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5"/>
      <c r="T654" s="105"/>
    </row>
    <row r="655" spans="1:20" ht="13.2">
      <c r="A655" s="166"/>
      <c r="B655" s="166"/>
      <c r="C655" s="167"/>
      <c r="D655" s="103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5"/>
      <c r="T655" s="105"/>
    </row>
    <row r="656" spans="1:20" ht="13.2">
      <c r="A656" s="166"/>
      <c r="B656" s="166"/>
      <c r="C656" s="167"/>
      <c r="D656" s="103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5"/>
      <c r="T656" s="105"/>
    </row>
    <row r="657" spans="1:20" ht="13.2">
      <c r="A657" s="166"/>
      <c r="B657" s="166"/>
      <c r="C657" s="167"/>
      <c r="D657" s="103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5"/>
      <c r="T657" s="105"/>
    </row>
    <row r="658" spans="1:20" ht="13.2">
      <c r="A658" s="166"/>
      <c r="B658" s="166"/>
      <c r="C658" s="167"/>
      <c r="D658" s="103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5"/>
      <c r="T658" s="105"/>
    </row>
    <row r="659" spans="1:20" ht="13.2">
      <c r="A659" s="166"/>
      <c r="B659" s="166"/>
      <c r="C659" s="167"/>
      <c r="D659" s="103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5"/>
      <c r="T659" s="105"/>
    </row>
    <row r="660" spans="1:20" ht="13.2">
      <c r="A660" s="166"/>
      <c r="B660" s="166"/>
      <c r="C660" s="167"/>
      <c r="D660" s="103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5"/>
      <c r="T660" s="105"/>
    </row>
    <row r="661" spans="1:20" ht="13.2">
      <c r="A661" s="166"/>
      <c r="B661" s="166"/>
      <c r="C661" s="167"/>
      <c r="D661" s="103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5"/>
      <c r="T661" s="105"/>
    </row>
    <row r="662" spans="1:20" ht="13.2">
      <c r="A662" s="166"/>
      <c r="B662" s="166"/>
      <c r="C662" s="167"/>
      <c r="D662" s="103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5"/>
      <c r="T662" s="105"/>
    </row>
    <row r="663" spans="1:20" ht="13.2">
      <c r="A663" s="166"/>
      <c r="B663" s="166"/>
      <c r="C663" s="167"/>
      <c r="D663" s="103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5"/>
      <c r="T663" s="105"/>
    </row>
    <row r="664" spans="1:20" ht="13.2">
      <c r="A664" s="166"/>
      <c r="B664" s="166"/>
      <c r="C664" s="167"/>
      <c r="D664" s="103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5"/>
      <c r="T664" s="105"/>
    </row>
    <row r="665" spans="1:20" ht="13.2">
      <c r="A665" s="166"/>
      <c r="B665" s="166"/>
      <c r="C665" s="167"/>
      <c r="D665" s="103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5"/>
      <c r="T665" s="105"/>
    </row>
    <row r="666" spans="1:20" ht="13.2">
      <c r="A666" s="166"/>
      <c r="B666" s="166"/>
      <c r="C666" s="167"/>
      <c r="D666" s="103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5"/>
      <c r="T666" s="105"/>
    </row>
    <row r="667" spans="1:20" ht="13.2">
      <c r="A667" s="166"/>
      <c r="B667" s="166"/>
      <c r="C667" s="167"/>
      <c r="D667" s="103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5"/>
      <c r="T667" s="105"/>
    </row>
    <row r="668" spans="1:20" ht="13.2">
      <c r="A668" s="166"/>
      <c r="B668" s="166"/>
      <c r="C668" s="167"/>
      <c r="D668" s="103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5"/>
      <c r="T668" s="105"/>
    </row>
    <row r="669" spans="1:20" ht="13.2">
      <c r="A669" s="166"/>
      <c r="B669" s="166"/>
      <c r="C669" s="167"/>
      <c r="D669" s="103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5"/>
      <c r="T669" s="105"/>
    </row>
    <row r="670" spans="1:20" ht="13.2">
      <c r="A670" s="166"/>
      <c r="B670" s="166"/>
      <c r="C670" s="167"/>
      <c r="D670" s="103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5"/>
      <c r="T670" s="105"/>
    </row>
    <row r="671" spans="1:20" ht="13.2">
      <c r="A671" s="166"/>
      <c r="B671" s="166"/>
      <c r="C671" s="167"/>
      <c r="D671" s="103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5"/>
      <c r="T671" s="105"/>
    </row>
    <row r="672" spans="1:20" ht="13.2">
      <c r="A672" s="166"/>
      <c r="B672" s="166"/>
      <c r="C672" s="167"/>
      <c r="D672" s="103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5"/>
      <c r="T672" s="105"/>
    </row>
    <row r="673" spans="1:20" ht="13.2">
      <c r="A673" s="166"/>
      <c r="B673" s="166"/>
      <c r="C673" s="167"/>
      <c r="D673" s="103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5"/>
      <c r="T673" s="105"/>
    </row>
    <row r="674" spans="1:20" ht="13.2">
      <c r="A674" s="166"/>
      <c r="B674" s="166"/>
      <c r="C674" s="167"/>
      <c r="D674" s="103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5"/>
      <c r="T674" s="105"/>
    </row>
    <row r="675" spans="1:20" ht="13.2">
      <c r="A675" s="166"/>
      <c r="B675" s="166"/>
      <c r="C675" s="167"/>
      <c r="D675" s="103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5"/>
      <c r="T675" s="105"/>
    </row>
    <row r="676" spans="1:20" ht="13.2">
      <c r="A676" s="166"/>
      <c r="B676" s="166"/>
      <c r="C676" s="167"/>
      <c r="D676" s="103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5"/>
      <c r="T676" s="105"/>
    </row>
    <row r="677" spans="1:20" ht="13.2">
      <c r="A677" s="166"/>
      <c r="B677" s="166"/>
      <c r="C677" s="167"/>
      <c r="D677" s="103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5"/>
      <c r="T677" s="105"/>
    </row>
    <row r="678" spans="1:20" ht="13.2">
      <c r="A678" s="166"/>
      <c r="B678" s="166"/>
      <c r="C678" s="167"/>
      <c r="D678" s="103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5"/>
      <c r="T678" s="105"/>
    </row>
    <row r="679" spans="1:20" ht="13.2">
      <c r="A679" s="166"/>
      <c r="B679" s="166"/>
      <c r="C679" s="167"/>
      <c r="D679" s="103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5"/>
      <c r="T679" s="105"/>
    </row>
    <row r="680" spans="1:20" ht="13.2">
      <c r="A680" s="166"/>
      <c r="B680" s="166"/>
      <c r="C680" s="167"/>
      <c r="D680" s="103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5"/>
      <c r="T680" s="105"/>
    </row>
    <row r="681" spans="1:20" ht="13.2">
      <c r="A681" s="166"/>
      <c r="B681" s="166"/>
      <c r="C681" s="167"/>
      <c r="D681" s="103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5"/>
      <c r="T681" s="105"/>
    </row>
    <row r="682" spans="1:20" ht="13.2">
      <c r="A682" s="166"/>
      <c r="B682" s="166"/>
      <c r="C682" s="167"/>
      <c r="D682" s="103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5"/>
      <c r="T682" s="105"/>
    </row>
    <row r="683" spans="1:20" ht="13.2">
      <c r="A683" s="166"/>
      <c r="B683" s="166"/>
      <c r="C683" s="167"/>
      <c r="D683" s="103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5"/>
      <c r="T683" s="105"/>
    </row>
    <row r="684" spans="1:20" ht="13.2">
      <c r="A684" s="166"/>
      <c r="B684" s="166"/>
      <c r="C684" s="167"/>
      <c r="D684" s="103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5"/>
      <c r="T684" s="105"/>
    </row>
    <row r="685" spans="1:20" ht="13.2">
      <c r="A685" s="166"/>
      <c r="B685" s="166"/>
      <c r="C685" s="167"/>
      <c r="D685" s="103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5"/>
      <c r="T685" s="105"/>
    </row>
    <row r="686" spans="1:20" ht="13.2">
      <c r="A686" s="166"/>
      <c r="B686" s="166"/>
      <c r="C686" s="167"/>
      <c r="D686" s="103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5"/>
      <c r="T686" s="105"/>
    </row>
    <row r="687" spans="1:20" ht="13.2">
      <c r="A687" s="166"/>
      <c r="B687" s="166"/>
      <c r="C687" s="167"/>
      <c r="D687" s="103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5"/>
      <c r="T687" s="105"/>
    </row>
    <row r="688" spans="1:20" ht="13.2">
      <c r="A688" s="166"/>
      <c r="B688" s="166"/>
      <c r="C688" s="167"/>
      <c r="D688" s="103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5"/>
      <c r="T688" s="105"/>
    </row>
    <row r="689" spans="1:20" ht="13.2">
      <c r="A689" s="166"/>
      <c r="B689" s="166"/>
      <c r="C689" s="167"/>
      <c r="D689" s="103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5"/>
      <c r="T689" s="105"/>
    </row>
    <row r="690" spans="1:20" ht="13.2">
      <c r="A690" s="166"/>
      <c r="B690" s="166"/>
      <c r="C690" s="167"/>
      <c r="D690" s="103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5"/>
      <c r="T690" s="105"/>
    </row>
    <row r="691" spans="1:20" ht="13.2">
      <c r="A691" s="166"/>
      <c r="B691" s="166"/>
      <c r="C691" s="167"/>
      <c r="D691" s="103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5"/>
      <c r="T691" s="105"/>
    </row>
    <row r="692" spans="1:20" ht="13.2">
      <c r="A692" s="166"/>
      <c r="B692" s="166"/>
      <c r="C692" s="167"/>
      <c r="D692" s="103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5"/>
      <c r="T692" s="105"/>
    </row>
    <row r="693" spans="1:20" ht="13.2">
      <c r="A693" s="166"/>
      <c r="B693" s="166"/>
      <c r="C693" s="167"/>
      <c r="D693" s="103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5"/>
      <c r="T693" s="105"/>
    </row>
    <row r="694" spans="1:20" ht="13.2">
      <c r="A694" s="166"/>
      <c r="B694" s="166"/>
      <c r="C694" s="167"/>
      <c r="D694" s="103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5"/>
      <c r="T694" s="105"/>
    </row>
    <row r="695" spans="1:20" ht="13.2">
      <c r="A695" s="166"/>
      <c r="B695" s="166"/>
      <c r="C695" s="167"/>
      <c r="D695" s="103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5"/>
      <c r="T695" s="105"/>
    </row>
    <row r="696" spans="1:20" ht="13.2">
      <c r="A696" s="166"/>
      <c r="B696" s="166"/>
      <c r="C696" s="167"/>
      <c r="D696" s="103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5"/>
      <c r="T696" s="105"/>
    </row>
    <row r="697" spans="1:20" ht="13.2">
      <c r="A697" s="166"/>
      <c r="B697" s="166"/>
      <c r="C697" s="167"/>
      <c r="D697" s="103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5"/>
      <c r="T697" s="105"/>
    </row>
    <row r="698" spans="1:20" ht="13.2">
      <c r="A698" s="166"/>
      <c r="B698" s="166"/>
      <c r="C698" s="167"/>
      <c r="D698" s="103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5"/>
      <c r="T698" s="105"/>
    </row>
    <row r="699" spans="1:20" ht="13.2">
      <c r="A699" s="166"/>
      <c r="B699" s="166"/>
      <c r="C699" s="167"/>
      <c r="D699" s="103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5"/>
      <c r="T699" s="105"/>
    </row>
    <row r="700" spans="1:20" ht="13.2">
      <c r="A700" s="166"/>
      <c r="B700" s="166"/>
      <c r="C700" s="167"/>
      <c r="D700" s="103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5"/>
      <c r="T700" s="105"/>
    </row>
    <row r="701" spans="1:20" ht="13.2">
      <c r="A701" s="166"/>
      <c r="B701" s="166"/>
      <c r="C701" s="167"/>
      <c r="D701" s="103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5"/>
      <c r="T701" s="105"/>
    </row>
    <row r="702" spans="1:20" ht="13.2">
      <c r="A702" s="166"/>
      <c r="B702" s="166"/>
      <c r="C702" s="167"/>
      <c r="D702" s="103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5"/>
      <c r="T702" s="105"/>
    </row>
    <row r="703" spans="1:20" ht="13.2">
      <c r="A703" s="166"/>
      <c r="B703" s="166"/>
      <c r="C703" s="167"/>
      <c r="D703" s="103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5"/>
      <c r="T703" s="105"/>
    </row>
    <row r="704" spans="1:20" ht="13.2">
      <c r="A704" s="166"/>
      <c r="B704" s="166"/>
      <c r="C704" s="167"/>
      <c r="D704" s="103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5"/>
      <c r="T704" s="105"/>
    </row>
    <row r="705" spans="1:20" ht="13.2">
      <c r="A705" s="166"/>
      <c r="B705" s="166"/>
      <c r="C705" s="167"/>
      <c r="D705" s="103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5"/>
      <c r="T705" s="105"/>
    </row>
    <row r="706" spans="1:20" ht="13.2">
      <c r="A706" s="166"/>
      <c r="B706" s="166"/>
      <c r="C706" s="167"/>
      <c r="D706" s="103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5"/>
      <c r="T706" s="105"/>
    </row>
    <row r="707" spans="1:20" ht="13.2">
      <c r="A707" s="166"/>
      <c r="B707" s="166"/>
      <c r="C707" s="167"/>
      <c r="D707" s="103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5"/>
      <c r="T707" s="105"/>
    </row>
    <row r="708" spans="1:20" ht="13.2">
      <c r="A708" s="166"/>
      <c r="B708" s="166"/>
      <c r="C708" s="167"/>
      <c r="D708" s="103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5"/>
      <c r="T708" s="105"/>
    </row>
    <row r="709" spans="1:20" ht="13.2">
      <c r="A709" s="166"/>
      <c r="B709" s="166"/>
      <c r="C709" s="167"/>
      <c r="D709" s="103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5"/>
      <c r="T709" s="105"/>
    </row>
    <row r="710" spans="1:20" ht="13.2">
      <c r="A710" s="166"/>
      <c r="B710" s="166"/>
      <c r="C710" s="167"/>
      <c r="D710" s="103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5"/>
      <c r="T710" s="105"/>
    </row>
    <row r="711" spans="1:20" ht="13.2">
      <c r="A711" s="166"/>
      <c r="B711" s="166"/>
      <c r="C711" s="167"/>
      <c r="D711" s="103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5"/>
      <c r="T711" s="105"/>
    </row>
    <row r="712" spans="1:20" ht="13.2">
      <c r="A712" s="166"/>
      <c r="B712" s="166"/>
      <c r="C712" s="167"/>
      <c r="D712" s="103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5"/>
      <c r="T712" s="105"/>
    </row>
    <row r="713" spans="1:20" ht="13.2">
      <c r="A713" s="166"/>
      <c r="B713" s="166"/>
      <c r="C713" s="167"/>
      <c r="D713" s="103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5"/>
      <c r="T713" s="105"/>
    </row>
    <row r="714" spans="1:20" ht="13.2">
      <c r="A714" s="166"/>
      <c r="B714" s="166"/>
      <c r="C714" s="167"/>
      <c r="D714" s="103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5"/>
      <c r="T714" s="105"/>
    </row>
    <row r="715" spans="1:20" ht="13.2">
      <c r="A715" s="166"/>
      <c r="B715" s="166"/>
      <c r="C715" s="167"/>
      <c r="D715" s="103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5"/>
      <c r="T715" s="105"/>
    </row>
    <row r="716" spans="1:20" ht="13.2">
      <c r="A716" s="166"/>
      <c r="B716" s="166"/>
      <c r="C716" s="167"/>
      <c r="D716" s="103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5"/>
      <c r="T716" s="105"/>
    </row>
    <row r="717" spans="1:20" ht="13.2">
      <c r="A717" s="166"/>
      <c r="B717" s="166"/>
      <c r="C717" s="167"/>
      <c r="D717" s="103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5"/>
      <c r="T717" s="105"/>
    </row>
    <row r="718" spans="1:20" ht="13.2">
      <c r="A718" s="166"/>
      <c r="B718" s="166"/>
      <c r="C718" s="167"/>
      <c r="D718" s="103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5"/>
      <c r="T718" s="105"/>
    </row>
    <row r="719" spans="1:20" ht="13.2">
      <c r="A719" s="166"/>
      <c r="B719" s="166"/>
      <c r="C719" s="167"/>
      <c r="D719" s="103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5"/>
      <c r="T719" s="105"/>
    </row>
    <row r="720" spans="1:20" ht="13.2">
      <c r="A720" s="166"/>
      <c r="B720" s="166"/>
      <c r="C720" s="167"/>
      <c r="D720" s="103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5"/>
      <c r="T720" s="105"/>
    </row>
    <row r="721" spans="1:20" ht="13.2">
      <c r="A721" s="166"/>
      <c r="B721" s="166"/>
      <c r="C721" s="167"/>
      <c r="D721" s="103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5"/>
      <c r="T721" s="105"/>
    </row>
    <row r="722" spans="1:20" ht="13.2">
      <c r="A722" s="166"/>
      <c r="B722" s="166"/>
      <c r="C722" s="167"/>
      <c r="D722" s="103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5"/>
      <c r="T722" s="105"/>
    </row>
    <row r="723" spans="1:20" ht="13.2">
      <c r="A723" s="166"/>
      <c r="B723" s="166"/>
      <c r="C723" s="167"/>
      <c r="D723" s="103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5"/>
      <c r="T723" s="105"/>
    </row>
    <row r="724" spans="1:20" ht="13.2">
      <c r="A724" s="166"/>
      <c r="B724" s="166"/>
      <c r="C724" s="167"/>
      <c r="D724" s="103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5"/>
      <c r="T724" s="105"/>
    </row>
    <row r="725" spans="1:20" ht="13.2">
      <c r="A725" s="166"/>
      <c r="B725" s="166"/>
      <c r="C725" s="167"/>
      <c r="D725" s="103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5"/>
      <c r="T725" s="105"/>
    </row>
    <row r="726" spans="1:20" ht="13.2">
      <c r="A726" s="166"/>
      <c r="B726" s="166"/>
      <c r="C726" s="167"/>
      <c r="D726" s="103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5"/>
      <c r="T726" s="105"/>
    </row>
    <row r="727" spans="1:20" ht="13.2">
      <c r="A727" s="166"/>
      <c r="B727" s="166"/>
      <c r="C727" s="167"/>
      <c r="D727" s="103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5"/>
      <c r="T727" s="105"/>
    </row>
    <row r="728" spans="1:20" ht="13.2">
      <c r="A728" s="166"/>
      <c r="B728" s="166"/>
      <c r="C728" s="167"/>
      <c r="D728" s="103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5"/>
      <c r="T728" s="105"/>
    </row>
    <row r="729" spans="1:20" ht="13.2">
      <c r="A729" s="166"/>
      <c r="B729" s="166"/>
      <c r="C729" s="167"/>
      <c r="D729" s="103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5"/>
      <c r="T729" s="105"/>
    </row>
    <row r="730" spans="1:20" ht="13.2">
      <c r="A730" s="166"/>
      <c r="B730" s="166"/>
      <c r="C730" s="167"/>
      <c r="D730" s="103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5"/>
      <c r="T730" s="105"/>
    </row>
    <row r="731" spans="1:20" ht="13.2">
      <c r="A731" s="166"/>
      <c r="B731" s="166"/>
      <c r="C731" s="167"/>
      <c r="D731" s="103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5"/>
      <c r="T731" s="105"/>
    </row>
    <row r="732" spans="1:20" ht="13.2">
      <c r="A732" s="166"/>
      <c r="B732" s="166"/>
      <c r="C732" s="167"/>
      <c r="D732" s="103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5"/>
      <c r="T732" s="105"/>
    </row>
    <row r="733" spans="1:20" ht="13.2">
      <c r="A733" s="166"/>
      <c r="B733" s="166"/>
      <c r="C733" s="167"/>
      <c r="D733" s="103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5"/>
      <c r="T733" s="105"/>
    </row>
    <row r="734" spans="1:20" ht="13.2">
      <c r="A734" s="166"/>
      <c r="B734" s="166"/>
      <c r="C734" s="167"/>
      <c r="D734" s="103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5"/>
      <c r="T734" s="105"/>
    </row>
    <row r="735" spans="1:20" ht="13.2">
      <c r="A735" s="166"/>
      <c r="B735" s="166"/>
      <c r="C735" s="167"/>
      <c r="D735" s="103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5"/>
      <c r="T735" s="105"/>
    </row>
    <row r="736" spans="1:20" ht="13.2">
      <c r="A736" s="166"/>
      <c r="B736" s="166"/>
      <c r="C736" s="167"/>
      <c r="D736" s="103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5"/>
      <c r="T736" s="105"/>
    </row>
    <row r="737" spans="1:20" ht="13.2">
      <c r="A737" s="166"/>
      <c r="B737" s="166"/>
      <c r="C737" s="167"/>
      <c r="D737" s="103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5"/>
      <c r="T737" s="105"/>
    </row>
    <row r="738" spans="1:20" ht="13.2">
      <c r="A738" s="166"/>
      <c r="B738" s="166"/>
      <c r="C738" s="167"/>
      <c r="D738" s="103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5"/>
      <c r="T738" s="105"/>
    </row>
    <row r="739" spans="1:20" ht="13.2">
      <c r="A739" s="166"/>
      <c r="B739" s="166"/>
      <c r="C739" s="167"/>
      <c r="D739" s="103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5"/>
      <c r="T739" s="105"/>
    </row>
    <row r="740" spans="1:20" ht="13.2">
      <c r="A740" s="166"/>
      <c r="B740" s="166"/>
      <c r="C740" s="167"/>
      <c r="D740" s="103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5"/>
      <c r="T740" s="105"/>
    </row>
    <row r="741" spans="1:20" ht="13.2">
      <c r="A741" s="166"/>
      <c r="B741" s="166"/>
      <c r="C741" s="167"/>
      <c r="D741" s="103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5"/>
      <c r="T741" s="105"/>
    </row>
    <row r="742" spans="1:20" ht="13.2">
      <c r="A742" s="166"/>
      <c r="B742" s="166"/>
      <c r="C742" s="167"/>
      <c r="D742" s="103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5"/>
      <c r="T742" s="105"/>
    </row>
    <row r="743" spans="1:20" ht="13.2">
      <c r="A743" s="166"/>
      <c r="B743" s="166"/>
      <c r="C743" s="167"/>
      <c r="D743" s="103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5"/>
      <c r="T743" s="105"/>
    </row>
    <row r="744" spans="1:20" ht="13.2">
      <c r="A744" s="166"/>
      <c r="B744" s="166"/>
      <c r="C744" s="167"/>
      <c r="D744" s="103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5"/>
      <c r="T744" s="105"/>
    </row>
    <row r="745" spans="1:20" ht="13.2">
      <c r="A745" s="166"/>
      <c r="B745" s="166"/>
      <c r="C745" s="167"/>
      <c r="D745" s="103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5"/>
      <c r="T745" s="105"/>
    </row>
    <row r="746" spans="1:20" ht="13.2">
      <c r="A746" s="166"/>
      <c r="B746" s="166"/>
      <c r="C746" s="167"/>
      <c r="D746" s="103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5"/>
      <c r="T746" s="105"/>
    </row>
    <row r="747" spans="1:20" ht="13.2">
      <c r="A747" s="166"/>
      <c r="B747" s="166"/>
      <c r="C747" s="167"/>
      <c r="D747" s="103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5"/>
      <c r="T747" s="105"/>
    </row>
    <row r="748" spans="1:20" ht="13.2">
      <c r="A748" s="166"/>
      <c r="B748" s="166"/>
      <c r="C748" s="167"/>
      <c r="D748" s="103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5"/>
      <c r="T748" s="105"/>
    </row>
    <row r="749" spans="1:20" ht="13.2">
      <c r="A749" s="166"/>
      <c r="B749" s="166"/>
      <c r="C749" s="167"/>
      <c r="D749" s="103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5"/>
      <c r="T749" s="105"/>
    </row>
    <row r="750" spans="1:20" ht="13.2">
      <c r="A750" s="166"/>
      <c r="B750" s="166"/>
      <c r="C750" s="167"/>
      <c r="D750" s="103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5"/>
      <c r="T750" s="105"/>
    </row>
    <row r="751" spans="1:20" ht="13.2">
      <c r="A751" s="166"/>
      <c r="B751" s="166"/>
      <c r="C751" s="167"/>
      <c r="D751" s="103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5"/>
      <c r="T751" s="105"/>
    </row>
    <row r="752" spans="1:20" ht="13.2">
      <c r="A752" s="166"/>
      <c r="B752" s="166"/>
      <c r="C752" s="167"/>
      <c r="D752" s="103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5"/>
      <c r="T752" s="105"/>
    </row>
    <row r="753" spans="1:20" ht="13.2">
      <c r="A753" s="166"/>
      <c r="B753" s="166"/>
      <c r="C753" s="167"/>
      <c r="D753" s="103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5"/>
      <c r="T753" s="105"/>
    </row>
    <row r="754" spans="1:20" ht="13.2">
      <c r="A754" s="166"/>
      <c r="B754" s="166"/>
      <c r="C754" s="167"/>
      <c r="D754" s="103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5"/>
      <c r="T754" s="105"/>
    </row>
    <row r="755" spans="1:20" ht="13.2">
      <c r="A755" s="166"/>
      <c r="B755" s="166"/>
      <c r="C755" s="167"/>
      <c r="D755" s="103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5"/>
      <c r="T755" s="105"/>
    </row>
    <row r="756" spans="1:20" ht="13.2">
      <c r="A756" s="166"/>
      <c r="B756" s="166"/>
      <c r="C756" s="167"/>
      <c r="D756" s="103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5"/>
      <c r="T756" s="105"/>
    </row>
    <row r="757" spans="1:20" ht="13.2">
      <c r="A757" s="166"/>
      <c r="B757" s="166"/>
      <c r="C757" s="167"/>
      <c r="D757" s="103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5"/>
      <c r="T757" s="105"/>
    </row>
    <row r="758" spans="1:20" ht="13.2">
      <c r="A758" s="166"/>
      <c r="B758" s="166"/>
      <c r="C758" s="167"/>
      <c r="D758" s="103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5"/>
      <c r="T758" s="105"/>
    </row>
    <row r="759" spans="1:20" ht="13.2">
      <c r="A759" s="166"/>
      <c r="B759" s="166"/>
      <c r="C759" s="167"/>
      <c r="D759" s="103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5"/>
      <c r="T759" s="105"/>
    </row>
    <row r="760" spans="1:20" ht="13.2">
      <c r="A760" s="166"/>
      <c r="B760" s="166"/>
      <c r="C760" s="167"/>
      <c r="D760" s="103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5"/>
      <c r="T760" s="105"/>
    </row>
    <row r="761" spans="1:20" ht="13.2">
      <c r="A761" s="166"/>
      <c r="B761" s="166"/>
      <c r="C761" s="167"/>
      <c r="D761" s="103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5"/>
      <c r="T761" s="105"/>
    </row>
    <row r="762" spans="1:20" ht="13.2">
      <c r="A762" s="166"/>
      <c r="B762" s="166"/>
      <c r="C762" s="167"/>
      <c r="D762" s="103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5"/>
      <c r="T762" s="105"/>
    </row>
    <row r="763" spans="1:20" ht="13.2">
      <c r="A763" s="166"/>
      <c r="B763" s="166"/>
      <c r="C763" s="167"/>
      <c r="D763" s="103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5"/>
      <c r="T763" s="105"/>
    </row>
    <row r="764" spans="1:20" ht="13.2">
      <c r="A764" s="166"/>
      <c r="B764" s="166"/>
      <c r="C764" s="167"/>
      <c r="D764" s="103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5"/>
      <c r="T764" s="105"/>
    </row>
    <row r="765" spans="1:20" ht="13.2">
      <c r="A765" s="166"/>
      <c r="B765" s="166"/>
      <c r="C765" s="167"/>
      <c r="D765" s="103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5"/>
      <c r="T765" s="105"/>
    </row>
    <row r="766" spans="1:20" ht="13.2">
      <c r="A766" s="166"/>
      <c r="B766" s="166"/>
      <c r="C766" s="167"/>
      <c r="D766" s="103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5"/>
      <c r="T766" s="105"/>
    </row>
    <row r="767" spans="1:20" ht="13.2">
      <c r="A767" s="166"/>
      <c r="B767" s="166"/>
      <c r="C767" s="167"/>
      <c r="D767" s="103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5"/>
      <c r="T767" s="105"/>
    </row>
    <row r="768" spans="1:20" ht="13.2">
      <c r="A768" s="166"/>
      <c r="B768" s="166"/>
      <c r="C768" s="167"/>
      <c r="D768" s="103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5"/>
      <c r="T768" s="105"/>
    </row>
    <row r="769" spans="1:20" ht="13.2">
      <c r="A769" s="166"/>
      <c r="B769" s="166"/>
      <c r="C769" s="167"/>
      <c r="D769" s="103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5"/>
      <c r="T769" s="105"/>
    </row>
    <row r="770" spans="1:20" ht="13.2">
      <c r="A770" s="166"/>
      <c r="B770" s="166"/>
      <c r="C770" s="167"/>
      <c r="D770" s="103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5"/>
      <c r="T770" s="105"/>
    </row>
    <row r="771" spans="1:20" ht="13.2">
      <c r="A771" s="166"/>
      <c r="B771" s="166"/>
      <c r="C771" s="167"/>
      <c r="D771" s="103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5"/>
      <c r="T771" s="105"/>
    </row>
    <row r="772" spans="1:20" ht="13.2">
      <c r="A772" s="166"/>
      <c r="B772" s="166"/>
      <c r="C772" s="167"/>
      <c r="D772" s="103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5"/>
      <c r="T772" s="105"/>
    </row>
    <row r="773" spans="1:20" ht="13.2">
      <c r="A773" s="166"/>
      <c r="B773" s="166"/>
      <c r="C773" s="167"/>
      <c r="D773" s="103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5"/>
      <c r="T773" s="105"/>
    </row>
    <row r="774" spans="1:20" ht="13.2">
      <c r="A774" s="166"/>
      <c r="B774" s="166"/>
      <c r="C774" s="167"/>
      <c r="D774" s="103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5"/>
      <c r="T774" s="105"/>
    </row>
    <row r="775" spans="1:20" ht="13.2">
      <c r="A775" s="166"/>
      <c r="B775" s="166"/>
      <c r="C775" s="167"/>
      <c r="D775" s="103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5"/>
      <c r="T775" s="105"/>
    </row>
    <row r="776" spans="1:20" ht="13.2">
      <c r="A776" s="166"/>
      <c r="B776" s="166"/>
      <c r="C776" s="167"/>
      <c r="D776" s="103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5"/>
      <c r="T776" s="105"/>
    </row>
    <row r="777" spans="1:20" ht="13.2">
      <c r="A777" s="166"/>
      <c r="B777" s="166"/>
      <c r="C777" s="167"/>
      <c r="D777" s="103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5"/>
      <c r="T777" s="105"/>
    </row>
    <row r="778" spans="1:20" ht="13.2">
      <c r="A778" s="166"/>
      <c r="B778" s="166"/>
      <c r="C778" s="167"/>
      <c r="D778" s="103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5"/>
      <c r="T778" s="105"/>
    </row>
    <row r="779" spans="1:20" ht="13.2">
      <c r="A779" s="166"/>
      <c r="B779" s="166"/>
      <c r="C779" s="167"/>
      <c r="D779" s="103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5"/>
      <c r="T779" s="105"/>
    </row>
    <row r="780" spans="1:20" ht="13.2">
      <c r="A780" s="166"/>
      <c r="B780" s="166"/>
      <c r="C780" s="167"/>
      <c r="D780" s="103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5"/>
      <c r="T780" s="105"/>
    </row>
    <row r="781" spans="1:20" ht="13.2">
      <c r="A781" s="166"/>
      <c r="B781" s="166"/>
      <c r="C781" s="167"/>
      <c r="D781" s="103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5"/>
      <c r="T781" s="105"/>
    </row>
    <row r="782" spans="1:20" ht="13.2">
      <c r="A782" s="166"/>
      <c r="B782" s="166"/>
      <c r="C782" s="167"/>
      <c r="D782" s="103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5"/>
      <c r="T782" s="105"/>
    </row>
    <row r="783" spans="1:20" ht="13.2">
      <c r="A783" s="166"/>
      <c r="B783" s="166"/>
      <c r="C783" s="167"/>
      <c r="D783" s="103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5"/>
      <c r="T783" s="105"/>
    </row>
    <row r="784" spans="1:20" ht="13.2">
      <c r="A784" s="166"/>
      <c r="B784" s="166"/>
      <c r="C784" s="167"/>
      <c r="D784" s="103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5"/>
      <c r="T784" s="105"/>
    </row>
    <row r="785" spans="1:20" ht="13.2">
      <c r="A785" s="166"/>
      <c r="B785" s="166"/>
      <c r="C785" s="167"/>
      <c r="D785" s="103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5"/>
      <c r="T785" s="105"/>
    </row>
    <row r="786" spans="1:20" ht="13.2">
      <c r="A786" s="166"/>
      <c r="B786" s="166"/>
      <c r="C786" s="167"/>
      <c r="D786" s="103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5"/>
      <c r="T786" s="105"/>
    </row>
    <row r="787" spans="1:20" ht="13.2">
      <c r="A787" s="166"/>
      <c r="B787" s="166"/>
      <c r="C787" s="167"/>
      <c r="D787" s="103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5"/>
      <c r="T787" s="105"/>
    </row>
    <row r="788" spans="1:20" ht="13.2">
      <c r="A788" s="166"/>
      <c r="B788" s="166"/>
      <c r="C788" s="167"/>
      <c r="D788" s="103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5"/>
      <c r="T788" s="105"/>
    </row>
    <row r="789" spans="1:20" ht="13.2">
      <c r="A789" s="166"/>
      <c r="B789" s="166"/>
      <c r="C789" s="167"/>
      <c r="D789" s="103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5"/>
      <c r="T789" s="105"/>
    </row>
    <row r="790" spans="1:20" ht="13.2">
      <c r="A790" s="166"/>
      <c r="B790" s="166"/>
      <c r="C790" s="167"/>
      <c r="D790" s="103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5"/>
      <c r="T790" s="105"/>
    </row>
    <row r="791" spans="1:20" ht="13.2">
      <c r="A791" s="166"/>
      <c r="B791" s="166"/>
      <c r="C791" s="167"/>
      <c r="D791" s="103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5"/>
      <c r="T791" s="105"/>
    </row>
    <row r="792" spans="1:20" ht="13.2">
      <c r="A792" s="166"/>
      <c r="B792" s="166"/>
      <c r="C792" s="167"/>
      <c r="D792" s="103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5"/>
      <c r="T792" s="105"/>
    </row>
    <row r="793" spans="1:20" ht="13.2">
      <c r="A793" s="166"/>
      <c r="B793" s="166"/>
      <c r="C793" s="167"/>
      <c r="D793" s="103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5"/>
      <c r="T793" s="105"/>
    </row>
    <row r="794" spans="1:20" ht="13.2">
      <c r="A794" s="166"/>
      <c r="B794" s="166"/>
      <c r="C794" s="167"/>
      <c r="D794" s="103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5"/>
      <c r="T794" s="105"/>
    </row>
    <row r="795" spans="1:20" ht="13.2">
      <c r="A795" s="166"/>
      <c r="B795" s="166"/>
      <c r="C795" s="167"/>
      <c r="D795" s="103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5"/>
      <c r="T795" s="105"/>
    </row>
    <row r="796" spans="1:20" ht="13.2">
      <c r="A796" s="166"/>
      <c r="B796" s="166"/>
      <c r="C796" s="167"/>
      <c r="D796" s="103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5"/>
      <c r="T796" s="105"/>
    </row>
    <row r="797" spans="1:20" ht="13.2">
      <c r="A797" s="166"/>
      <c r="B797" s="166"/>
      <c r="C797" s="167"/>
      <c r="D797" s="103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5"/>
      <c r="T797" s="105"/>
    </row>
    <row r="798" spans="1:20" ht="13.2">
      <c r="A798" s="166"/>
      <c r="B798" s="166"/>
      <c r="C798" s="167"/>
      <c r="D798" s="103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5"/>
      <c r="T798" s="105"/>
    </row>
    <row r="799" spans="1:20" ht="13.2">
      <c r="A799" s="166"/>
      <c r="B799" s="166"/>
      <c r="C799" s="167"/>
      <c r="D799" s="103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5"/>
      <c r="T799" s="105"/>
    </row>
    <row r="800" spans="1:20" ht="13.2">
      <c r="A800" s="166"/>
      <c r="B800" s="166"/>
      <c r="C800" s="167"/>
      <c r="D800" s="103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5"/>
      <c r="T800" s="105"/>
    </row>
    <row r="801" spans="1:20" ht="13.2">
      <c r="A801" s="166"/>
      <c r="B801" s="166"/>
      <c r="C801" s="167"/>
      <c r="D801" s="103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5"/>
      <c r="T801" s="105"/>
    </row>
    <row r="802" spans="1:20" ht="13.2">
      <c r="A802" s="166"/>
      <c r="B802" s="166"/>
      <c r="C802" s="167"/>
      <c r="D802" s="103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5"/>
      <c r="T802" s="105"/>
    </row>
    <row r="803" spans="1:20" ht="13.2">
      <c r="A803" s="166"/>
      <c r="B803" s="166"/>
      <c r="C803" s="167"/>
      <c r="D803" s="103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5"/>
      <c r="T803" s="105"/>
    </row>
    <row r="804" spans="1:20" ht="13.2">
      <c r="A804" s="166"/>
      <c r="B804" s="166"/>
      <c r="C804" s="167"/>
      <c r="D804" s="103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5"/>
      <c r="T804" s="105"/>
    </row>
    <row r="805" spans="1:20" ht="13.2">
      <c r="A805" s="166"/>
      <c r="B805" s="166"/>
      <c r="C805" s="167"/>
      <c r="D805" s="103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5"/>
      <c r="T805" s="105"/>
    </row>
    <row r="806" spans="1:20" ht="13.2">
      <c r="A806" s="166"/>
      <c r="B806" s="166"/>
      <c r="C806" s="167"/>
      <c r="D806" s="103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5"/>
      <c r="T806" s="105"/>
    </row>
    <row r="807" spans="1:20" ht="13.2">
      <c r="A807" s="166"/>
      <c r="B807" s="166"/>
      <c r="C807" s="167"/>
      <c r="D807" s="103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5"/>
      <c r="T807" s="105"/>
    </row>
    <row r="808" spans="1:20" ht="13.2">
      <c r="A808" s="166"/>
      <c r="B808" s="166"/>
      <c r="C808" s="167"/>
      <c r="D808" s="103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5"/>
      <c r="T808" s="105"/>
    </row>
    <row r="809" spans="1:20" ht="13.2">
      <c r="A809" s="166"/>
      <c r="B809" s="166"/>
      <c r="C809" s="167"/>
      <c r="D809" s="103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5"/>
      <c r="T809" s="105"/>
    </row>
    <row r="810" spans="1:20" ht="13.2">
      <c r="A810" s="166"/>
      <c r="B810" s="166"/>
      <c r="C810" s="167"/>
      <c r="D810" s="103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5"/>
      <c r="T810" s="105"/>
    </row>
    <row r="811" spans="1:20" ht="13.2">
      <c r="A811" s="166"/>
      <c r="B811" s="166"/>
      <c r="C811" s="167"/>
      <c r="D811" s="103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5"/>
      <c r="T811" s="105"/>
    </row>
    <row r="812" spans="1:20" ht="13.2">
      <c r="A812" s="166"/>
      <c r="B812" s="166"/>
      <c r="C812" s="167"/>
      <c r="D812" s="103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5"/>
      <c r="T812" s="105"/>
    </row>
    <row r="813" spans="1:20" ht="13.2">
      <c r="A813" s="166"/>
      <c r="B813" s="166"/>
      <c r="C813" s="167"/>
      <c r="D813" s="103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5"/>
      <c r="T813" s="105"/>
    </row>
    <row r="814" spans="1:20" ht="13.2">
      <c r="A814" s="166"/>
      <c r="B814" s="166"/>
      <c r="C814" s="167"/>
      <c r="D814" s="103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5"/>
      <c r="T814" s="105"/>
    </row>
    <row r="815" spans="1:20" ht="13.2">
      <c r="A815" s="166"/>
      <c r="B815" s="166"/>
      <c r="C815" s="167"/>
      <c r="D815" s="103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5"/>
      <c r="T815" s="105"/>
    </row>
    <row r="816" spans="1:20" ht="13.2">
      <c r="A816" s="166"/>
      <c r="B816" s="166"/>
      <c r="C816" s="167"/>
      <c r="D816" s="103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5"/>
      <c r="T816" s="105"/>
    </row>
    <row r="817" spans="1:20" ht="13.2">
      <c r="A817" s="166"/>
      <c r="B817" s="166"/>
      <c r="C817" s="167"/>
      <c r="D817" s="103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5"/>
      <c r="T817" s="105"/>
    </row>
    <row r="818" spans="1:20" ht="13.2">
      <c r="A818" s="166"/>
      <c r="B818" s="166"/>
      <c r="C818" s="167"/>
      <c r="D818" s="103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5"/>
      <c r="T818" s="105"/>
    </row>
    <row r="819" spans="1:20" ht="13.2">
      <c r="A819" s="166"/>
      <c r="B819" s="166"/>
      <c r="C819" s="167"/>
      <c r="D819" s="103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5"/>
      <c r="T819" s="105"/>
    </row>
    <row r="820" spans="1:20" ht="13.2">
      <c r="A820" s="166"/>
      <c r="B820" s="166"/>
      <c r="C820" s="167"/>
      <c r="D820" s="103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5"/>
      <c r="T820" s="105"/>
    </row>
    <row r="821" spans="1:20" ht="13.2">
      <c r="A821" s="166"/>
      <c r="B821" s="166"/>
      <c r="C821" s="167"/>
      <c r="D821" s="103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5"/>
      <c r="T821" s="105"/>
    </row>
    <row r="822" spans="1:20" ht="13.2">
      <c r="A822" s="166"/>
      <c r="B822" s="166"/>
      <c r="C822" s="167"/>
      <c r="D822" s="103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5"/>
      <c r="T822" s="105"/>
    </row>
    <row r="823" spans="1:20" ht="13.2">
      <c r="A823" s="166"/>
      <c r="B823" s="166"/>
      <c r="C823" s="167"/>
      <c r="D823" s="103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5"/>
      <c r="T823" s="105"/>
    </row>
    <row r="824" spans="1:20" ht="13.2">
      <c r="A824" s="166"/>
      <c r="B824" s="166"/>
      <c r="C824" s="167"/>
      <c r="D824" s="103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5"/>
      <c r="T824" s="105"/>
    </row>
    <row r="825" spans="1:20" ht="13.2">
      <c r="A825" s="166"/>
      <c r="B825" s="166"/>
      <c r="C825" s="167"/>
      <c r="D825" s="103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5"/>
      <c r="T825" s="105"/>
    </row>
    <row r="826" spans="1:20" ht="13.2">
      <c r="A826" s="166"/>
      <c r="B826" s="166"/>
      <c r="C826" s="167"/>
      <c r="D826" s="103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5"/>
      <c r="T826" s="105"/>
    </row>
    <row r="827" spans="1:20" ht="13.2">
      <c r="A827" s="166"/>
      <c r="B827" s="166"/>
      <c r="C827" s="167"/>
      <c r="D827" s="103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5"/>
      <c r="T827" s="105"/>
    </row>
    <row r="828" spans="1:20" ht="13.2">
      <c r="A828" s="166"/>
      <c r="B828" s="166"/>
      <c r="C828" s="167"/>
      <c r="D828" s="103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5"/>
      <c r="T828" s="105"/>
    </row>
    <row r="829" spans="1:20" ht="13.2">
      <c r="A829" s="166"/>
      <c r="B829" s="166"/>
      <c r="C829" s="167"/>
      <c r="D829" s="103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5"/>
      <c r="T829" s="105"/>
    </row>
    <row r="830" spans="1:20" ht="13.2">
      <c r="A830" s="166"/>
      <c r="B830" s="166"/>
      <c r="C830" s="167"/>
      <c r="D830" s="103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5"/>
      <c r="T830" s="105"/>
    </row>
    <row r="831" spans="1:20" ht="13.2">
      <c r="A831" s="166"/>
      <c r="B831" s="166"/>
      <c r="C831" s="167"/>
      <c r="D831" s="103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5"/>
      <c r="T831" s="105"/>
    </row>
    <row r="832" spans="1:20" ht="13.2">
      <c r="A832" s="166"/>
      <c r="B832" s="166"/>
      <c r="C832" s="167"/>
      <c r="D832" s="103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5"/>
      <c r="T832" s="105"/>
    </row>
    <row r="833" spans="1:20" ht="13.2">
      <c r="A833" s="166"/>
      <c r="B833" s="166"/>
      <c r="C833" s="167"/>
      <c r="D833" s="103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5"/>
      <c r="T833" s="105"/>
    </row>
    <row r="834" spans="1:20" ht="13.2">
      <c r="A834" s="166"/>
      <c r="B834" s="166"/>
      <c r="C834" s="167"/>
      <c r="D834" s="103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5"/>
      <c r="T834" s="105"/>
    </row>
    <row r="835" spans="1:20" ht="13.2">
      <c r="A835" s="166"/>
      <c r="B835" s="166"/>
      <c r="C835" s="167"/>
      <c r="D835" s="103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5"/>
      <c r="T835" s="105"/>
    </row>
    <row r="836" spans="1:20" ht="13.2">
      <c r="A836" s="166"/>
      <c r="B836" s="166"/>
      <c r="C836" s="167"/>
      <c r="D836" s="103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5"/>
      <c r="T836" s="105"/>
    </row>
    <row r="837" spans="1:20" ht="13.2">
      <c r="A837" s="166"/>
      <c r="B837" s="166"/>
      <c r="C837" s="167"/>
      <c r="D837" s="103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5"/>
      <c r="T837" s="105"/>
    </row>
    <row r="838" spans="1:20" ht="13.2">
      <c r="A838" s="166"/>
      <c r="B838" s="166"/>
      <c r="C838" s="167"/>
      <c r="D838" s="103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5"/>
      <c r="T838" s="105"/>
    </row>
    <row r="839" spans="1:20" ht="13.2">
      <c r="A839" s="166"/>
      <c r="B839" s="166"/>
      <c r="C839" s="167"/>
      <c r="D839" s="103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5"/>
      <c r="T839" s="105"/>
    </row>
    <row r="840" spans="1:20" ht="13.2">
      <c r="A840" s="166"/>
      <c r="B840" s="166"/>
      <c r="C840" s="167"/>
      <c r="D840" s="103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5"/>
      <c r="T840" s="105"/>
    </row>
    <row r="841" spans="1:20" ht="13.2">
      <c r="A841" s="166"/>
      <c r="B841" s="166"/>
      <c r="C841" s="167"/>
      <c r="D841" s="103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5"/>
      <c r="T841" s="105"/>
    </row>
    <row r="842" spans="1:20" ht="13.2">
      <c r="A842" s="166"/>
      <c r="B842" s="166"/>
      <c r="C842" s="167"/>
      <c r="D842" s="103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5"/>
      <c r="T842" s="105"/>
    </row>
    <row r="843" spans="1:20" ht="13.2">
      <c r="A843" s="166"/>
      <c r="B843" s="166"/>
      <c r="C843" s="167"/>
      <c r="D843" s="103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5"/>
      <c r="T843" s="105"/>
    </row>
    <row r="844" spans="1:20" ht="13.2">
      <c r="A844" s="166"/>
      <c r="B844" s="166"/>
      <c r="C844" s="167"/>
      <c r="D844" s="103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5"/>
      <c r="T844" s="105"/>
    </row>
    <row r="845" spans="1:20" ht="13.2">
      <c r="A845" s="166"/>
      <c r="B845" s="166"/>
      <c r="C845" s="167"/>
      <c r="D845" s="103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5"/>
      <c r="T845" s="105"/>
    </row>
    <row r="846" spans="1:20" ht="13.2">
      <c r="A846" s="166"/>
      <c r="B846" s="166"/>
      <c r="C846" s="167"/>
      <c r="D846" s="103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5"/>
      <c r="T846" s="105"/>
    </row>
    <row r="847" spans="1:20" ht="13.2">
      <c r="A847" s="166"/>
      <c r="B847" s="166"/>
      <c r="C847" s="167"/>
      <c r="D847" s="103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5"/>
      <c r="T847" s="105"/>
    </row>
    <row r="848" spans="1:20" ht="13.2">
      <c r="A848" s="166"/>
      <c r="B848" s="166"/>
      <c r="C848" s="167"/>
      <c r="D848" s="103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5"/>
      <c r="T848" s="105"/>
    </row>
    <row r="849" spans="1:20" ht="13.2">
      <c r="A849" s="166"/>
      <c r="B849" s="166"/>
      <c r="C849" s="167"/>
      <c r="D849" s="103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5"/>
      <c r="T849" s="105"/>
    </row>
    <row r="850" spans="1:20" ht="13.2">
      <c r="A850" s="166"/>
      <c r="B850" s="166"/>
      <c r="C850" s="167"/>
      <c r="D850" s="103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5"/>
      <c r="T850" s="105"/>
    </row>
    <row r="851" spans="1:20" ht="13.2">
      <c r="A851" s="166"/>
      <c r="B851" s="166"/>
      <c r="C851" s="167"/>
      <c r="D851" s="103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5"/>
      <c r="T851" s="105"/>
    </row>
    <row r="852" spans="1:20" ht="13.2">
      <c r="A852" s="166"/>
      <c r="B852" s="166"/>
      <c r="C852" s="167"/>
      <c r="D852" s="103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5"/>
      <c r="T852" s="105"/>
    </row>
    <row r="853" spans="1:20" ht="13.2">
      <c r="A853" s="166"/>
      <c r="B853" s="166"/>
      <c r="C853" s="167"/>
      <c r="D853" s="103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5"/>
      <c r="T853" s="105"/>
    </row>
    <row r="854" spans="1:20" ht="13.2">
      <c r="A854" s="166"/>
      <c r="B854" s="166"/>
      <c r="C854" s="167"/>
      <c r="D854" s="103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5"/>
      <c r="T854" s="105"/>
    </row>
    <row r="855" spans="1:20" ht="13.2">
      <c r="A855" s="166"/>
      <c r="B855" s="166"/>
      <c r="C855" s="167"/>
      <c r="D855" s="103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5"/>
      <c r="T855" s="105"/>
    </row>
    <row r="856" spans="1:20" ht="13.2">
      <c r="A856" s="166"/>
      <c r="B856" s="166"/>
      <c r="C856" s="167"/>
      <c r="D856" s="103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5"/>
      <c r="T856" s="105"/>
    </row>
    <row r="857" spans="1:20" ht="13.2">
      <c r="A857" s="166"/>
      <c r="B857" s="166"/>
      <c r="C857" s="167"/>
      <c r="D857" s="103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5"/>
      <c r="T857" s="105"/>
    </row>
    <row r="858" spans="1:20" ht="13.2">
      <c r="A858" s="166"/>
      <c r="B858" s="166"/>
      <c r="C858" s="167"/>
      <c r="D858" s="103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5"/>
      <c r="T858" s="105"/>
    </row>
    <row r="859" spans="1:20" ht="13.2">
      <c r="A859" s="166"/>
      <c r="B859" s="166"/>
      <c r="C859" s="167"/>
      <c r="D859" s="103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5"/>
      <c r="T859" s="105"/>
    </row>
    <row r="860" spans="1:20" ht="13.2">
      <c r="A860" s="166"/>
      <c r="B860" s="166"/>
      <c r="C860" s="167"/>
      <c r="D860" s="103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5"/>
      <c r="T860" s="105"/>
    </row>
    <row r="861" spans="1:20" ht="13.2">
      <c r="A861" s="166"/>
      <c r="B861" s="166"/>
      <c r="C861" s="167"/>
      <c r="D861" s="103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5"/>
      <c r="T861" s="105"/>
    </row>
    <row r="862" spans="1:20" ht="13.2">
      <c r="A862" s="166"/>
      <c r="B862" s="166"/>
      <c r="C862" s="167"/>
      <c r="D862" s="103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5"/>
      <c r="T862" s="105"/>
    </row>
    <row r="863" spans="1:20" ht="13.2">
      <c r="A863" s="166"/>
      <c r="B863" s="166"/>
      <c r="C863" s="167"/>
      <c r="D863" s="103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5"/>
      <c r="T863" s="105"/>
    </row>
    <row r="864" spans="1:20" ht="13.2">
      <c r="A864" s="166"/>
      <c r="B864" s="166"/>
      <c r="C864" s="167"/>
      <c r="D864" s="103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5"/>
      <c r="T864" s="105"/>
    </row>
    <row r="865" spans="1:20" ht="13.2">
      <c r="A865" s="166"/>
      <c r="B865" s="166"/>
      <c r="C865" s="167"/>
      <c r="D865" s="103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5"/>
      <c r="T865" s="105"/>
    </row>
    <row r="866" spans="1:20" ht="13.2">
      <c r="A866" s="166"/>
      <c r="B866" s="166"/>
      <c r="C866" s="167"/>
      <c r="D866" s="103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5"/>
      <c r="T866" s="105"/>
    </row>
    <row r="867" spans="1:20" ht="13.2">
      <c r="A867" s="166"/>
      <c r="B867" s="166"/>
      <c r="C867" s="167"/>
      <c r="D867" s="103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5"/>
      <c r="T867" s="105"/>
    </row>
    <row r="868" spans="1:20" ht="13.2">
      <c r="A868" s="166"/>
      <c r="B868" s="166"/>
      <c r="C868" s="167"/>
      <c r="D868" s="103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5"/>
      <c r="T868" s="105"/>
    </row>
    <row r="869" spans="1:20" ht="13.2">
      <c r="A869" s="166"/>
      <c r="B869" s="166"/>
      <c r="C869" s="167"/>
      <c r="D869" s="103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5"/>
      <c r="T869" s="105"/>
    </row>
    <row r="870" spans="1:20" ht="13.2">
      <c r="A870" s="166"/>
      <c r="B870" s="166"/>
      <c r="C870" s="167"/>
      <c r="D870" s="103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5"/>
      <c r="T870" s="105"/>
    </row>
    <row r="871" spans="1:20" ht="13.2">
      <c r="A871" s="166"/>
      <c r="B871" s="166"/>
      <c r="C871" s="167"/>
      <c r="D871" s="103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5"/>
      <c r="T871" s="105"/>
    </row>
    <row r="872" spans="1:20" ht="13.2">
      <c r="A872" s="166"/>
      <c r="B872" s="166"/>
      <c r="C872" s="167"/>
      <c r="D872" s="103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5"/>
      <c r="T872" s="105"/>
    </row>
    <row r="873" spans="1:20" ht="13.2">
      <c r="A873" s="166"/>
      <c r="B873" s="166"/>
      <c r="C873" s="167"/>
      <c r="D873" s="103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5"/>
      <c r="T873" s="105"/>
    </row>
    <row r="874" spans="1:20" ht="13.2">
      <c r="A874" s="166"/>
      <c r="B874" s="166"/>
      <c r="C874" s="167"/>
      <c r="D874" s="103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5"/>
      <c r="T874" s="105"/>
    </row>
    <row r="875" spans="1:20" ht="13.2">
      <c r="A875" s="166"/>
      <c r="B875" s="166"/>
      <c r="C875" s="167"/>
      <c r="D875" s="103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5"/>
      <c r="T875" s="105"/>
    </row>
    <row r="876" spans="1:20" ht="13.2">
      <c r="A876" s="166"/>
      <c r="B876" s="166"/>
      <c r="C876" s="167"/>
      <c r="D876" s="103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5"/>
      <c r="T876" s="105"/>
    </row>
    <row r="877" spans="1:20" ht="13.2">
      <c r="A877" s="166"/>
      <c r="B877" s="166"/>
      <c r="C877" s="167"/>
      <c r="D877" s="103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5"/>
      <c r="T877" s="105"/>
    </row>
    <row r="878" spans="1:20" ht="13.2">
      <c r="A878" s="166"/>
      <c r="B878" s="166"/>
      <c r="C878" s="167"/>
      <c r="D878" s="103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5"/>
      <c r="T878" s="105"/>
    </row>
    <row r="879" spans="1:20" ht="13.2">
      <c r="A879" s="166"/>
      <c r="B879" s="166"/>
      <c r="C879" s="167"/>
      <c r="D879" s="103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5"/>
      <c r="T879" s="105"/>
    </row>
    <row r="880" spans="1:20" ht="13.2">
      <c r="A880" s="166"/>
      <c r="B880" s="166"/>
      <c r="C880" s="167"/>
      <c r="D880" s="103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5"/>
      <c r="T880" s="105"/>
    </row>
    <row r="881" spans="1:20" ht="13.2">
      <c r="A881" s="166"/>
      <c r="B881" s="166"/>
      <c r="C881" s="167"/>
      <c r="D881" s="103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5"/>
      <c r="T881" s="105"/>
    </row>
    <row r="882" spans="1:20" ht="13.2">
      <c r="A882" s="166"/>
      <c r="B882" s="166"/>
      <c r="C882" s="167"/>
      <c r="D882" s="103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5"/>
      <c r="T882" s="105"/>
    </row>
    <row r="883" spans="1:20" ht="13.2">
      <c r="A883" s="166"/>
      <c r="B883" s="166"/>
      <c r="C883" s="167"/>
      <c r="D883" s="103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5"/>
      <c r="T883" s="105"/>
    </row>
    <row r="884" spans="1:20" ht="13.2">
      <c r="A884" s="166"/>
      <c r="B884" s="166"/>
      <c r="C884" s="167"/>
      <c r="D884" s="103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5"/>
      <c r="T884" s="105"/>
    </row>
    <row r="885" spans="1:20" ht="13.2">
      <c r="A885" s="166"/>
      <c r="B885" s="166"/>
      <c r="C885" s="167"/>
      <c r="D885" s="103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5"/>
      <c r="T885" s="105"/>
    </row>
    <row r="886" spans="1:20" ht="13.2">
      <c r="A886" s="166"/>
      <c r="B886" s="166"/>
      <c r="C886" s="167"/>
      <c r="D886" s="103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5"/>
      <c r="T886" s="105"/>
    </row>
    <row r="887" spans="1:20" ht="13.2">
      <c r="A887" s="166"/>
      <c r="B887" s="166"/>
      <c r="C887" s="167"/>
      <c r="D887" s="103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5"/>
      <c r="T887" s="105"/>
    </row>
    <row r="888" spans="1:20" ht="13.2">
      <c r="A888" s="166"/>
      <c r="B888" s="166"/>
      <c r="C888" s="167"/>
      <c r="D888" s="103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5"/>
      <c r="T888" s="105"/>
    </row>
    <row r="889" spans="1:20" ht="13.2">
      <c r="A889" s="166"/>
      <c r="B889" s="166"/>
      <c r="C889" s="167"/>
      <c r="D889" s="103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5"/>
      <c r="T889" s="105"/>
    </row>
    <row r="890" spans="1:20" ht="13.2">
      <c r="A890" s="166"/>
      <c r="B890" s="166"/>
      <c r="C890" s="167"/>
      <c r="D890" s="103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5"/>
      <c r="T890" s="105"/>
    </row>
    <row r="891" spans="1:20" ht="13.2">
      <c r="A891" s="166"/>
      <c r="B891" s="166"/>
      <c r="C891" s="167"/>
      <c r="D891" s="103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5"/>
      <c r="T891" s="105"/>
    </row>
    <row r="892" spans="1:20" ht="13.2">
      <c r="A892" s="166"/>
      <c r="B892" s="166"/>
      <c r="C892" s="167"/>
      <c r="D892" s="103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5"/>
      <c r="T892" s="105"/>
    </row>
    <row r="893" spans="1:20" ht="13.2">
      <c r="A893" s="166"/>
      <c r="B893" s="166"/>
      <c r="C893" s="167"/>
      <c r="D893" s="103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5"/>
      <c r="T893" s="105"/>
    </row>
    <row r="894" spans="1:20" ht="13.2">
      <c r="A894" s="166"/>
      <c r="B894" s="166"/>
      <c r="C894" s="167"/>
      <c r="D894" s="103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5"/>
      <c r="T894" s="105"/>
    </row>
    <row r="895" spans="1:20" ht="13.2">
      <c r="A895" s="166"/>
      <c r="B895" s="166"/>
      <c r="C895" s="167"/>
      <c r="D895" s="103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5"/>
      <c r="T895" s="105"/>
    </row>
    <row r="896" spans="1:20" ht="13.2">
      <c r="A896" s="166"/>
      <c r="B896" s="166"/>
      <c r="C896" s="167"/>
      <c r="D896" s="103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5"/>
      <c r="T896" s="105"/>
    </row>
    <row r="897" spans="1:20" ht="13.2">
      <c r="A897" s="166"/>
      <c r="B897" s="166"/>
      <c r="C897" s="167"/>
      <c r="D897" s="103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5"/>
      <c r="T897" s="105"/>
    </row>
    <row r="898" spans="1:20" ht="13.2">
      <c r="A898" s="166"/>
      <c r="B898" s="166"/>
      <c r="C898" s="167"/>
      <c r="D898" s="103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5"/>
      <c r="T898" s="105"/>
    </row>
    <row r="899" spans="1:20" ht="13.2">
      <c r="A899" s="166"/>
      <c r="B899" s="166"/>
      <c r="C899" s="167"/>
      <c r="D899" s="103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5"/>
      <c r="T899" s="105"/>
    </row>
    <row r="900" spans="1:20" ht="13.2">
      <c r="A900" s="166"/>
      <c r="B900" s="166"/>
      <c r="C900" s="167"/>
      <c r="D900" s="103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5"/>
      <c r="T900" s="105"/>
    </row>
    <row r="901" spans="1:20" ht="13.2">
      <c r="A901" s="166"/>
      <c r="B901" s="166"/>
      <c r="C901" s="167"/>
      <c r="D901" s="103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5"/>
      <c r="T901" s="105"/>
    </row>
    <row r="902" spans="1:20" ht="13.2">
      <c r="A902" s="166"/>
      <c r="B902" s="166"/>
      <c r="C902" s="167"/>
      <c r="D902" s="103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5"/>
      <c r="T902" s="105"/>
    </row>
    <row r="903" spans="1:20" ht="13.2">
      <c r="A903" s="166"/>
      <c r="B903" s="166"/>
      <c r="C903" s="167"/>
      <c r="D903" s="103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5"/>
      <c r="T903" s="105"/>
    </row>
    <row r="904" spans="1:20" ht="13.2">
      <c r="A904" s="166"/>
      <c r="B904" s="166"/>
      <c r="C904" s="167"/>
      <c r="D904" s="103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5"/>
      <c r="T904" s="105"/>
    </row>
    <row r="905" spans="1:20" ht="13.2">
      <c r="A905" s="166"/>
      <c r="B905" s="166"/>
      <c r="C905" s="167"/>
      <c r="D905" s="103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5"/>
      <c r="T905" s="105"/>
    </row>
    <row r="906" spans="1:20" ht="13.2">
      <c r="A906" s="166"/>
      <c r="B906" s="166"/>
      <c r="C906" s="167"/>
      <c r="D906" s="103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5"/>
      <c r="T906" s="105"/>
    </row>
    <row r="907" spans="1:20" ht="13.2">
      <c r="A907" s="166"/>
      <c r="B907" s="166"/>
      <c r="C907" s="167"/>
      <c r="D907" s="103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5"/>
      <c r="T907" s="105"/>
    </row>
    <row r="908" spans="1:20" ht="13.2">
      <c r="A908" s="166"/>
      <c r="B908" s="166"/>
      <c r="C908" s="167"/>
      <c r="D908" s="103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5"/>
      <c r="T908" s="105"/>
    </row>
    <row r="909" spans="1:20" ht="13.2">
      <c r="A909" s="166"/>
      <c r="B909" s="166"/>
      <c r="C909" s="167"/>
      <c r="D909" s="103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5"/>
      <c r="T909" s="105"/>
    </row>
    <row r="910" spans="1:20" ht="13.2">
      <c r="A910" s="166"/>
      <c r="B910" s="166"/>
      <c r="C910" s="167"/>
      <c r="D910" s="103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5"/>
      <c r="T910" s="105"/>
    </row>
    <row r="911" spans="1:20" ht="13.2">
      <c r="A911" s="166"/>
      <c r="B911" s="166"/>
      <c r="C911" s="167"/>
      <c r="D911" s="103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5"/>
      <c r="T911" s="105"/>
    </row>
    <row r="912" spans="1:20" ht="13.2">
      <c r="A912" s="166"/>
      <c r="B912" s="166"/>
      <c r="C912" s="167"/>
      <c r="D912" s="103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5"/>
      <c r="T912" s="105"/>
    </row>
    <row r="913" spans="1:20" ht="13.2">
      <c r="A913" s="166"/>
      <c r="B913" s="166"/>
      <c r="C913" s="167"/>
      <c r="D913" s="103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5"/>
      <c r="T913" s="105"/>
    </row>
    <row r="914" spans="1:20" ht="13.2">
      <c r="A914" s="166"/>
      <c r="B914" s="166"/>
      <c r="C914" s="167"/>
      <c r="D914" s="103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5"/>
      <c r="T914" s="105"/>
    </row>
    <row r="915" spans="1:20" ht="13.2">
      <c r="A915" s="166"/>
      <c r="B915" s="166"/>
      <c r="C915" s="167"/>
      <c r="D915" s="103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5"/>
      <c r="T915" s="105"/>
    </row>
    <row r="916" spans="1:20" ht="13.2">
      <c r="A916" s="166"/>
      <c r="B916" s="166"/>
      <c r="C916" s="167"/>
      <c r="D916" s="103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5"/>
      <c r="T916" s="105"/>
    </row>
    <row r="917" spans="1:20" ht="13.2">
      <c r="A917" s="166"/>
      <c r="B917" s="166"/>
      <c r="C917" s="167"/>
      <c r="D917" s="103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5"/>
      <c r="T917" s="105"/>
    </row>
    <row r="918" spans="1:20" ht="13.2">
      <c r="A918" s="166"/>
      <c r="B918" s="166"/>
      <c r="C918" s="167"/>
      <c r="D918" s="103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5"/>
      <c r="T918" s="105"/>
    </row>
    <row r="919" spans="1:20" ht="13.2">
      <c r="A919" s="166"/>
      <c r="B919" s="166"/>
      <c r="C919" s="167"/>
      <c r="D919" s="103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5"/>
      <c r="T919" s="105"/>
    </row>
    <row r="920" spans="1:20" ht="13.2">
      <c r="A920" s="166"/>
      <c r="B920" s="166"/>
      <c r="C920" s="167"/>
      <c r="D920" s="103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5"/>
      <c r="T920" s="105"/>
    </row>
    <row r="921" spans="1:20" ht="13.2">
      <c r="A921" s="166"/>
      <c r="B921" s="166"/>
      <c r="C921" s="167"/>
      <c r="D921" s="103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5"/>
      <c r="T921" s="105"/>
    </row>
    <row r="922" spans="1:20" ht="13.2">
      <c r="A922" s="166"/>
      <c r="B922" s="166"/>
      <c r="C922" s="167"/>
      <c r="D922" s="103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5"/>
      <c r="T922" s="105"/>
    </row>
    <row r="923" spans="1:20" ht="13.2">
      <c r="A923" s="166"/>
      <c r="B923" s="166"/>
      <c r="C923" s="167"/>
      <c r="D923" s="103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5"/>
      <c r="T923" s="105"/>
    </row>
    <row r="924" spans="1:20" ht="13.2">
      <c r="A924" s="166"/>
      <c r="B924" s="166"/>
      <c r="C924" s="167"/>
      <c r="D924" s="103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5"/>
      <c r="T924" s="105"/>
    </row>
    <row r="925" spans="1:20" ht="13.2">
      <c r="A925" s="166"/>
      <c r="B925" s="166"/>
      <c r="C925" s="167"/>
      <c r="D925" s="103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5"/>
      <c r="T925" s="105"/>
    </row>
    <row r="926" spans="1:20" ht="13.2">
      <c r="A926" s="166"/>
      <c r="B926" s="166"/>
      <c r="C926" s="167"/>
      <c r="D926" s="103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5"/>
      <c r="T926" s="105"/>
    </row>
    <row r="927" spans="1:20" ht="13.2">
      <c r="A927" s="166"/>
      <c r="B927" s="166"/>
      <c r="C927" s="167"/>
      <c r="D927" s="103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5"/>
      <c r="T927" s="105"/>
    </row>
    <row r="928" spans="1:20" ht="13.2">
      <c r="A928" s="166"/>
      <c r="B928" s="166"/>
      <c r="C928" s="167"/>
      <c r="D928" s="103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5"/>
      <c r="T928" s="105"/>
    </row>
    <row r="929" spans="1:20" ht="13.2">
      <c r="A929" s="166"/>
      <c r="B929" s="166"/>
      <c r="C929" s="167"/>
      <c r="D929" s="103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5"/>
      <c r="T929" s="105"/>
    </row>
    <row r="930" spans="1:20" ht="13.2">
      <c r="A930" s="166"/>
      <c r="B930" s="166"/>
      <c r="C930" s="167"/>
      <c r="D930" s="103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5"/>
      <c r="T930" s="105"/>
    </row>
    <row r="931" spans="1:20" ht="13.2">
      <c r="A931" s="166"/>
      <c r="B931" s="166"/>
      <c r="C931" s="167"/>
      <c r="D931" s="103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5"/>
      <c r="T931" s="105"/>
    </row>
    <row r="932" spans="1:20" ht="13.2">
      <c r="A932" s="166"/>
      <c r="B932" s="166"/>
      <c r="C932" s="167"/>
      <c r="D932" s="103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5"/>
      <c r="T932" s="105"/>
    </row>
    <row r="933" spans="1:20" ht="13.2">
      <c r="A933" s="166"/>
      <c r="B933" s="166"/>
      <c r="C933" s="167"/>
      <c r="D933" s="103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5"/>
      <c r="T933" s="105"/>
    </row>
    <row r="934" spans="1:20" ht="13.2">
      <c r="A934" s="166"/>
      <c r="B934" s="166"/>
      <c r="C934" s="167"/>
      <c r="D934" s="103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5"/>
      <c r="T934" s="105"/>
    </row>
    <row r="935" spans="1:20" ht="13.2">
      <c r="A935" s="166"/>
      <c r="B935" s="166"/>
      <c r="C935" s="167"/>
      <c r="D935" s="103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5"/>
      <c r="T935" s="105"/>
    </row>
    <row r="936" spans="1:20" ht="13.2">
      <c r="A936" s="166"/>
      <c r="B936" s="166"/>
      <c r="C936" s="167"/>
      <c r="D936" s="103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5"/>
      <c r="T936" s="105"/>
    </row>
    <row r="937" spans="1:20" ht="13.2">
      <c r="A937" s="166"/>
      <c r="B937" s="166"/>
      <c r="C937" s="167"/>
      <c r="D937" s="103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5"/>
      <c r="T937" s="105"/>
    </row>
    <row r="938" spans="1:20" ht="13.2">
      <c r="A938" s="166"/>
      <c r="B938" s="166"/>
      <c r="C938" s="167"/>
      <c r="D938" s="103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5"/>
      <c r="T938" s="105"/>
    </row>
    <row r="939" spans="1:20" ht="13.2">
      <c r="A939" s="166"/>
      <c r="B939" s="166"/>
      <c r="C939" s="167"/>
      <c r="D939" s="103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5"/>
      <c r="T939" s="105"/>
    </row>
    <row r="940" spans="1:20" ht="13.2">
      <c r="A940" s="166"/>
      <c r="B940" s="166"/>
      <c r="C940" s="167"/>
      <c r="D940" s="103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5"/>
      <c r="T940" s="105"/>
    </row>
    <row r="941" spans="1:20" ht="13.2">
      <c r="A941" s="166"/>
      <c r="B941" s="166"/>
      <c r="C941" s="167"/>
      <c r="D941" s="103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5"/>
      <c r="T941" s="105"/>
    </row>
    <row r="942" spans="1:20" ht="13.2">
      <c r="A942" s="166"/>
      <c r="B942" s="166"/>
      <c r="C942" s="167"/>
      <c r="D942" s="103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5"/>
      <c r="T942" s="105"/>
    </row>
    <row r="943" spans="1:20" ht="13.2">
      <c r="A943" s="166"/>
      <c r="B943" s="166"/>
      <c r="C943" s="167"/>
      <c r="D943" s="103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5"/>
      <c r="T943" s="105"/>
    </row>
    <row r="944" spans="1:20" ht="13.2">
      <c r="A944" s="166"/>
      <c r="B944" s="166"/>
      <c r="C944" s="167"/>
      <c r="D944" s="103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5"/>
      <c r="T944" s="105"/>
    </row>
    <row r="945" spans="1:20" ht="13.2">
      <c r="A945" s="166"/>
      <c r="B945" s="166"/>
      <c r="C945" s="167"/>
      <c r="D945" s="103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5"/>
      <c r="T945" s="105"/>
    </row>
    <row r="946" spans="1:20" ht="13.2">
      <c r="A946" s="166"/>
      <c r="B946" s="166"/>
      <c r="C946" s="167"/>
      <c r="D946" s="103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5"/>
      <c r="T946" s="105"/>
    </row>
    <row r="947" spans="1:20" ht="13.2">
      <c r="A947" s="166"/>
      <c r="B947" s="166"/>
      <c r="C947" s="167"/>
      <c r="D947" s="103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5"/>
      <c r="T947" s="105"/>
    </row>
    <row r="948" spans="1:20" ht="13.2">
      <c r="A948" s="166"/>
      <c r="B948" s="166"/>
      <c r="C948" s="167"/>
      <c r="D948" s="103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5"/>
      <c r="T948" s="105"/>
    </row>
    <row r="949" spans="1:20" ht="13.2">
      <c r="A949" s="166"/>
      <c r="B949" s="166"/>
      <c r="C949" s="167"/>
      <c r="D949" s="103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5"/>
      <c r="T949" s="105"/>
    </row>
    <row r="950" spans="1:20" ht="13.2">
      <c r="A950" s="166"/>
      <c r="B950" s="166"/>
      <c r="C950" s="167"/>
      <c r="D950" s="103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5"/>
      <c r="T950" s="105"/>
    </row>
    <row r="951" spans="1:20" ht="13.2">
      <c r="A951" s="166"/>
      <c r="B951" s="166"/>
      <c r="C951" s="167"/>
      <c r="D951" s="103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5"/>
      <c r="T951" s="105"/>
    </row>
    <row r="952" spans="1:20" ht="13.2">
      <c r="A952" s="166"/>
      <c r="B952" s="166"/>
      <c r="C952" s="167"/>
      <c r="D952" s="103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5"/>
      <c r="T952" s="105"/>
    </row>
    <row r="953" spans="1:20" ht="13.2">
      <c r="A953" s="166"/>
      <c r="B953" s="166"/>
      <c r="C953" s="167"/>
      <c r="D953" s="103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5"/>
      <c r="T953" s="105"/>
    </row>
    <row r="954" spans="1:20" ht="13.2">
      <c r="A954" s="166"/>
      <c r="B954" s="166"/>
      <c r="C954" s="167"/>
      <c r="D954" s="103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5"/>
      <c r="T954" s="105"/>
    </row>
    <row r="955" spans="1:20" ht="13.2">
      <c r="A955" s="166"/>
      <c r="B955" s="166"/>
      <c r="C955" s="167"/>
      <c r="D955" s="103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5"/>
      <c r="T955" s="105"/>
    </row>
    <row r="956" spans="1:20" ht="13.2">
      <c r="A956" s="166"/>
      <c r="B956" s="166"/>
      <c r="C956" s="167"/>
      <c r="D956" s="103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5"/>
      <c r="T956" s="105"/>
    </row>
    <row r="957" spans="1:20" ht="13.2">
      <c r="A957" s="166"/>
      <c r="B957" s="166"/>
      <c r="C957" s="167"/>
      <c r="D957" s="103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5"/>
      <c r="T957" s="105"/>
    </row>
    <row r="958" spans="1:20" ht="13.2">
      <c r="A958" s="166"/>
      <c r="B958" s="166"/>
      <c r="C958" s="167"/>
      <c r="D958" s="103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5"/>
      <c r="T958" s="105"/>
    </row>
    <row r="959" spans="1:20" ht="13.2">
      <c r="A959" s="166"/>
      <c r="B959" s="166"/>
      <c r="C959" s="167"/>
      <c r="D959" s="103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5"/>
      <c r="T959" s="105"/>
    </row>
    <row r="960" spans="1:20" ht="13.2">
      <c r="A960" s="166"/>
      <c r="B960" s="166"/>
      <c r="C960" s="167"/>
      <c r="D960" s="103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5"/>
      <c r="T960" s="105"/>
    </row>
    <row r="961" spans="1:20" ht="13.2">
      <c r="A961" s="166"/>
      <c r="B961" s="166"/>
      <c r="C961" s="167"/>
      <c r="D961" s="103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5"/>
      <c r="T961" s="105"/>
    </row>
    <row r="962" spans="1:20" ht="13.2">
      <c r="A962" s="166"/>
      <c r="B962" s="166"/>
      <c r="C962" s="167"/>
      <c r="D962" s="103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5"/>
      <c r="T962" s="105"/>
    </row>
    <row r="963" spans="1:20" ht="13.2">
      <c r="A963" s="166"/>
      <c r="B963" s="166"/>
      <c r="C963" s="167"/>
      <c r="D963" s="103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5"/>
      <c r="T963" s="105"/>
    </row>
    <row r="964" spans="1:20" ht="13.2">
      <c r="A964" s="166"/>
      <c r="B964" s="166"/>
      <c r="C964" s="167"/>
      <c r="D964" s="103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5"/>
      <c r="T964" s="105"/>
    </row>
    <row r="965" spans="1:20" ht="13.2">
      <c r="A965" s="166"/>
      <c r="B965" s="166"/>
      <c r="C965" s="167"/>
      <c r="D965" s="103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5"/>
      <c r="T965" s="105"/>
    </row>
    <row r="966" spans="1:20" ht="13.2">
      <c r="A966" s="166"/>
      <c r="B966" s="166"/>
      <c r="C966" s="167"/>
      <c r="D966" s="103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5"/>
      <c r="T966" s="105"/>
    </row>
    <row r="967" spans="1:20" ht="13.2">
      <c r="A967" s="166"/>
      <c r="B967" s="166"/>
      <c r="C967" s="167"/>
      <c r="D967" s="103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5"/>
      <c r="T967" s="105"/>
    </row>
    <row r="968" spans="1:20" ht="13.2">
      <c r="A968" s="166"/>
      <c r="B968" s="166"/>
      <c r="C968" s="167"/>
      <c r="D968" s="103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5"/>
      <c r="T968" s="105"/>
    </row>
    <row r="969" spans="1:20" ht="13.2">
      <c r="A969" s="166"/>
      <c r="B969" s="166"/>
      <c r="C969" s="167"/>
      <c r="D969" s="103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5"/>
      <c r="T969" s="105"/>
    </row>
    <row r="970" spans="1:20" ht="13.2">
      <c r="A970" s="166"/>
      <c r="B970" s="166"/>
      <c r="C970" s="167"/>
      <c r="D970" s="103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5"/>
      <c r="T970" s="105"/>
    </row>
    <row r="971" spans="1:20" ht="13.2">
      <c r="A971" s="166"/>
      <c r="B971" s="166"/>
      <c r="C971" s="167"/>
      <c r="D971" s="103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5"/>
      <c r="T971" s="105"/>
    </row>
    <row r="972" spans="1:20" ht="13.2">
      <c r="A972" s="166"/>
      <c r="B972" s="166"/>
      <c r="C972" s="167"/>
      <c r="D972" s="103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5"/>
      <c r="T972" s="105"/>
    </row>
    <row r="973" spans="1:20" ht="13.2">
      <c r="A973" s="166"/>
      <c r="B973" s="166"/>
      <c r="C973" s="167"/>
      <c r="D973" s="103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5"/>
      <c r="T973" s="105"/>
    </row>
    <row r="974" spans="1:20" ht="13.2">
      <c r="A974" s="166"/>
      <c r="B974" s="166"/>
      <c r="C974" s="167"/>
      <c r="D974" s="103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5"/>
      <c r="T974" s="105"/>
    </row>
    <row r="975" spans="1:20" ht="13.2">
      <c r="A975" s="166"/>
      <c r="B975" s="166"/>
      <c r="C975" s="167"/>
      <c r="D975" s="103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5"/>
      <c r="T975" s="105"/>
    </row>
    <row r="976" spans="1:20" ht="13.2">
      <c r="A976" s="166"/>
      <c r="B976" s="166"/>
      <c r="C976" s="167"/>
      <c r="D976" s="103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5"/>
      <c r="T976" s="105"/>
    </row>
    <row r="977" spans="1:20" ht="13.2">
      <c r="A977" s="166"/>
      <c r="B977" s="166"/>
      <c r="C977" s="167"/>
      <c r="D977" s="103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5"/>
      <c r="T977" s="105"/>
    </row>
    <row r="978" spans="1:20" ht="13.2">
      <c r="A978" s="166"/>
      <c r="B978" s="166"/>
      <c r="C978" s="167"/>
      <c r="D978" s="103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5"/>
      <c r="T978" s="105"/>
    </row>
    <row r="979" spans="1:20" ht="13.2">
      <c r="A979" s="166"/>
      <c r="B979" s="166"/>
      <c r="C979" s="167"/>
      <c r="D979" s="103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5"/>
      <c r="T979" s="105"/>
    </row>
    <row r="980" spans="1:20" ht="13.2">
      <c r="A980" s="166"/>
      <c r="B980" s="166"/>
      <c r="C980" s="167"/>
      <c r="D980" s="103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5"/>
      <c r="T980" s="105"/>
    </row>
    <row r="981" spans="1:20" ht="13.2">
      <c r="A981" s="166"/>
      <c r="B981" s="166"/>
      <c r="C981" s="167"/>
      <c r="D981" s="103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5"/>
      <c r="T981" s="105"/>
    </row>
    <row r="982" spans="1:20" ht="13.2">
      <c r="A982" s="166"/>
      <c r="B982" s="166"/>
      <c r="C982" s="167"/>
      <c r="D982" s="103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5"/>
      <c r="T982" s="105"/>
    </row>
    <row r="983" spans="1:20" ht="13.2">
      <c r="A983" s="166"/>
      <c r="B983" s="166"/>
      <c r="C983" s="167"/>
      <c r="D983" s="103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5"/>
      <c r="T983" s="105"/>
    </row>
    <row r="984" spans="1:20" ht="13.2">
      <c r="A984" s="166"/>
      <c r="B984" s="166"/>
      <c r="C984" s="167"/>
      <c r="D984" s="103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5"/>
      <c r="T984" s="105"/>
    </row>
    <row r="985" spans="1:20" ht="13.2">
      <c r="A985" s="166"/>
      <c r="B985" s="166"/>
      <c r="C985" s="167"/>
      <c r="D985" s="103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5"/>
      <c r="T985" s="105"/>
    </row>
    <row r="986" spans="1:20" ht="13.2">
      <c r="A986" s="166"/>
      <c r="B986" s="166"/>
      <c r="C986" s="167"/>
      <c r="D986" s="103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5"/>
      <c r="T986" s="105"/>
    </row>
    <row r="987" spans="1:20" ht="13.2">
      <c r="A987" s="166"/>
      <c r="B987" s="166"/>
      <c r="C987" s="167"/>
      <c r="D987" s="103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5"/>
      <c r="T987" s="105"/>
    </row>
    <row r="988" spans="1:20" ht="13.2">
      <c r="A988" s="166"/>
      <c r="B988" s="166"/>
      <c r="C988" s="167"/>
      <c r="D988" s="103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5"/>
      <c r="T988" s="105"/>
    </row>
    <row r="989" spans="1:20" ht="13.2">
      <c r="A989" s="166"/>
      <c r="B989" s="166"/>
      <c r="C989" s="167"/>
      <c r="D989" s="103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5"/>
      <c r="T989" s="105"/>
    </row>
    <row r="990" spans="1:20" ht="13.2">
      <c r="A990" s="166"/>
      <c r="B990" s="166"/>
      <c r="C990" s="167"/>
      <c r="D990" s="103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5"/>
      <c r="T990" s="105"/>
    </row>
    <row r="991" spans="1:20" ht="13.2">
      <c r="A991" s="166"/>
      <c r="B991" s="166"/>
      <c r="C991" s="167"/>
      <c r="D991" s="103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5"/>
      <c r="T991" s="105"/>
    </row>
    <row r="992" spans="1:20" ht="13.2">
      <c r="A992" s="166"/>
      <c r="B992" s="166"/>
      <c r="C992" s="167"/>
      <c r="D992" s="103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5"/>
      <c r="T992" s="105"/>
    </row>
    <row r="993" spans="1:20" ht="13.2">
      <c r="A993" s="166"/>
      <c r="B993" s="166"/>
      <c r="C993" s="167"/>
      <c r="D993" s="103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5"/>
      <c r="T993" s="105"/>
    </row>
    <row r="994" spans="1:20" ht="13.2">
      <c r="A994" s="166"/>
      <c r="B994" s="166"/>
      <c r="C994" s="167"/>
      <c r="D994" s="103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5"/>
      <c r="T994" s="105"/>
    </row>
    <row r="995" spans="1:20" ht="13.2">
      <c r="A995" s="166"/>
      <c r="B995" s="166"/>
      <c r="C995" s="167"/>
      <c r="D995" s="103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5"/>
      <c r="T995" s="105"/>
    </row>
    <row r="996" spans="1:20" ht="13.2">
      <c r="A996" s="166"/>
      <c r="B996" s="166"/>
      <c r="C996" s="167"/>
      <c r="D996" s="103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5"/>
      <c r="T996" s="105"/>
    </row>
    <row r="997" spans="1:20" ht="13.2">
      <c r="A997" s="166"/>
      <c r="B997" s="166"/>
      <c r="C997" s="167"/>
      <c r="D997" s="103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5"/>
      <c r="T997" s="105"/>
    </row>
    <row r="998" spans="1:20" ht="13.2">
      <c r="A998" s="166"/>
      <c r="B998" s="166"/>
      <c r="C998" s="167"/>
      <c r="D998" s="103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5"/>
      <c r="T998" s="105"/>
    </row>
    <row r="999" spans="1:20" ht="13.2">
      <c r="A999" s="166"/>
      <c r="B999" s="166"/>
      <c r="C999" s="167"/>
      <c r="D999" s="103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5"/>
      <c r="T999" s="105"/>
    </row>
    <row r="1000" spans="1:20" ht="13.2">
      <c r="A1000" s="166"/>
      <c r="B1000" s="166"/>
      <c r="C1000" s="167"/>
      <c r="D1000" s="103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5"/>
      <c r="T1000" s="105"/>
    </row>
    <row r="1001" spans="1:20" ht="13.2">
      <c r="A1001" s="166"/>
      <c r="B1001" s="166"/>
      <c r="C1001" s="167"/>
      <c r="D1001" s="103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Q1001" s="104"/>
      <c r="R1001" s="104"/>
      <c r="S1001" s="105"/>
      <c r="T1001" s="105"/>
    </row>
    <row r="1002" spans="1:20" ht="13.2">
      <c r="A1002" s="166"/>
      <c r="B1002" s="166"/>
      <c r="C1002" s="167"/>
      <c r="D1002" s="103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Q1002" s="104"/>
      <c r="R1002" s="104"/>
      <c r="S1002" s="105"/>
      <c r="T1002" s="105"/>
    </row>
    <row r="1003" spans="1:20" ht="13.2">
      <c r="A1003" s="166"/>
      <c r="B1003" s="166"/>
      <c r="C1003" s="167"/>
      <c r="D1003" s="103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Q1003" s="104"/>
      <c r="R1003" s="104"/>
      <c r="S1003" s="105"/>
      <c r="T1003" s="105"/>
    </row>
    <row r="1004" spans="1:20" ht="13.2">
      <c r="A1004" s="166"/>
      <c r="B1004" s="166"/>
      <c r="C1004" s="167"/>
      <c r="D1004" s="103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Q1004" s="104"/>
      <c r="R1004" s="104"/>
      <c r="S1004" s="105"/>
      <c r="T1004" s="105"/>
    </row>
    <row r="1005" spans="1:20" ht="13.2">
      <c r="A1005" s="166"/>
      <c r="B1005" s="166"/>
      <c r="C1005" s="167"/>
      <c r="D1005" s="103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Q1005" s="104"/>
      <c r="R1005" s="104"/>
      <c r="S1005" s="105"/>
      <c r="T1005" s="105"/>
    </row>
    <row r="1006" spans="1:20" ht="13.2">
      <c r="A1006" s="166"/>
      <c r="B1006" s="166"/>
      <c r="C1006" s="167"/>
      <c r="D1006" s="103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Q1006" s="104"/>
      <c r="R1006" s="104"/>
      <c r="S1006" s="105"/>
      <c r="T1006" s="105"/>
    </row>
    <row r="1007" spans="1:20" ht="13.2">
      <c r="A1007" s="166"/>
      <c r="B1007" s="166"/>
      <c r="C1007" s="167"/>
      <c r="D1007" s="103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Q1007" s="104"/>
      <c r="R1007" s="104"/>
      <c r="S1007" s="105"/>
      <c r="T1007" s="105"/>
    </row>
    <row r="1008" spans="1:20" ht="13.2">
      <c r="A1008" s="166"/>
      <c r="B1008" s="166"/>
      <c r="C1008" s="167"/>
      <c r="D1008" s="103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Q1008" s="104"/>
      <c r="R1008" s="104"/>
      <c r="S1008" s="105"/>
      <c r="T1008" s="105"/>
    </row>
    <row r="1009" spans="1:20" ht="13.2">
      <c r="A1009" s="166"/>
      <c r="B1009" s="166"/>
      <c r="C1009" s="167"/>
      <c r="D1009" s="103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Q1009" s="104"/>
      <c r="R1009" s="104"/>
      <c r="S1009" s="105"/>
      <c r="T1009" s="105"/>
    </row>
    <row r="1010" spans="1:20" ht="13.2">
      <c r="A1010" s="166"/>
      <c r="B1010" s="166"/>
      <c r="C1010" s="167"/>
      <c r="D1010" s="103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Q1010" s="104"/>
      <c r="R1010" s="104"/>
      <c r="S1010" s="105"/>
      <c r="T1010" s="105"/>
    </row>
    <row r="1011" spans="1:20" ht="13.2">
      <c r="A1011" s="166"/>
      <c r="B1011" s="166"/>
      <c r="C1011" s="167"/>
      <c r="D1011" s="103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Q1011" s="104"/>
      <c r="R1011" s="104"/>
      <c r="S1011" s="105"/>
      <c r="T1011" s="105"/>
    </row>
    <row r="1012" spans="1:20" ht="13.2">
      <c r="A1012" s="166"/>
      <c r="B1012" s="166"/>
      <c r="C1012" s="167"/>
      <c r="D1012" s="103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Q1012" s="104"/>
      <c r="R1012" s="104"/>
      <c r="S1012" s="105"/>
      <c r="T1012" s="105"/>
    </row>
    <row r="1013" spans="1:20" ht="13.2">
      <c r="A1013" s="166"/>
      <c r="B1013" s="166"/>
      <c r="C1013" s="167"/>
      <c r="D1013" s="103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5"/>
      <c r="T1013" s="105"/>
    </row>
    <row r="1014" spans="1:20" ht="13.2">
      <c r="A1014" s="166"/>
      <c r="B1014" s="166"/>
      <c r="C1014" s="167"/>
      <c r="D1014" s="103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Q1014" s="104"/>
      <c r="R1014" s="104"/>
      <c r="S1014" s="105"/>
      <c r="T1014" s="105"/>
    </row>
    <row r="1015" spans="1:20" ht="13.2">
      <c r="A1015" s="166"/>
      <c r="B1015" s="166"/>
      <c r="C1015" s="167"/>
      <c r="D1015" s="103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Q1015" s="104"/>
      <c r="R1015" s="104"/>
      <c r="S1015" s="105"/>
      <c r="T1015" s="105"/>
    </row>
    <row r="1016" spans="1:20" ht="13.2">
      <c r="A1016" s="166"/>
      <c r="B1016" s="166"/>
      <c r="C1016" s="167"/>
      <c r="D1016" s="103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Q1016" s="104"/>
      <c r="R1016" s="104"/>
      <c r="S1016" s="105"/>
      <c r="T1016" s="105"/>
    </row>
    <row r="1017" spans="1:20" ht="13.2">
      <c r="A1017" s="166"/>
      <c r="B1017" s="166"/>
      <c r="C1017" s="167"/>
      <c r="D1017" s="103"/>
      <c r="E1017" s="104"/>
      <c r="F1017" s="104"/>
      <c r="G1017" s="104"/>
      <c r="H1017" s="104"/>
      <c r="I1017" s="104"/>
      <c r="J1017" s="104"/>
      <c r="K1017" s="104"/>
      <c r="L1017" s="104"/>
      <c r="M1017" s="104"/>
      <c r="N1017" s="104"/>
      <c r="O1017" s="104"/>
      <c r="P1017" s="104"/>
      <c r="Q1017" s="104"/>
      <c r="R1017" s="104"/>
      <c r="S1017" s="105"/>
      <c r="T1017" s="105"/>
    </row>
    <row r="1018" spans="1:20" ht="13.2">
      <c r="A1018" s="166"/>
      <c r="B1018" s="166"/>
      <c r="C1018" s="167"/>
      <c r="D1018" s="103"/>
      <c r="E1018" s="104"/>
      <c r="F1018" s="104"/>
      <c r="G1018" s="104"/>
      <c r="H1018" s="104"/>
      <c r="I1018" s="104"/>
      <c r="J1018" s="104"/>
      <c r="K1018" s="104"/>
      <c r="L1018" s="104"/>
      <c r="M1018" s="104"/>
      <c r="N1018" s="104"/>
      <c r="O1018" s="104"/>
      <c r="P1018" s="104"/>
      <c r="Q1018" s="104"/>
      <c r="R1018" s="104"/>
      <c r="S1018" s="105"/>
      <c r="T1018" s="105"/>
    </row>
    <row r="1019" spans="1:20" ht="13.2">
      <c r="A1019" s="166"/>
      <c r="B1019" s="166"/>
      <c r="C1019" s="167"/>
      <c r="D1019" s="103"/>
      <c r="E1019" s="104"/>
      <c r="F1019" s="104"/>
      <c r="G1019" s="104"/>
      <c r="H1019" s="104"/>
      <c r="I1019" s="104"/>
      <c r="J1019" s="104"/>
      <c r="K1019" s="104"/>
      <c r="L1019" s="104"/>
      <c r="M1019" s="104"/>
      <c r="N1019" s="104"/>
      <c r="O1019" s="104"/>
      <c r="P1019" s="104"/>
      <c r="Q1019" s="104"/>
      <c r="R1019" s="104"/>
      <c r="S1019" s="105"/>
      <c r="T1019" s="105"/>
    </row>
  </sheetData>
  <mergeCells count="14">
    <mergeCell ref="I193:J193"/>
    <mergeCell ref="I195:J195"/>
    <mergeCell ref="D1:R1"/>
    <mergeCell ref="D3:R3"/>
    <mergeCell ref="D16:R16"/>
    <mergeCell ref="D63:R63"/>
    <mergeCell ref="D66:R66"/>
    <mergeCell ref="D69:R69"/>
    <mergeCell ref="D159:R159"/>
    <mergeCell ref="D162:R162"/>
    <mergeCell ref="D170:R170"/>
    <mergeCell ref="D181:R181"/>
    <mergeCell ref="D186:R186"/>
    <mergeCell ref="D189:R189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</vt:i4>
      </vt:variant>
    </vt:vector>
  </HeadingPairs>
  <TitlesOfParts>
    <vt:vector size="19" baseType="lpstr">
      <vt:lpstr>Додаткова потреба_2024 рік</vt:lpstr>
      <vt:lpstr>ПОТРЕБА_2024</vt:lpstr>
      <vt:lpstr>по КЕКВ</vt:lpstr>
      <vt:lpstr>ГРАНИЧНА_2024</vt:lpstr>
      <vt:lpstr>помісячна_по КЕКВ_МІСЦЕВИЙ</vt:lpstr>
      <vt:lpstr>помісячна_ГРАНИЧНА_2024</vt:lpstr>
      <vt:lpstr>4611010</vt:lpstr>
      <vt:lpstr>Копія аркуша 4611010</vt:lpstr>
      <vt:lpstr>4611021</vt:lpstr>
      <vt:lpstr>4611022</vt:lpstr>
      <vt:lpstr>4611025</vt:lpstr>
      <vt:lpstr>4611026</vt:lpstr>
      <vt:lpstr>4611070</vt:lpstr>
      <vt:lpstr>4611141</vt:lpstr>
      <vt:lpstr>4611142</vt:lpstr>
      <vt:lpstr>4611151</vt:lpstr>
      <vt:lpstr>дислокація</vt:lpstr>
      <vt:lpstr>ПОТРЕБА_2024!Заголовки_для_печати</vt:lpstr>
      <vt:lpstr>ПОТРЕБА_2024!Область_печати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2024-04-04T12:36:41Z</cp:lastPrinted>
  <dcterms:created xsi:type="dcterms:W3CDTF">2024-04-05T10:56:00Z</dcterms:created>
  <dcterms:modified xsi:type="dcterms:W3CDTF">2024-04-05T10:56:01Z</dcterms:modified>
</cp:coreProperties>
</file>